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Desktop\DATA CRUDA - SIN LOGO\"/>
    </mc:Choice>
  </mc:AlternateContent>
  <xr:revisionPtr revIDLastSave="0" documentId="8_{0D619F75-0E2E-4D52-BF58-21C27B466688}" xr6:coauthVersionLast="47" xr6:coauthVersionMax="47" xr10:uidLastSave="{00000000-0000-0000-0000-000000000000}"/>
  <bookViews>
    <workbookView xWindow="-120" yWindow="-120" windowWidth="29040" windowHeight="15840" xr2:uid="{CE4AA5A5-0253-421C-BE27-AB30B1DF464D}"/>
  </bookViews>
  <sheets>
    <sheet name="Cub. Mirador Sur" sheetId="2" r:id="rId1"/>
    <sheet name="Cub. 3 Palma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2" i="2" l="1"/>
  <c r="L62" i="2"/>
  <c r="I62" i="2"/>
  <c r="J62" i="2" s="1"/>
  <c r="F62" i="2"/>
  <c r="L61" i="2"/>
  <c r="M61" i="2" s="1"/>
  <c r="J61" i="2"/>
  <c r="I61" i="2"/>
  <c r="F61" i="2"/>
  <c r="M60" i="2"/>
  <c r="L60" i="2"/>
  <c r="I60" i="2"/>
  <c r="J60" i="2" s="1"/>
  <c r="F60" i="2"/>
  <c r="L59" i="2"/>
  <c r="M59" i="2" s="1"/>
  <c r="J59" i="2"/>
  <c r="I59" i="2"/>
  <c r="F59" i="2"/>
  <c r="M58" i="2"/>
  <c r="L58" i="2"/>
  <c r="I58" i="2"/>
  <c r="J58" i="2" s="1"/>
  <c r="F58" i="2"/>
  <c r="L57" i="2"/>
  <c r="M57" i="2" s="1"/>
  <c r="J57" i="2"/>
  <c r="I57" i="2"/>
  <c r="F57" i="2"/>
  <c r="M56" i="2"/>
  <c r="L56" i="2"/>
  <c r="I56" i="2"/>
  <c r="J56" i="2" s="1"/>
  <c r="F56" i="2"/>
  <c r="A56" i="2"/>
  <c r="A57" i="2" s="1"/>
  <c r="A58" i="2" s="1"/>
  <c r="A59" i="2" s="1"/>
  <c r="A60" i="2" s="1"/>
  <c r="A61" i="2" s="1"/>
  <c r="A62" i="2" s="1"/>
  <c r="L55" i="2"/>
  <c r="L63" i="2" s="1"/>
  <c r="L65" i="2" s="1"/>
  <c r="M65" i="2" s="1"/>
  <c r="J55" i="2"/>
  <c r="I55" i="2"/>
  <c r="F55" i="2"/>
  <c r="F63" i="2" s="1"/>
  <c r="L48" i="2"/>
  <c r="K48" i="2"/>
  <c r="M48" i="2" s="1"/>
  <c r="J48" i="2"/>
  <c r="I48" i="2"/>
  <c r="F48" i="2"/>
  <c r="L47" i="2"/>
  <c r="L49" i="2" s="1"/>
  <c r="L50" i="2" s="1"/>
  <c r="L64" i="2" s="1"/>
  <c r="L66" i="2" s="1"/>
  <c r="J99" i="2" s="1"/>
  <c r="K47" i="2"/>
  <c r="K49" i="2" s="1"/>
  <c r="M49" i="2" s="1"/>
  <c r="I47" i="2"/>
  <c r="J47" i="2" s="1"/>
  <c r="F47" i="2"/>
  <c r="F49" i="2" s="1"/>
  <c r="F44" i="2"/>
  <c r="F43" i="2"/>
  <c r="F42" i="2"/>
  <c r="F41" i="2"/>
  <c r="F40" i="2"/>
  <c r="F45" i="2" s="1"/>
  <c r="K37" i="2"/>
  <c r="M37" i="2" s="1"/>
  <c r="J37" i="2"/>
  <c r="I37" i="2"/>
  <c r="F37" i="2"/>
  <c r="K36" i="2"/>
  <c r="M36" i="2" s="1"/>
  <c r="I36" i="2"/>
  <c r="J36" i="2" s="1"/>
  <c r="F36" i="2"/>
  <c r="M35" i="2"/>
  <c r="K35" i="2"/>
  <c r="I35" i="2"/>
  <c r="J35" i="2" s="1"/>
  <c r="F35" i="2"/>
  <c r="K34" i="2"/>
  <c r="M34" i="2" s="1"/>
  <c r="I34" i="2"/>
  <c r="J34" i="2" s="1"/>
  <c r="F34" i="2"/>
  <c r="K33" i="2"/>
  <c r="M33" i="2" s="1"/>
  <c r="J33" i="2"/>
  <c r="I33" i="2"/>
  <c r="F33" i="2"/>
  <c r="F38" i="2" s="1"/>
  <c r="F31" i="2"/>
  <c r="K30" i="2"/>
  <c r="M30" i="2" s="1"/>
  <c r="M31" i="2" s="1"/>
  <c r="I30" i="2"/>
  <c r="J30" i="2" s="1"/>
  <c r="F30" i="2"/>
  <c r="L27" i="2"/>
  <c r="K27" i="2"/>
  <c r="M27" i="2" s="1"/>
  <c r="J27" i="2"/>
  <c r="I27" i="2"/>
  <c r="F27" i="2"/>
  <c r="M26" i="2"/>
  <c r="L26" i="2"/>
  <c r="K26" i="2"/>
  <c r="I26" i="2"/>
  <c r="J26" i="2" s="1"/>
  <c r="F26" i="2"/>
  <c r="L25" i="2"/>
  <c r="K25" i="2"/>
  <c r="M25" i="2" s="1"/>
  <c r="J25" i="2"/>
  <c r="I25" i="2"/>
  <c r="F25" i="2"/>
  <c r="M24" i="2"/>
  <c r="L24" i="2"/>
  <c r="K24" i="2"/>
  <c r="I24" i="2"/>
  <c r="J24" i="2" s="1"/>
  <c r="F24" i="2"/>
  <c r="L23" i="2"/>
  <c r="L28" i="2" s="1"/>
  <c r="K23" i="2"/>
  <c r="K28" i="2" s="1"/>
  <c r="M28" i="2" s="1"/>
  <c r="J23" i="2"/>
  <c r="I23" i="2"/>
  <c r="F23" i="2"/>
  <c r="M22" i="2"/>
  <c r="K22" i="2"/>
  <c r="I22" i="2"/>
  <c r="J22" i="2" s="1"/>
  <c r="F22" i="2"/>
  <c r="L21" i="2"/>
  <c r="K21" i="2"/>
  <c r="M21" i="2" s="1"/>
  <c r="J21" i="2"/>
  <c r="I21" i="2"/>
  <c r="F21" i="2"/>
  <c r="F28" i="2" s="1"/>
  <c r="F18" i="2"/>
  <c r="F17" i="2"/>
  <c r="F16" i="2"/>
  <c r="F15" i="2"/>
  <c r="F14" i="2"/>
  <c r="F19" i="2" s="1"/>
  <c r="K11" i="2"/>
  <c r="M11" i="2" s="1"/>
  <c r="M12" i="2" s="1"/>
  <c r="I11" i="2"/>
  <c r="J11" i="2" s="1"/>
  <c r="F11" i="2"/>
  <c r="F12" i="2" s="1"/>
  <c r="L56" i="1"/>
  <c r="M56" i="1" s="1"/>
  <c r="J56" i="1"/>
  <c r="I56" i="1"/>
  <c r="F56" i="1"/>
  <c r="F55" i="1"/>
  <c r="F54" i="1"/>
  <c r="F53" i="1"/>
  <c r="F52" i="1"/>
  <c r="F51" i="1"/>
  <c r="M50" i="1"/>
  <c r="L50" i="1"/>
  <c r="I50" i="1"/>
  <c r="J50" i="1" s="1"/>
  <c r="F50" i="1"/>
  <c r="L49" i="1"/>
  <c r="M49" i="1" s="1"/>
  <c r="J49" i="1"/>
  <c r="I49" i="1"/>
  <c r="F49" i="1"/>
  <c r="L48" i="1"/>
  <c r="L57" i="1" s="1"/>
  <c r="M57" i="1" s="1"/>
  <c r="I48" i="1"/>
  <c r="J48" i="1" s="1"/>
  <c r="F48" i="1"/>
  <c r="F47" i="1"/>
  <c r="F57" i="1" s="1"/>
  <c r="A47" i="1"/>
  <c r="A48" i="1" s="1"/>
  <c r="A49" i="1" s="1"/>
  <c r="A50" i="1" s="1"/>
  <c r="A51" i="1" s="1"/>
  <c r="A52" i="1" s="1"/>
  <c r="A53" i="1" s="1"/>
  <c r="A54" i="1" s="1"/>
  <c r="A55" i="1" s="1"/>
  <c r="L44" i="1"/>
  <c r="L45" i="1" s="1"/>
  <c r="K44" i="1"/>
  <c r="K45" i="1" s="1"/>
  <c r="J44" i="1"/>
  <c r="I44" i="1"/>
  <c r="F44" i="1"/>
  <c r="F45" i="1" s="1"/>
  <c r="A44" i="1"/>
  <c r="M41" i="1"/>
  <c r="K41" i="1"/>
  <c r="I41" i="1"/>
  <c r="J41" i="1" s="1"/>
  <c r="F41" i="1"/>
  <c r="K40" i="1"/>
  <c r="M40" i="1" s="1"/>
  <c r="J40" i="1"/>
  <c r="I40" i="1"/>
  <c r="F40" i="1"/>
  <c r="F42" i="1" s="1"/>
  <c r="A40" i="1"/>
  <c r="A41" i="1" s="1"/>
  <c r="A42" i="1" s="1"/>
  <c r="L37" i="1"/>
  <c r="L38" i="1" s="1"/>
  <c r="L58" i="1" s="1"/>
  <c r="L60" i="1" s="1"/>
  <c r="J70" i="1" s="1"/>
  <c r="J37" i="1"/>
  <c r="I37" i="1"/>
  <c r="F37" i="1"/>
  <c r="G36" i="1"/>
  <c r="J36" i="1" s="1"/>
  <c r="F36" i="1"/>
  <c r="F35" i="1"/>
  <c r="G34" i="1"/>
  <c r="K34" i="1" s="1"/>
  <c r="F34" i="1"/>
  <c r="F38" i="1" s="1"/>
  <c r="A34" i="1"/>
  <c r="A35" i="1" s="1"/>
  <c r="A36" i="1" s="1"/>
  <c r="F26" i="1"/>
  <c r="K25" i="1"/>
  <c r="M25" i="1" s="1"/>
  <c r="J25" i="1"/>
  <c r="I25" i="1"/>
  <c r="F25" i="1"/>
  <c r="F27" i="1" s="1"/>
  <c r="K22" i="1"/>
  <c r="K23" i="1" s="1"/>
  <c r="M23" i="1" s="1"/>
  <c r="J22" i="1"/>
  <c r="I22" i="1"/>
  <c r="F22" i="1"/>
  <c r="F23" i="1" s="1"/>
  <c r="L20" i="1"/>
  <c r="L28" i="1" s="1"/>
  <c r="L59" i="1" s="1"/>
  <c r="K19" i="1"/>
  <c r="M19" i="1" s="1"/>
  <c r="J19" i="1"/>
  <c r="I19" i="1"/>
  <c r="F19" i="1"/>
  <c r="L18" i="1"/>
  <c r="J18" i="1"/>
  <c r="I18" i="1"/>
  <c r="F18" i="1"/>
  <c r="L17" i="1"/>
  <c r="J17" i="1"/>
  <c r="I17" i="1"/>
  <c r="F17" i="1"/>
  <c r="F16" i="1"/>
  <c r="K15" i="1"/>
  <c r="K20" i="1" s="1"/>
  <c r="M20" i="1" s="1"/>
  <c r="J15" i="1"/>
  <c r="I15" i="1"/>
  <c r="F15" i="1"/>
  <c r="F20" i="1" s="1"/>
  <c r="F13" i="1"/>
  <c r="K12" i="1"/>
  <c r="M12" i="1" s="1"/>
  <c r="J12" i="1"/>
  <c r="I12" i="1"/>
  <c r="F12" i="1"/>
  <c r="F50" i="2" l="1"/>
  <c r="E99" i="2" s="1"/>
  <c r="J109" i="2"/>
  <c r="J108" i="2"/>
  <c r="J107" i="2"/>
  <c r="J106" i="2"/>
  <c r="J104" i="2"/>
  <c r="J103" i="2"/>
  <c r="M47" i="2"/>
  <c r="M23" i="2"/>
  <c r="M55" i="2"/>
  <c r="M63" i="2" s="1"/>
  <c r="K38" i="2"/>
  <c r="F28" i="1"/>
  <c r="E70" i="1" s="1"/>
  <c r="M45" i="1"/>
  <c r="J80" i="1"/>
  <c r="J79" i="1"/>
  <c r="J78" i="1"/>
  <c r="J77" i="1"/>
  <c r="J75" i="1"/>
  <c r="J74" i="1"/>
  <c r="M34" i="1"/>
  <c r="K13" i="1"/>
  <c r="K27" i="1"/>
  <c r="M27" i="1" s="1"/>
  <c r="K36" i="1"/>
  <c r="M36" i="1" s="1"/>
  <c r="K42" i="1"/>
  <c r="M42" i="1" s="1"/>
  <c r="M44" i="1"/>
  <c r="M48" i="1"/>
  <c r="M22" i="1"/>
  <c r="I34" i="1"/>
  <c r="M15" i="1"/>
  <c r="J34" i="1"/>
  <c r="I36" i="1"/>
  <c r="K64" i="2" l="1"/>
  <c r="M38" i="2"/>
  <c r="J115" i="2"/>
  <c r="J117" i="2" s="1"/>
  <c r="J119" i="2"/>
  <c r="J105" i="2"/>
  <c r="J120" i="2"/>
  <c r="E110" i="2"/>
  <c r="E109" i="2"/>
  <c r="E108" i="2"/>
  <c r="E107" i="2"/>
  <c r="E106" i="2"/>
  <c r="E104" i="2"/>
  <c r="E105" i="2" s="1"/>
  <c r="E103" i="2"/>
  <c r="E111" i="2"/>
  <c r="K28" i="1"/>
  <c r="M13" i="1"/>
  <c r="J76" i="1"/>
  <c r="J91" i="1"/>
  <c r="K38" i="1"/>
  <c r="J86" i="1"/>
  <c r="J88" i="1" s="1"/>
  <c r="J90" i="1"/>
  <c r="E82" i="1"/>
  <c r="E81" i="1"/>
  <c r="E80" i="1"/>
  <c r="E79" i="1"/>
  <c r="E78" i="1"/>
  <c r="E77" i="1"/>
  <c r="E75" i="1"/>
  <c r="E76" i="1" s="1"/>
  <c r="E74" i="1"/>
  <c r="E86" i="1" s="1"/>
  <c r="E88" i="1" s="1"/>
  <c r="J121" i="2" l="1"/>
  <c r="E115" i="2"/>
  <c r="E117" i="2" s="1"/>
  <c r="J122" i="2"/>
  <c r="J124" i="2" s="1"/>
  <c r="M64" i="2"/>
  <c r="M66" i="2" s="1"/>
  <c r="H99" i="2"/>
  <c r="M38" i="1"/>
  <c r="K58" i="1"/>
  <c r="K59" i="1"/>
  <c r="M59" i="1" s="1"/>
  <c r="M28" i="1"/>
  <c r="H108" i="2" l="1"/>
  <c r="H103" i="2"/>
  <c r="L99" i="2"/>
  <c r="H109" i="2"/>
  <c r="H107" i="2"/>
  <c r="L107" i="2" s="1"/>
  <c r="H106" i="2"/>
  <c r="L106" i="2" s="1"/>
  <c r="H104" i="2"/>
  <c r="K60" i="1"/>
  <c r="M58" i="1"/>
  <c r="H105" i="2" l="1"/>
  <c r="L105" i="2" s="1"/>
  <c r="L104" i="2"/>
  <c r="H115" i="2"/>
  <c r="H117" i="2" s="1"/>
  <c r="L103" i="2"/>
  <c r="L115" i="2" s="1"/>
  <c r="H120" i="2"/>
  <c r="L120" i="2" s="1"/>
  <c r="L109" i="2"/>
  <c r="H119" i="2"/>
  <c r="L108" i="2"/>
  <c r="H70" i="1"/>
  <c r="M60" i="1"/>
  <c r="H121" i="2" l="1"/>
  <c r="L121" i="2" s="1"/>
  <c r="L117" i="2"/>
  <c r="L119" i="2"/>
  <c r="H122" i="2"/>
  <c r="L122" i="2" s="1"/>
  <c r="H80" i="1"/>
  <c r="H79" i="1"/>
  <c r="H78" i="1"/>
  <c r="L78" i="1" s="1"/>
  <c r="H77" i="1"/>
  <c r="L77" i="1" s="1"/>
  <c r="H75" i="1"/>
  <c r="H74" i="1"/>
  <c r="L70" i="1"/>
  <c r="H124" i="2" l="1"/>
  <c r="L124" i="2" s="1"/>
  <c r="L74" i="1"/>
  <c r="H90" i="1"/>
  <c r="L90" i="1" s="1"/>
  <c r="L79" i="1"/>
  <c r="H76" i="1"/>
  <c r="L76" i="1" s="1"/>
  <c r="L75" i="1"/>
  <c r="H91" i="1"/>
  <c r="L91" i="1" s="1"/>
  <c r="L80" i="1"/>
  <c r="H86" i="1" l="1"/>
  <c r="H88" i="1" s="1"/>
  <c r="L86" i="1"/>
  <c r="L88" i="1" l="1"/>
  <c r="N48" i="1" s="1"/>
  <c r="H92" i="1"/>
  <c r="L92" i="1" l="1"/>
  <c r="J92" i="1"/>
  <c r="J93" i="1" s="1"/>
  <c r="L93" i="1" l="1"/>
  <c r="J95" i="1"/>
  <c r="L95" i="1" s="1"/>
</calcChain>
</file>

<file path=xl/sharedStrings.xml><?xml version="1.0" encoding="utf-8"?>
<sst xmlns="http://schemas.openxmlformats.org/spreadsheetml/2006/main" count="353" uniqueCount="153">
  <si>
    <t>CORPORACION DE ACUEDUCTOS Y ALCANTARILLADOS DE PUERTO PLATA</t>
  </si>
  <si>
    <t>"CORAAPPLATA"</t>
  </si>
  <si>
    <t>Pág. 01/02</t>
  </si>
  <si>
    <t>OBRAS:</t>
  </si>
  <si>
    <t>CONSTRUCCION DE COLECTORES DE AGUAS RESIDUALES EN LAS TRES PALMAS, PUERTO PLATA</t>
  </si>
  <si>
    <t>MONTO  CONTRATADO:</t>
  </si>
  <si>
    <t>CUBICACION NO.:</t>
  </si>
  <si>
    <t>MONTO AVANCE:</t>
  </si>
  <si>
    <t>FECHA DE REALIZACION:</t>
  </si>
  <si>
    <t>AGOSTO 3, 2022</t>
  </si>
  <si>
    <t xml:space="preserve"> </t>
  </si>
  <si>
    <t>NO. CONTRATO:</t>
  </si>
  <si>
    <t>007/2021</t>
  </si>
  <si>
    <t>CONTRATISTA:</t>
  </si>
  <si>
    <t>NILDA ALTAGRACIA SANDOVAL CASTILLO</t>
  </si>
  <si>
    <t xml:space="preserve">                                      PARTIDAS PRESUPUESTO</t>
  </si>
  <si>
    <t>CANTIDADES</t>
  </si>
  <si>
    <t>COSTOS RD$</t>
  </si>
  <si>
    <t>CODIGO</t>
  </si>
  <si>
    <t>DESCRIPCION</t>
  </si>
  <si>
    <t>UND.</t>
  </si>
  <si>
    <t>CANTIDAD</t>
  </si>
  <si>
    <t>P. U. RD$</t>
  </si>
  <si>
    <t>TOTAL</t>
  </si>
  <si>
    <t>ANTERIOR</t>
  </si>
  <si>
    <t>PRESENTE</t>
  </si>
  <si>
    <t>ACUMULADO</t>
  </si>
  <si>
    <t>%</t>
  </si>
  <si>
    <t xml:space="preserve">RED DE ALCANTARILLADO </t>
  </si>
  <si>
    <t>REPLANTEO ( CON TOPOGRAFO)</t>
  </si>
  <si>
    <t>ML</t>
  </si>
  <si>
    <t>SUBTOTAL RED DE ALCANTARILLADO</t>
  </si>
  <si>
    <t>MOVIMIENTO DE TIERRA</t>
  </si>
  <si>
    <t>EXCAVACION CON EQUIPO</t>
  </si>
  <si>
    <t>M3</t>
  </si>
  <si>
    <t>ASIENTO DE GRAVA</t>
  </si>
  <si>
    <t>RELLENO COMPACTADO C/TOSCA O CALICHE P/SUST. MINA (60% DE EXCAVACION)</t>
  </si>
  <si>
    <t>RELLENO COMPACTADO DE REPOSICION (40% DE EXCAVACION)</t>
  </si>
  <si>
    <t>BOTE DE MATERIAL</t>
  </si>
  <si>
    <t>SUBTOTAL MOVIMIENTO DE TIERRA</t>
  </si>
  <si>
    <t xml:space="preserve">SUMINISTRO Y COLOCACION DE </t>
  </si>
  <si>
    <t>TUBERIA DE 8" DE HN 3/8 DE ESPESOR</t>
  </si>
  <si>
    <t>SUBTOTAL SUMINISTRO Y COLOC.</t>
  </si>
  <si>
    <t>REUBICACION DE TUBERIA Y DAÑOS DE VIVIENDA</t>
  </si>
  <si>
    <t>REUBICACION DE TUBERIA EXISTENTE</t>
  </si>
  <si>
    <t>PA</t>
  </si>
  <si>
    <t>DAÑOS VARIOS</t>
  </si>
  <si>
    <t>SUBTOTAL REUBICACION</t>
  </si>
  <si>
    <t>SUBTOTAL GENERAL DE PRESUPUESTO</t>
  </si>
  <si>
    <t xml:space="preserve">                                                                                                     ADICIONALES POR NUEVAS PARTIDAS/AUMENTO DE VOLUMEN</t>
  </si>
  <si>
    <t>PARTIDAS PRESUPUESTO</t>
  </si>
  <si>
    <t>UND</t>
  </si>
  <si>
    <t>PRESUPUESTO</t>
  </si>
  <si>
    <t>P.U. RD$</t>
  </si>
  <si>
    <t>EXCAVACION</t>
  </si>
  <si>
    <t xml:space="preserve">RELLENO COMPACTADO C/TOSCA O CALICHE P/SUST. MINA </t>
  </si>
  <si>
    <t xml:space="preserve">BOTE DE MATERIAL </t>
  </si>
  <si>
    <t xml:space="preserve">RELLENO COMPACTADO DE REPOSICION </t>
  </si>
  <si>
    <t xml:space="preserve">PINTURA </t>
  </si>
  <si>
    <t>PINTURA ANTIOXIDO</t>
  </si>
  <si>
    <t>M2</t>
  </si>
  <si>
    <t>PINTURA EPOXICA</t>
  </si>
  <si>
    <t xml:space="preserve">SUBTOTAL PINTURA </t>
  </si>
  <si>
    <t xml:space="preserve">ADICIONAL POR AUMENTO DE PRECIO TUBERIA </t>
  </si>
  <si>
    <t>SUBTOTAL ADICIONAL POR AUMENTO DE PRECIO</t>
  </si>
  <si>
    <t xml:space="preserve">ESTRUCTURA DE HORMIGON </t>
  </si>
  <si>
    <t>BACHEO DE CALLE CON HORMIGON SIMPLE 1:2:4 LIG.</t>
  </si>
  <si>
    <t>CONSTRUCCION REGISTROS DENTRO DEL EMISARIO</t>
  </si>
  <si>
    <t>CONSTRUCCION REGISTROS FUERA  DEL EMISARIO</t>
  </si>
  <si>
    <t xml:space="preserve">REPARACION VERJA MUROS DE BLOQUES DE 6 </t>
  </si>
  <si>
    <t xml:space="preserve">VIGA DE AMARRE </t>
  </si>
  <si>
    <t>COLUMNAS 25X25</t>
  </si>
  <si>
    <t xml:space="preserve">REPARACION DE REGISTRO EXISTENTE </t>
  </si>
  <si>
    <t>CONFECCION DE TAPA METALICA PARA REGISTRO</t>
  </si>
  <si>
    <t>USO DE BOMBA DE ACHIQUE</t>
  </si>
  <si>
    <t>DIAS</t>
  </si>
  <si>
    <t>DEMOLICION DE MURO</t>
  </si>
  <si>
    <t>SUBTOTAL ESTRUCTURA DE HORMIGON</t>
  </si>
  <si>
    <t>SUBTOTAL ADICIONALES</t>
  </si>
  <si>
    <t>SUBTOTAL GENERAL PRESUPUESTO</t>
  </si>
  <si>
    <t xml:space="preserve">SUBTOTAL GENERAL </t>
  </si>
  <si>
    <t>Pag 2/2</t>
  </si>
  <si>
    <t xml:space="preserve">CONSTRUCCION DE COLECTORES DE AGUAS RESIDUALES EN LAS TRES PALMAS, PUERTO PLATA
</t>
  </si>
  <si>
    <t>SUB-TOTAL GENERAL</t>
  </si>
  <si>
    <t>MAS:</t>
  </si>
  <si>
    <t>GASTOS INDIRECTOS</t>
  </si>
  <si>
    <t>GASTOS ADMINISTRATIVOS</t>
  </si>
  <si>
    <t>HONORARIOS PROFESIONALES</t>
  </si>
  <si>
    <t>ITBIS A HONORARIOS PROFESIONALES</t>
  </si>
  <si>
    <t>SEGUROS, POLIZAS Y FIANZAS</t>
  </si>
  <si>
    <t>TRANSPORTE</t>
  </si>
  <si>
    <t>LEY 6/86</t>
  </si>
  <si>
    <t>CODIA</t>
  </si>
  <si>
    <t xml:space="preserve">SUPERVISION </t>
  </si>
  <si>
    <t>IMPREVISTOS</t>
  </si>
  <si>
    <t>ESTUDIO DISEÑO Y PLANOS</t>
  </si>
  <si>
    <t>SUB-TOTAL GASTOS INDIRECTOS</t>
  </si>
  <si>
    <t>SUB-TOTAL CUBICADO</t>
  </si>
  <si>
    <t>MENOS:</t>
  </si>
  <si>
    <t>AMORTIZACION DEL AVANCE</t>
  </si>
  <si>
    <t>TOTAL A PAGAR EN CUBICACION 02</t>
  </si>
  <si>
    <t>PREPARADO POR:</t>
  </si>
  <si>
    <t>REVISADO POR:</t>
  </si>
  <si>
    <t>APROBADO POR:</t>
  </si>
  <si>
    <t xml:space="preserve"> MARCOS JOEL GARCIA GARCIA</t>
  </si>
  <si>
    <t>JUAN RAMON MOORE CHECO</t>
  </si>
  <si>
    <t xml:space="preserve">                                                              OLIVER JOSE NAZARIO BRUGAL</t>
  </si>
  <si>
    <t>ANALISTA DEPTO. FISCALIZACION DE OBRAS</t>
  </si>
  <si>
    <t>ENC. DEPTO. FISCALIZACION DE OBRAS</t>
  </si>
  <si>
    <t xml:space="preserve">                                                             DIRECTOR GENERAL</t>
  </si>
  <si>
    <t>CONSTRUCCION DE COLECTOR DE AGUAS RESIDUALES EN LA CAÑADA DEL MIRADOR SUR, MUNICIPIO SAN FELIPE DE PUERTO PLATA, PROVINCIA PUERTO PLATA</t>
  </si>
  <si>
    <t>JULIO 20, 2022</t>
  </si>
  <si>
    <t>005/2021</t>
  </si>
  <si>
    <t>CONSTRUCTORA DE LA CRUZ ROCHTTIS SRL</t>
  </si>
  <si>
    <t>EXCAVACION NO CALIFICADA</t>
  </si>
  <si>
    <t xml:space="preserve">ASIENTO DE ARENA </t>
  </si>
  <si>
    <t>TUBERIA DE 8"X 20¨DE ACERO 3/8 ESP.</t>
  </si>
  <si>
    <t>TUBERIA DE 12"X 20¨DE ACERO 3/8 ESP.</t>
  </si>
  <si>
    <t>PINTURA EPOXICA TUBERIA DE 8 ACERO</t>
  </si>
  <si>
    <t>PINTURA EPOXICA TUBERIA DE 12 ACERO</t>
  </si>
  <si>
    <t>CONST. DE ANCLAJE EN LINEA COLECTORA C 15MTS</t>
  </si>
  <si>
    <t>UD</t>
  </si>
  <si>
    <t>CONST. DE ANCLAJE EN EMPALMES Y PIEZAS ESPECIALES</t>
  </si>
  <si>
    <t>CRUCE DE ALCANTARILLAS</t>
  </si>
  <si>
    <t>SUBTOTAL SUMINISTRO Y COLOCACION</t>
  </si>
  <si>
    <t>CONFECCION DE REGISTROS 1@2 MTS: 62 UNIDADES</t>
  </si>
  <si>
    <t>REGISTRO FABRICADO A MANO</t>
  </si>
  <si>
    <t>UDS</t>
  </si>
  <si>
    <t>SUBTOTAL CONFECCION DE REGISTRO</t>
  </si>
  <si>
    <t>EMPALME A RED PRINCIPAL DE LA MANOLO TAVAREZ JUSTO</t>
  </si>
  <si>
    <t>PICADO DE CALLE, CONEXION A REGISTRO, ADECUACION Y REHABILITACION DE REGISTROS Y CALLE</t>
  </si>
  <si>
    <t>SUBTOTAL  EMPALME A RED PRINCIPAL</t>
  </si>
  <si>
    <t>EMPALME A RED PRINCIPAL EN CALLE VISTA ALEGRE</t>
  </si>
  <si>
    <t>SUBTOTAL EMPALME A RED CALLE VISTA ALEGRE</t>
  </si>
  <si>
    <t>ACOMETIDAS</t>
  </si>
  <si>
    <t>CONEXIÓN DE ACOMETIDAS</t>
  </si>
  <si>
    <t xml:space="preserve">TUBERIA LINEA RECOLECTORA </t>
  </si>
  <si>
    <t>SUBTOTAL ACOMETIDAS</t>
  </si>
  <si>
    <t xml:space="preserve">                                                       ADICIONALES POR NUEVAS PARTIDAS/ INCREMENTO DE  MATERIALES Y/O VOLUMEN</t>
  </si>
  <si>
    <t xml:space="preserve">PINTURA OXIDO ROJO PARA TUBERIA DE 8" </t>
  </si>
  <si>
    <t>CONST. DE ANCLAJES EN LINEA COLECTORA C15 MTS.</t>
  </si>
  <si>
    <t xml:space="preserve">CONEXION DE ACOMETIDAS </t>
  </si>
  <si>
    <t>TAPON REGISTRO DE 4</t>
  </si>
  <si>
    <t>PINTURA OXIDO ROJO TUBERIA DE  12 ACERO</t>
  </si>
  <si>
    <t>SUBTOTAL</t>
  </si>
  <si>
    <t>SUBTOTAL PRESUPUESTO</t>
  </si>
  <si>
    <t>SUBTOTAL GENERAL</t>
  </si>
  <si>
    <t xml:space="preserve">                                         CORPORACION DE ACUEDUCTOS Y ALCANTARILLADOS DE PUERTO PLATA</t>
  </si>
  <si>
    <t>OBRA:</t>
  </si>
  <si>
    <t xml:space="preserve">CONSTRUCCION DE COLECTOR DE AGUAS RESIDUALES EN LA CAÑADA DEL MIRADOR SUR, MUNICIPIO SAN FELIPE DE PUERTO PLATA, PROVINCIA PUERTO PLATA
</t>
  </si>
  <si>
    <t>Nota:</t>
  </si>
  <si>
    <t xml:space="preserve"> En el mes de Septiembre no se generaró Informes de Presupuesto sobre Programas y Proyectos. </t>
  </si>
  <si>
    <t>Trimestre (Julio - Septiembre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</si>
</sst>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&quot;RD$&quot;#,##0.00_);[Red]\(&quot;RD$&quot;#,##0.00\)"/>
    <numFmt numFmtId="166" formatCode="0.0"/>
    <numFmt numFmtId="167" formatCode="&quot;RD$&quot;#,##0.00"/>
    <numFmt numFmtId="168" formatCode="_(* #,##0_);_(* \(#,##0\);_(* &quot;-&quot;??_);_(@_)"/>
    <numFmt numFmtId="169" formatCode="&quot;$&quot;#,##0.00"/>
    <numFmt numFmtId="170" formatCode="0.0%"/>
    <numFmt numFmtId="171" formatCode="#,##0.000"/>
    <numFmt numFmtId="172" formatCode="_(&quot;RD$&quot;* #,##0.00_);_(&quot;RD$&quot;* \(#,##0.00\);_(&quot;RD$&quot;* &quot;-&quot;??_);_(@_)"/>
    <numFmt numFmtId="173" formatCode="&quot;RD$&quot;#,##0.00_);\(&quot;RD$&quot;#,##0.0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Times New Roman"/>
      <family val="1"/>
    </font>
    <font>
      <b/>
      <sz val="9"/>
      <color theme="9" tint="-0.499984740745262"/>
      <name val="Times New Roman"/>
      <family val="1"/>
    </font>
    <font>
      <b/>
      <sz val="8"/>
      <color theme="9" tint="-0.499984740745262"/>
      <name val="Times New Roman"/>
      <family val="1"/>
    </font>
    <font>
      <b/>
      <sz val="9"/>
      <color rgb="FFFF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indexed="12"/>
      <name val="Times New Roman"/>
      <family val="1"/>
    </font>
    <font>
      <b/>
      <sz val="18"/>
      <name val="Calibri"/>
      <family val="2"/>
      <scheme val="minor"/>
    </font>
    <font>
      <sz val="1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25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left"/>
    </xf>
    <xf numFmtId="17" fontId="2" fillId="0" borderId="0" xfId="0" applyNumberFormat="1" applyFont="1" applyAlignment="1">
      <alignment horizontal="right"/>
    </xf>
    <xf numFmtId="14" fontId="2" fillId="0" borderId="0" xfId="0" applyNumberFormat="1" applyFont="1"/>
    <xf numFmtId="0" fontId="8" fillId="0" borderId="0" xfId="0" applyFont="1"/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164" fontId="2" fillId="3" borderId="1" xfId="1" applyFont="1" applyFill="1" applyBorder="1" applyAlignment="1">
      <alignment horizontal="center"/>
    </xf>
    <xf numFmtId="164" fontId="2" fillId="4" borderId="1" xfId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5" borderId="1" xfId="1" applyFont="1" applyFill="1" applyBorder="1" applyAlignment="1">
      <alignment horizontal="center"/>
    </xf>
    <xf numFmtId="164" fontId="9" fillId="0" borderId="0" xfId="1" applyFont="1" applyBorder="1" applyAlignment="1">
      <alignment horizontal="center"/>
    </xf>
    <xf numFmtId="166" fontId="4" fillId="6" borderId="1" xfId="0" applyNumberFormat="1" applyFont="1" applyFill="1" applyBorder="1" applyAlignment="1">
      <alignment horizontal="center" vertical="top"/>
    </xf>
    <xf numFmtId="0" fontId="2" fillId="6" borderId="1" xfId="0" applyFont="1" applyFill="1" applyBorder="1"/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164" fontId="4" fillId="6" borderId="1" xfId="1" applyFont="1" applyFill="1" applyBorder="1"/>
    <xf numFmtId="164" fontId="4" fillId="7" borderId="1" xfId="1" applyFont="1" applyFill="1" applyBorder="1"/>
    <xf numFmtId="0" fontId="2" fillId="7" borderId="1" xfId="0" applyFont="1" applyFill="1" applyBorder="1" applyAlignment="1">
      <alignment horizontal="left" vertical="top"/>
    </xf>
    <xf numFmtId="0" fontId="2" fillId="7" borderId="1" xfId="0" applyFont="1" applyFill="1" applyBorder="1"/>
    <xf numFmtId="0" fontId="4" fillId="8" borderId="1" xfId="0" applyFont="1" applyFill="1" applyBorder="1" applyAlignment="1">
      <alignment horizontal="center"/>
    </xf>
    <xf numFmtId="164" fontId="4" fillId="8" borderId="1" xfId="1" applyFont="1" applyFill="1" applyBorder="1"/>
    <xf numFmtId="164" fontId="7" fillId="0" borderId="0" xfId="1" applyFont="1" applyBorder="1"/>
    <xf numFmtId="2" fontId="4" fillId="6" borderId="1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wrapText="1"/>
    </xf>
    <xf numFmtId="164" fontId="4" fillId="6" borderId="1" xfId="1" applyFont="1" applyFill="1" applyBorder="1" applyAlignment="1">
      <alignment wrapText="1"/>
    </xf>
    <xf numFmtId="164" fontId="4" fillId="7" borderId="1" xfId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right"/>
    </xf>
    <xf numFmtId="0" fontId="4" fillId="7" borderId="1" xfId="2" applyNumberFormat="1" applyFont="1" applyFill="1" applyBorder="1" applyAlignment="1"/>
    <xf numFmtId="164" fontId="4" fillId="8" borderId="1" xfId="0" applyNumberFormat="1" applyFont="1" applyFill="1" applyBorder="1"/>
    <xf numFmtId="164" fontId="4" fillId="8" borderId="1" xfId="1" applyFont="1" applyFill="1" applyBorder="1" applyAlignment="1">
      <alignment wrapText="1"/>
    </xf>
    <xf numFmtId="164" fontId="1" fillId="0" borderId="0" xfId="1" applyBorder="1"/>
    <xf numFmtId="0" fontId="2" fillId="6" borderId="1" xfId="0" applyFont="1" applyFill="1" applyBorder="1" applyAlignment="1">
      <alignment horizontal="left" wrapText="1"/>
    </xf>
    <xf numFmtId="165" fontId="2" fillId="6" borderId="1" xfId="1" applyNumberFormat="1" applyFont="1" applyFill="1" applyBorder="1" applyAlignment="1">
      <alignment wrapText="1"/>
    </xf>
    <xf numFmtId="0" fontId="4" fillId="7" borderId="1" xfId="1" applyNumberFormat="1" applyFont="1" applyFill="1" applyBorder="1" applyAlignment="1"/>
    <xf numFmtId="164" fontId="2" fillId="8" borderId="1" xfId="0" applyNumberFormat="1" applyFont="1" applyFill="1" applyBorder="1"/>
    <xf numFmtId="164" fontId="2" fillId="8" borderId="1" xfId="1" applyFont="1" applyFill="1" applyBorder="1" applyAlignment="1">
      <alignment wrapText="1"/>
    </xf>
    <xf numFmtId="164" fontId="2" fillId="8" borderId="1" xfId="1" applyFont="1" applyFill="1" applyBorder="1"/>
    <xf numFmtId="0" fontId="2" fillId="6" borderId="1" xfId="0" applyFont="1" applyFill="1" applyBorder="1" applyAlignment="1">
      <alignment wrapText="1"/>
    </xf>
    <xf numFmtId="2" fontId="4" fillId="6" borderId="1" xfId="0" applyNumberFormat="1" applyFont="1" applyFill="1" applyBorder="1" applyAlignment="1">
      <alignment horizontal="center" vertical="center"/>
    </xf>
    <xf numFmtId="166" fontId="2" fillId="6" borderId="1" xfId="0" applyNumberFormat="1" applyFont="1" applyFill="1" applyBorder="1" applyAlignment="1">
      <alignment horizontal="center" vertical="top"/>
    </xf>
    <xf numFmtId="0" fontId="2" fillId="6" borderId="1" xfId="0" applyFont="1" applyFill="1" applyBorder="1" applyAlignment="1">
      <alignment vertical="center" wrapText="1"/>
    </xf>
    <xf numFmtId="167" fontId="2" fillId="6" borderId="1" xfId="1" applyNumberFormat="1" applyFont="1" applyFill="1" applyBorder="1" applyAlignment="1">
      <alignment wrapText="1"/>
    </xf>
    <xf numFmtId="164" fontId="2" fillId="8" borderId="1" xfId="0" applyNumberFormat="1" applyFont="1" applyFill="1" applyBorder="1" applyAlignment="1">
      <alignment horizontal="center"/>
    </xf>
    <xf numFmtId="164" fontId="4" fillId="6" borderId="1" xfId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 wrapText="1"/>
    </xf>
    <xf numFmtId="4" fontId="2" fillId="8" borderId="1" xfId="0" applyNumberFormat="1" applyFont="1" applyFill="1" applyBorder="1" applyAlignment="1">
      <alignment horizontal="right"/>
    </xf>
    <xf numFmtId="0" fontId="10" fillId="6" borderId="1" xfId="0" applyFont="1" applyFill="1" applyBorder="1" applyAlignment="1">
      <alignment horizontal="left" wrapText="1"/>
    </xf>
    <xf numFmtId="0" fontId="11" fillId="6" borderId="1" xfId="0" applyFont="1" applyFill="1" applyBorder="1" applyAlignment="1">
      <alignment horizontal="center"/>
    </xf>
    <xf numFmtId="164" fontId="11" fillId="6" borderId="1" xfId="1" applyFont="1" applyFill="1" applyBorder="1"/>
    <xf numFmtId="164" fontId="11" fillId="6" borderId="1" xfId="1" applyFont="1" applyFill="1" applyBorder="1" applyAlignment="1">
      <alignment wrapText="1"/>
    </xf>
    <xf numFmtId="4" fontId="4" fillId="8" borderId="1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horizontal="left" wrapText="1"/>
    </xf>
    <xf numFmtId="164" fontId="4" fillId="7" borderId="1" xfId="1" applyFont="1" applyFill="1" applyBorder="1" applyAlignment="1"/>
    <xf numFmtId="168" fontId="4" fillId="7" borderId="1" xfId="1" applyNumberFormat="1" applyFont="1" applyFill="1" applyBorder="1" applyAlignment="1"/>
    <xf numFmtId="164" fontId="2" fillId="8" borderId="1" xfId="1" applyFont="1" applyFill="1" applyBorder="1" applyAlignment="1">
      <alignment horizontal="right"/>
    </xf>
    <xf numFmtId="0" fontId="2" fillId="6" borderId="1" xfId="0" applyFont="1" applyFill="1" applyBorder="1" applyAlignment="1">
      <alignment horizontal="left"/>
    </xf>
    <xf numFmtId="167" fontId="2" fillId="6" borderId="1" xfId="0" applyNumberFormat="1" applyFont="1" applyFill="1" applyBorder="1" applyAlignment="1">
      <alignment horizontal="right"/>
    </xf>
    <xf numFmtId="165" fontId="2" fillId="8" borderId="1" xfId="1" applyNumberFormat="1" applyFont="1" applyFill="1" applyBorder="1" applyAlignment="1">
      <alignment wrapText="1"/>
    </xf>
    <xf numFmtId="165" fontId="2" fillId="8" borderId="1" xfId="1" applyNumberFormat="1" applyFont="1" applyFill="1" applyBorder="1"/>
    <xf numFmtId="0" fontId="12" fillId="0" borderId="0" xfId="0" applyFont="1"/>
    <xf numFmtId="167" fontId="13" fillId="0" borderId="0" xfId="0" applyNumberFormat="1" applyFont="1"/>
    <xf numFmtId="164" fontId="2" fillId="0" borderId="0" xfId="0" applyNumberFormat="1" applyFont="1"/>
    <xf numFmtId="2" fontId="4" fillId="0" borderId="0" xfId="0" applyNumberFormat="1" applyFont="1" applyAlignment="1">
      <alignment horizontal="left" vertical="top"/>
    </xf>
    <xf numFmtId="0" fontId="2" fillId="3" borderId="1" xfId="0" applyFont="1" applyFill="1" applyBorder="1"/>
    <xf numFmtId="0" fontId="2" fillId="9" borderId="1" xfId="0" applyFont="1" applyFill="1" applyBorder="1" applyAlignment="1">
      <alignment horizontal="center"/>
    </xf>
    <xf numFmtId="2" fontId="14" fillId="6" borderId="1" xfId="0" applyNumberFormat="1" applyFont="1" applyFill="1" applyBorder="1" applyAlignment="1">
      <alignment horizontal="center"/>
    </xf>
    <xf numFmtId="2" fontId="14" fillId="6" borderId="1" xfId="0" applyNumberFormat="1" applyFont="1" applyFill="1" applyBorder="1" applyAlignment="1">
      <alignment horizontal="right"/>
    </xf>
    <xf numFmtId="164" fontId="15" fillId="6" borderId="1" xfId="0" applyNumberFormat="1" applyFont="1" applyFill="1" applyBorder="1" applyAlignment="1">
      <alignment horizontal="center"/>
    </xf>
    <xf numFmtId="164" fontId="14" fillId="9" borderId="2" xfId="1" applyFont="1" applyFill="1" applyBorder="1"/>
    <xf numFmtId="164" fontId="14" fillId="8" borderId="1" xfId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right"/>
    </xf>
    <xf numFmtId="164" fontId="4" fillId="6" borderId="1" xfId="0" applyNumberFormat="1" applyFont="1" applyFill="1" applyBorder="1" applyAlignment="1">
      <alignment horizontal="center"/>
    </xf>
    <xf numFmtId="164" fontId="4" fillId="9" borderId="2" xfId="1" applyFont="1" applyFill="1" applyBorder="1"/>
    <xf numFmtId="164" fontId="4" fillId="7" borderId="1" xfId="2" applyNumberFormat="1" applyFont="1" applyFill="1" applyBorder="1" applyAlignment="1"/>
    <xf numFmtId="164" fontId="4" fillId="9" borderId="1" xfId="1" applyFont="1" applyFill="1" applyBorder="1"/>
    <xf numFmtId="0" fontId="4" fillId="7" borderId="1" xfId="2" applyNumberFormat="1" applyFont="1" applyFill="1" applyBorder="1" applyAlignment="1">
      <alignment horizontal="right"/>
    </xf>
    <xf numFmtId="164" fontId="2" fillId="6" borderId="1" xfId="0" applyNumberFormat="1" applyFont="1" applyFill="1" applyBorder="1" applyAlignment="1">
      <alignment horizontal="center"/>
    </xf>
    <xf numFmtId="164" fontId="14" fillId="9" borderId="1" xfId="1" applyFont="1" applyFill="1" applyBorder="1"/>
    <xf numFmtId="164" fontId="2" fillId="8" borderId="1" xfId="1" applyFont="1" applyFill="1" applyBorder="1" applyAlignment="1">
      <alignment horizontal="center"/>
    </xf>
    <xf numFmtId="2" fontId="4" fillId="6" borderId="1" xfId="0" applyNumberFormat="1" applyFont="1" applyFill="1" applyBorder="1"/>
    <xf numFmtId="1" fontId="4" fillId="7" borderId="1" xfId="2" applyNumberFormat="1" applyFont="1" applyFill="1" applyBorder="1" applyAlignment="1"/>
    <xf numFmtId="2" fontId="4" fillId="9" borderId="1" xfId="0" applyNumberFormat="1" applyFont="1" applyFill="1" applyBorder="1" applyAlignment="1">
      <alignment horizontal="right"/>
    </xf>
    <xf numFmtId="165" fontId="2" fillId="8" borderId="1" xfId="1" applyNumberFormat="1" applyFont="1" applyFill="1" applyBorder="1" applyAlignment="1">
      <alignment horizontal="center"/>
    </xf>
    <xf numFmtId="164" fontId="14" fillId="6" borderId="1" xfId="0" applyNumberFormat="1" applyFont="1" applyFill="1" applyBorder="1" applyAlignment="1">
      <alignment horizontal="center"/>
    </xf>
    <xf numFmtId="168" fontId="4" fillId="7" borderId="1" xfId="2" applyNumberFormat="1" applyFont="1" applyFill="1" applyBorder="1" applyAlignment="1"/>
    <xf numFmtId="2" fontId="14" fillId="6" borderId="1" xfId="0" applyNumberFormat="1" applyFont="1" applyFill="1" applyBorder="1"/>
    <xf numFmtId="168" fontId="4" fillId="9" borderId="1" xfId="1" applyNumberFormat="1" applyFont="1" applyFill="1" applyBorder="1" applyAlignment="1"/>
    <xf numFmtId="4" fontId="4" fillId="6" borderId="1" xfId="0" applyNumberFormat="1" applyFont="1" applyFill="1" applyBorder="1" applyAlignment="1">
      <alignment horizontal="right"/>
    </xf>
    <xf numFmtId="164" fontId="4" fillId="8" borderId="1" xfId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 horizontal="left"/>
    </xf>
    <xf numFmtId="0" fontId="4" fillId="9" borderId="1" xfId="1" applyNumberFormat="1" applyFont="1" applyFill="1" applyBorder="1"/>
    <xf numFmtId="2" fontId="2" fillId="6" borderId="1" xfId="0" applyNumberFormat="1" applyFont="1" applyFill="1" applyBorder="1" applyAlignment="1">
      <alignment horizontal="left"/>
    </xf>
    <xf numFmtId="164" fontId="2" fillId="6" borderId="1" xfId="0" applyNumberFormat="1" applyFont="1" applyFill="1" applyBorder="1" applyAlignment="1">
      <alignment horizontal="right"/>
    </xf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14" fillId="0" borderId="0" xfId="1" applyFont="1" applyFill="1" applyBorder="1"/>
    <xf numFmtId="168" fontId="14" fillId="0" borderId="0" xfId="0" applyNumberFormat="1" applyFont="1" applyAlignment="1">
      <alignment wrapText="1"/>
    </xf>
    <xf numFmtId="167" fontId="2" fillId="0" borderId="0" xfId="1" applyNumberFormat="1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right"/>
    </xf>
    <xf numFmtId="167" fontId="10" fillId="0" borderId="0" xfId="0" applyNumberFormat="1" applyFont="1"/>
    <xf numFmtId="167" fontId="10" fillId="0" borderId="0" xfId="0" applyNumberFormat="1" applyFont="1" applyAlignment="1">
      <alignment horizontal="right"/>
    </xf>
    <xf numFmtId="164" fontId="11" fillId="0" borderId="0" xfId="1" applyFont="1" applyBorder="1" applyAlignment="1">
      <alignment horizontal="center"/>
    </xf>
    <xf numFmtId="0" fontId="2" fillId="0" borderId="0" xfId="0" applyFont="1" applyAlignment="1">
      <alignment vertical="center"/>
    </xf>
    <xf numFmtId="169" fontId="1" fillId="0" borderId="0" xfId="1" applyNumberFormat="1" applyBorder="1"/>
    <xf numFmtId="9" fontId="2" fillId="0" borderId="0" xfId="2" applyFont="1" applyBorder="1"/>
    <xf numFmtId="167" fontId="2" fillId="0" borderId="0" xfId="0" applyNumberFormat="1" applyFont="1"/>
    <xf numFmtId="4" fontId="2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0" fontId="4" fillId="0" borderId="0" xfId="0" applyFont="1" applyAlignment="1">
      <alignment horizontal="left" vertical="top"/>
    </xf>
    <xf numFmtId="170" fontId="2" fillId="0" borderId="0" xfId="0" applyNumberFormat="1" applyFont="1" applyAlignment="1">
      <alignment horizontal="center"/>
    </xf>
    <xf numFmtId="4" fontId="2" fillId="0" borderId="0" xfId="1" applyNumberFormat="1" applyFont="1" applyBorder="1"/>
    <xf numFmtId="10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0" fontId="2" fillId="0" borderId="0" xfId="2" applyNumberFormat="1" applyFont="1" applyBorder="1" applyAlignment="1">
      <alignment horizontal="center"/>
    </xf>
    <xf numFmtId="4" fontId="2" fillId="0" borderId="0" xfId="1" applyNumberFormat="1" applyFont="1" applyBorder="1" applyAlignment="1"/>
    <xf numFmtId="4" fontId="16" fillId="0" borderId="0" xfId="1" applyNumberFormat="1" applyFont="1" applyBorder="1" applyAlignment="1">
      <alignment horizontal="center"/>
    </xf>
    <xf numFmtId="9" fontId="17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17" fillId="0" borderId="0" xfId="1" applyNumberFormat="1" applyFont="1" applyBorder="1" applyAlignment="1">
      <alignment horizontal="center"/>
    </xf>
    <xf numFmtId="4" fontId="17" fillId="0" borderId="0" xfId="0" applyNumberFormat="1" applyFont="1" applyAlignment="1">
      <alignment horizontal="center"/>
    </xf>
    <xf numFmtId="4" fontId="2" fillId="0" borderId="0" xfId="1" applyNumberFormat="1" applyFont="1" applyBorder="1" applyAlignment="1">
      <alignment horizontal="center"/>
    </xf>
    <xf numFmtId="171" fontId="1" fillId="0" borderId="0" xfId="1" applyNumberFormat="1" applyBorder="1"/>
    <xf numFmtId="0" fontId="17" fillId="0" borderId="0" xfId="0" applyFont="1"/>
    <xf numFmtId="167" fontId="2" fillId="0" borderId="0" xfId="1" applyNumberFormat="1" applyFont="1" applyBorder="1"/>
    <xf numFmtId="172" fontId="2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9" fontId="4" fillId="0" borderId="0" xfId="0" applyNumberFormat="1" applyFont="1" applyAlignment="1">
      <alignment horizontal="center"/>
    </xf>
    <xf numFmtId="167" fontId="4" fillId="0" borderId="0" xfId="1" applyNumberFormat="1" applyFont="1" applyBorder="1"/>
    <xf numFmtId="0" fontId="19" fillId="0" borderId="0" xfId="0" applyFont="1" applyAlignment="1">
      <alignment horizontal="left"/>
    </xf>
    <xf numFmtId="9" fontId="2" fillId="0" borderId="0" xfId="2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17" fillId="0" borderId="0" xfId="1" applyNumberFormat="1" applyFont="1" applyBorder="1"/>
    <xf numFmtId="173" fontId="17" fillId="0" borderId="0" xfId="1" applyNumberFormat="1" applyFont="1" applyBorder="1"/>
    <xf numFmtId="173" fontId="4" fillId="0" borderId="0" xfId="0" applyNumberFormat="1" applyFont="1"/>
    <xf numFmtId="173" fontId="4" fillId="0" borderId="0" xfId="0" applyNumberFormat="1" applyFont="1" applyAlignment="1">
      <alignment horizontal="center"/>
    </xf>
    <xf numFmtId="173" fontId="17" fillId="0" borderId="0" xfId="0" applyNumberFormat="1" applyFont="1" applyAlignment="1">
      <alignment horizontal="center"/>
    </xf>
    <xf numFmtId="169" fontId="17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/>
    <xf numFmtId="165" fontId="2" fillId="0" borderId="7" xfId="0" applyNumberFormat="1" applyFont="1" applyBorder="1" applyAlignment="1">
      <alignment horizontal="left"/>
    </xf>
    <xf numFmtId="14" fontId="2" fillId="0" borderId="7" xfId="0" applyNumberFormat="1" applyFont="1" applyBorder="1"/>
    <xf numFmtId="0" fontId="4" fillId="0" borderId="8" xfId="0" applyFont="1" applyBorder="1"/>
    <xf numFmtId="0" fontId="2" fillId="0" borderId="9" xfId="0" applyFont="1" applyBorder="1" applyAlignment="1">
      <alignment horizontal="right"/>
    </xf>
    <xf numFmtId="0" fontId="2" fillId="0" borderId="9" xfId="0" applyFont="1" applyBorder="1"/>
    <xf numFmtId="0" fontId="0" fillId="0" borderId="9" xfId="0" applyBorder="1"/>
    <xf numFmtId="0" fontId="4" fillId="0" borderId="9" xfId="0" applyFont="1" applyBorder="1"/>
    <xf numFmtId="0" fontId="4" fillId="0" borderId="10" xfId="0" applyFont="1" applyBorder="1"/>
    <xf numFmtId="169" fontId="2" fillId="8" borderId="1" xfId="1" applyNumberFormat="1" applyFont="1" applyFill="1" applyBorder="1"/>
    <xf numFmtId="0" fontId="4" fillId="8" borderId="1" xfId="0" applyFont="1" applyFill="1" applyBorder="1"/>
    <xf numFmtId="4" fontId="4" fillId="8" borderId="1" xfId="0" applyNumberFormat="1" applyFont="1" applyFill="1" applyBorder="1"/>
    <xf numFmtId="2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164" fontId="2" fillId="6" borderId="1" xfId="1" applyFont="1" applyFill="1" applyBorder="1"/>
    <xf numFmtId="169" fontId="2" fillId="8" borderId="1" xfId="0" applyNumberFormat="1" applyFont="1" applyFill="1" applyBorder="1" applyAlignment="1">
      <alignment horizontal="center"/>
    </xf>
    <xf numFmtId="169" fontId="2" fillId="8" borderId="1" xfId="1" applyNumberFormat="1" applyFont="1" applyFill="1" applyBorder="1" applyAlignment="1">
      <alignment wrapText="1"/>
    </xf>
    <xf numFmtId="2" fontId="2" fillId="6" borderId="1" xfId="0" applyNumberFormat="1" applyFont="1" applyFill="1" applyBorder="1" applyAlignment="1">
      <alignment horizontal="center" vertical="top"/>
    </xf>
    <xf numFmtId="2" fontId="4" fillId="6" borderId="1" xfId="0" applyNumberFormat="1" applyFont="1" applyFill="1" applyBorder="1" applyAlignment="1">
      <alignment horizontal="center" wrapText="1"/>
    </xf>
    <xf numFmtId="164" fontId="4" fillId="7" borderId="1" xfId="2" applyNumberFormat="1" applyFont="1" applyFill="1" applyBorder="1" applyAlignment="1">
      <alignment horizontal="center"/>
    </xf>
    <xf numFmtId="0" fontId="4" fillId="7" borderId="1" xfId="1" applyNumberFormat="1" applyFont="1" applyFill="1" applyBorder="1" applyAlignment="1">
      <alignment horizontal="center"/>
    </xf>
    <xf numFmtId="169" fontId="2" fillId="8" borderId="1" xfId="1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center" wrapText="1"/>
    </xf>
    <xf numFmtId="2" fontId="4" fillId="6" borderId="1" xfId="0" applyNumberFormat="1" applyFont="1" applyFill="1" applyBorder="1" applyAlignment="1">
      <alignment horizontal="right" wrapText="1"/>
    </xf>
    <xf numFmtId="4" fontId="4" fillId="6" borderId="1" xfId="0" applyNumberFormat="1" applyFont="1" applyFill="1" applyBorder="1" applyAlignment="1">
      <alignment horizontal="center" wrapText="1"/>
    </xf>
    <xf numFmtId="4" fontId="4" fillId="6" borderId="1" xfId="0" applyNumberFormat="1" applyFont="1" applyFill="1" applyBorder="1" applyAlignment="1">
      <alignment horizontal="right" wrapText="1"/>
    </xf>
    <xf numFmtId="0" fontId="4" fillId="6" borderId="1" xfId="0" applyFont="1" applyFill="1" applyBorder="1" applyAlignment="1">
      <alignment horizontal="right" wrapText="1"/>
    </xf>
    <xf numFmtId="4" fontId="4" fillId="6" borderId="1" xfId="1" applyNumberFormat="1" applyFont="1" applyFill="1" applyBorder="1" applyAlignment="1">
      <alignment wrapText="1"/>
    </xf>
    <xf numFmtId="0" fontId="2" fillId="6" borderId="1" xfId="0" applyFont="1" applyFill="1" applyBorder="1" applyAlignment="1">
      <alignment horizontal="left" vertical="top" wrapText="1"/>
    </xf>
    <xf numFmtId="169" fontId="4" fillId="6" borderId="1" xfId="1" applyNumberFormat="1" applyFont="1" applyFill="1" applyBorder="1" applyAlignment="1">
      <alignment wrapText="1"/>
    </xf>
    <xf numFmtId="4" fontId="4" fillId="8" borderId="1" xfId="1" applyNumberFormat="1" applyFont="1" applyFill="1" applyBorder="1"/>
    <xf numFmtId="169" fontId="4" fillId="8" borderId="1" xfId="1" applyNumberFormat="1" applyFont="1" applyFill="1" applyBorder="1"/>
    <xf numFmtId="164" fontId="2" fillId="6" borderId="1" xfId="1" applyFont="1" applyFill="1" applyBorder="1" applyAlignment="1">
      <alignment horizontal="center"/>
    </xf>
    <xf numFmtId="169" fontId="2" fillId="6" borderId="1" xfId="1" applyNumberFormat="1" applyFont="1" applyFill="1" applyBorder="1" applyAlignment="1">
      <alignment wrapText="1"/>
    </xf>
    <xf numFmtId="4" fontId="4" fillId="8" borderId="1" xfId="1" applyNumberFormat="1" applyFont="1" applyFill="1" applyBorder="1" applyAlignment="1">
      <alignment wrapText="1"/>
    </xf>
    <xf numFmtId="169" fontId="0" fillId="0" borderId="0" xfId="0" applyNumberFormat="1"/>
    <xf numFmtId="169" fontId="2" fillId="0" borderId="0" xfId="0" applyNumberFormat="1" applyFont="1"/>
    <xf numFmtId="0" fontId="2" fillId="4" borderId="12" xfId="0" applyFont="1" applyFill="1" applyBorder="1" applyAlignment="1">
      <alignment horizontal="center"/>
    </xf>
    <xf numFmtId="2" fontId="2" fillId="6" borderId="13" xfId="0" applyNumberFormat="1" applyFont="1" applyFill="1" applyBorder="1" applyAlignment="1">
      <alignment horizontal="center" vertical="top"/>
    </xf>
    <xf numFmtId="0" fontId="20" fillId="2" borderId="1" xfId="3" applyFont="1" applyBorder="1" applyAlignment="1">
      <alignment wrapText="1"/>
    </xf>
    <xf numFmtId="0" fontId="20" fillId="2" borderId="1" xfId="3" applyFont="1" applyBorder="1" applyAlignment="1">
      <alignment horizontal="right"/>
    </xf>
    <xf numFmtId="164" fontId="20" fillId="2" borderId="1" xfId="3" applyNumberFormat="1" applyFont="1" applyBorder="1"/>
    <xf numFmtId="164" fontId="20" fillId="2" borderId="1" xfId="3" applyNumberFormat="1" applyFont="1" applyBorder="1" applyAlignment="1">
      <alignment wrapText="1"/>
    </xf>
    <xf numFmtId="164" fontId="21" fillId="11" borderId="2" xfId="1" applyFont="1" applyFill="1" applyBorder="1"/>
    <xf numFmtId="168" fontId="21" fillId="11" borderId="12" xfId="0" applyNumberFormat="1" applyFont="1" applyFill="1" applyBorder="1" applyAlignment="1">
      <alignment wrapText="1"/>
    </xf>
    <xf numFmtId="164" fontId="21" fillId="8" borderId="1" xfId="1" applyFont="1" applyFill="1" applyBorder="1" applyAlignment="1">
      <alignment horizontal="center"/>
    </xf>
    <xf numFmtId="2" fontId="4" fillId="6" borderId="13" xfId="0" applyNumberFormat="1" applyFont="1" applyFill="1" applyBorder="1" applyAlignment="1">
      <alignment horizontal="center" vertical="top"/>
    </xf>
    <xf numFmtId="0" fontId="20" fillId="2" borderId="1" xfId="3" applyFont="1" applyBorder="1" applyAlignment="1">
      <alignment horizontal="left" wrapText="1"/>
    </xf>
    <xf numFmtId="4" fontId="20" fillId="2" borderId="1" xfId="3" applyNumberFormat="1" applyFont="1" applyBorder="1" applyAlignment="1">
      <alignment horizontal="right"/>
    </xf>
    <xf numFmtId="4" fontId="20" fillId="2" borderId="1" xfId="3" applyNumberFormat="1" applyFont="1" applyBorder="1"/>
    <xf numFmtId="164" fontId="20" fillId="2" borderId="1" xfId="3" applyNumberFormat="1" applyFont="1" applyBorder="1" applyAlignment="1"/>
    <xf numFmtId="164" fontId="20" fillId="11" borderId="1" xfId="1" applyFont="1" applyFill="1" applyBorder="1"/>
    <xf numFmtId="164" fontId="20" fillId="11" borderId="2" xfId="1" applyFont="1" applyFill="1" applyBorder="1"/>
    <xf numFmtId="168" fontId="20" fillId="11" borderId="12" xfId="0" applyNumberFormat="1" applyFont="1" applyFill="1" applyBorder="1" applyAlignment="1">
      <alignment wrapText="1"/>
    </xf>
    <xf numFmtId="0" fontId="20" fillId="6" borderId="1" xfId="0" applyFont="1" applyFill="1" applyBorder="1" applyAlignment="1">
      <alignment horizontal="left" wrapText="1"/>
    </xf>
    <xf numFmtId="0" fontId="13" fillId="2" borderId="1" xfId="3" applyFont="1" applyBorder="1" applyAlignment="1">
      <alignment wrapText="1"/>
    </xf>
    <xf numFmtId="164" fontId="13" fillId="2" borderId="1" xfId="3" applyNumberFormat="1" applyFont="1" applyBorder="1" applyAlignment="1">
      <alignment wrapText="1"/>
    </xf>
    <xf numFmtId="164" fontId="21" fillId="11" borderId="1" xfId="1" applyFont="1" applyFill="1" applyBorder="1"/>
    <xf numFmtId="167" fontId="12" fillId="8" borderId="1" xfId="1" applyNumberFormat="1" applyFont="1" applyFill="1" applyBorder="1"/>
    <xf numFmtId="164" fontId="12" fillId="0" borderId="0" xfId="0" applyNumberFormat="1" applyFont="1"/>
    <xf numFmtId="0" fontId="3" fillId="0" borderId="0" xfId="0" applyFont="1"/>
    <xf numFmtId="164" fontId="11" fillId="0" borderId="0" xfId="1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" fontId="2" fillId="0" borderId="0" xfId="1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167" fontId="2" fillId="10" borderId="0" xfId="0" applyNumberFormat="1" applyFont="1" applyFill="1" applyAlignment="1">
      <alignment horizontal="center"/>
    </xf>
    <xf numFmtId="167" fontId="2" fillId="0" borderId="0" xfId="0" applyNumberFormat="1" applyFont="1" applyAlignment="1">
      <alignment horizontal="center"/>
    </xf>
    <xf numFmtId="167" fontId="2" fillId="0" borderId="0" xfId="1" applyNumberFormat="1" applyFont="1" applyBorder="1" applyAlignment="1">
      <alignment horizontal="center"/>
    </xf>
    <xf numFmtId="4" fontId="17" fillId="0" borderId="0" xfId="1" applyNumberFormat="1" applyFont="1" applyBorder="1" applyAlignment="1">
      <alignment horizontal="center"/>
    </xf>
    <xf numFmtId="4" fontId="17" fillId="0" borderId="0" xfId="0" applyNumberFormat="1" applyFont="1" applyAlignment="1">
      <alignment horizontal="center"/>
    </xf>
    <xf numFmtId="173" fontId="2" fillId="0" borderId="0" xfId="1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3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7" fontId="10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9" borderId="1" xfId="0" applyFont="1" applyFill="1" applyBorder="1" applyAlignment="1">
      <alignment horizontal="center"/>
    </xf>
  </cellXfs>
  <cellStyles count="4">
    <cellStyle name="20% - Énfasis1" xfId="3" builtinId="30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9D327-D779-4021-AA67-63BF37532090}">
  <dimension ref="A1:P144"/>
  <sheetViews>
    <sheetView tabSelected="1" topLeftCell="A167" zoomScaleNormal="100" workbookViewId="0">
      <selection activeCell="B12" sqref="B12"/>
    </sheetView>
  </sheetViews>
  <sheetFormatPr baseColWidth="10" defaultRowHeight="15" x14ac:dyDescent="0.25"/>
  <cols>
    <col min="2" max="2" width="51.85546875" bestFit="1" customWidth="1"/>
    <col min="4" max="4" width="13" customWidth="1"/>
    <col min="6" max="6" width="16" customWidth="1"/>
    <col min="7" max="7" width="11.5703125" customWidth="1"/>
    <col min="9" max="9" width="11.85546875" customWidth="1"/>
    <col min="10" max="10" width="6.5703125" customWidth="1"/>
    <col min="12" max="12" width="14.5703125" customWidth="1"/>
    <col min="13" max="13" width="15.5703125" customWidth="1"/>
    <col min="16" max="16" width="13.7109375" bestFit="1" customWidth="1"/>
  </cols>
  <sheetData>
    <row r="1" spans="1:16" x14ac:dyDescent="0.25">
      <c r="A1" s="244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6"/>
    </row>
    <row r="2" spans="1:16" x14ac:dyDescent="0.25">
      <c r="A2" s="247" t="s">
        <v>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8"/>
    </row>
    <row r="3" spans="1:16" ht="18.75" x14ac:dyDescent="0.3">
      <c r="A3" s="156"/>
      <c r="B3" s="221"/>
      <c r="C3" s="222" t="s">
        <v>152</v>
      </c>
      <c r="D3" s="222"/>
      <c r="E3" s="1"/>
      <c r="F3" s="1"/>
      <c r="G3" s="1"/>
      <c r="H3" s="1"/>
      <c r="I3" s="1"/>
      <c r="J3" s="1"/>
      <c r="K3" s="1"/>
      <c r="L3" s="1"/>
      <c r="M3" s="157" t="s">
        <v>2</v>
      </c>
      <c r="N3" s="3"/>
      <c r="O3" s="3"/>
      <c r="P3" s="3"/>
    </row>
    <row r="4" spans="1:16" ht="29.25" customHeight="1" x14ac:dyDescent="0.25">
      <c r="A4" s="158"/>
      <c r="B4" s="7" t="s">
        <v>3</v>
      </c>
      <c r="C4" s="249" t="s">
        <v>110</v>
      </c>
      <c r="D4" s="249"/>
      <c r="E4" s="249"/>
      <c r="F4" s="249"/>
      <c r="G4" s="249"/>
      <c r="H4" s="249"/>
      <c r="I4" s="249"/>
      <c r="J4" s="5"/>
      <c r="K4" s="5"/>
      <c r="L4" s="7" t="s">
        <v>5</v>
      </c>
      <c r="M4" s="159">
        <v>24315191.309999999</v>
      </c>
      <c r="N4" s="11"/>
      <c r="O4" s="15"/>
      <c r="P4" s="15"/>
    </row>
    <row r="5" spans="1:16" x14ac:dyDescent="0.25">
      <c r="A5" s="158"/>
      <c r="B5" s="7" t="s">
        <v>6</v>
      </c>
      <c r="C5" s="12">
        <v>2</v>
      </c>
      <c r="D5" s="5"/>
      <c r="E5" s="8"/>
      <c r="F5" s="8"/>
      <c r="G5" s="8"/>
      <c r="H5" s="5"/>
      <c r="I5" s="5"/>
      <c r="J5" s="5"/>
      <c r="K5" s="5"/>
      <c r="L5" s="7" t="s">
        <v>7</v>
      </c>
      <c r="M5" s="159">
        <v>4863038.46</v>
      </c>
      <c r="N5" s="11"/>
      <c r="O5" s="15"/>
      <c r="P5" s="15"/>
    </row>
    <row r="6" spans="1:16" x14ac:dyDescent="0.25">
      <c r="A6" s="158"/>
      <c r="B6" s="7" t="s">
        <v>8</v>
      </c>
      <c r="C6" s="8" t="s">
        <v>111</v>
      </c>
      <c r="D6" s="8"/>
      <c r="E6" s="8"/>
      <c r="F6" s="8" t="s">
        <v>10</v>
      </c>
      <c r="G6" s="13"/>
      <c r="H6" s="5"/>
      <c r="I6" s="5"/>
      <c r="J6" s="5"/>
      <c r="K6" s="5"/>
      <c r="L6" s="7" t="s">
        <v>11</v>
      </c>
      <c r="M6" s="160" t="s">
        <v>112</v>
      </c>
      <c r="N6" s="11"/>
      <c r="O6" s="15"/>
      <c r="P6" s="15"/>
    </row>
    <row r="7" spans="1:16" x14ac:dyDescent="0.25">
      <c r="A7" s="161"/>
      <c r="B7" s="162" t="s">
        <v>13</v>
      </c>
      <c r="C7" s="163" t="s">
        <v>113</v>
      </c>
      <c r="D7" s="163"/>
      <c r="E7" s="163"/>
      <c r="F7" s="163"/>
      <c r="G7" s="164"/>
      <c r="H7" s="165"/>
      <c r="I7" s="165"/>
      <c r="J7" s="165"/>
      <c r="K7" s="165"/>
      <c r="L7" s="165"/>
      <c r="M7" s="166"/>
      <c r="N7" s="15"/>
      <c r="O7" s="15"/>
      <c r="P7" s="15"/>
    </row>
    <row r="8" spans="1:16" ht="15.95" customHeight="1" x14ac:dyDescent="0.25">
      <c r="A8" s="250" t="s">
        <v>15</v>
      </c>
      <c r="B8" s="250"/>
      <c r="C8" s="250"/>
      <c r="D8" s="250"/>
      <c r="E8" s="250"/>
      <c r="F8" s="250"/>
      <c r="G8" s="251" t="s">
        <v>16</v>
      </c>
      <c r="H8" s="251"/>
      <c r="I8" s="251"/>
      <c r="J8" s="251"/>
      <c r="K8" s="252" t="s">
        <v>17</v>
      </c>
      <c r="L8" s="252"/>
      <c r="M8" s="252"/>
    </row>
    <row r="9" spans="1:16" ht="15.95" customHeight="1" x14ac:dyDescent="0.25">
      <c r="A9" s="16" t="s">
        <v>18</v>
      </c>
      <c r="B9" s="17" t="s">
        <v>19</v>
      </c>
      <c r="C9" s="17" t="s">
        <v>20</v>
      </c>
      <c r="D9" s="17" t="s">
        <v>21</v>
      </c>
      <c r="E9" s="18" t="s">
        <v>22</v>
      </c>
      <c r="F9" s="18" t="s">
        <v>23</v>
      </c>
      <c r="G9" s="19" t="s">
        <v>24</v>
      </c>
      <c r="H9" s="19" t="s">
        <v>25</v>
      </c>
      <c r="I9" s="20" t="s">
        <v>26</v>
      </c>
      <c r="J9" s="21" t="s">
        <v>27</v>
      </c>
      <c r="K9" s="22" t="s">
        <v>24</v>
      </c>
      <c r="L9" s="23" t="s">
        <v>25</v>
      </c>
      <c r="M9" s="23" t="s">
        <v>26</v>
      </c>
      <c r="N9" s="24"/>
    </row>
    <row r="10" spans="1:16" ht="15.95" customHeight="1" x14ac:dyDescent="0.25">
      <c r="A10" s="53">
        <v>1</v>
      </c>
      <c r="B10" s="26" t="s">
        <v>28</v>
      </c>
      <c r="C10" s="27"/>
      <c r="D10" s="28"/>
      <c r="E10" s="29"/>
      <c r="F10" s="29"/>
      <c r="G10" s="30"/>
      <c r="H10" s="30"/>
      <c r="I10" s="31"/>
      <c r="J10" s="32"/>
      <c r="K10" s="33"/>
      <c r="L10" s="34"/>
      <c r="M10" s="34"/>
      <c r="N10" s="35"/>
    </row>
    <row r="11" spans="1:16" ht="15.95" customHeight="1" x14ac:dyDescent="0.25">
      <c r="A11" s="36">
        <v>1.01</v>
      </c>
      <c r="B11" s="37" t="s">
        <v>29</v>
      </c>
      <c r="C11" s="28" t="s">
        <v>30</v>
      </c>
      <c r="D11" s="29">
        <v>1415</v>
      </c>
      <c r="E11" s="38">
        <v>51.943460000000002</v>
      </c>
      <c r="F11" s="38">
        <f>D11*E11</f>
        <v>73499.995900000009</v>
      </c>
      <c r="G11" s="30">
        <v>1415</v>
      </c>
      <c r="H11" s="30"/>
      <c r="I11" s="40">
        <f>G11+H11</f>
        <v>1415</v>
      </c>
      <c r="J11" s="67">
        <f>I11/D11*100</f>
        <v>100</v>
      </c>
      <c r="K11" s="64">
        <f>G11*E11</f>
        <v>73499.995900000009</v>
      </c>
      <c r="L11" s="43"/>
      <c r="M11" s="34">
        <f>K11+L11</f>
        <v>73499.995900000009</v>
      </c>
      <c r="N11" s="44"/>
    </row>
    <row r="12" spans="1:16" ht="15.95" customHeight="1" x14ac:dyDescent="0.25">
      <c r="A12" s="36"/>
      <c r="B12" s="51" t="s">
        <v>31</v>
      </c>
      <c r="C12" s="28"/>
      <c r="D12" s="29"/>
      <c r="E12" s="38"/>
      <c r="F12" s="46">
        <f>F11</f>
        <v>73499.995900000009</v>
      </c>
      <c r="G12" s="30"/>
      <c r="H12" s="30"/>
      <c r="I12" s="40"/>
      <c r="J12" s="67"/>
      <c r="K12" s="42"/>
      <c r="L12" s="43"/>
      <c r="M12" s="167">
        <f>M11</f>
        <v>73499.995900000009</v>
      </c>
      <c r="N12" s="44"/>
    </row>
    <row r="13" spans="1:16" ht="15.95" customHeight="1" x14ac:dyDescent="0.25">
      <c r="A13" s="36">
        <v>2</v>
      </c>
      <c r="B13" s="51" t="s">
        <v>32</v>
      </c>
      <c r="C13" s="28"/>
      <c r="D13" s="29"/>
      <c r="E13" s="38"/>
      <c r="F13" s="38"/>
      <c r="G13" s="30"/>
      <c r="H13" s="30"/>
      <c r="I13" s="40"/>
      <c r="J13" s="67"/>
      <c r="K13" s="48"/>
      <c r="L13" s="43"/>
      <c r="M13" s="34"/>
      <c r="N13" s="44"/>
    </row>
    <row r="14" spans="1:16" ht="15.95" customHeight="1" x14ac:dyDescent="0.25">
      <c r="A14" s="36">
        <v>2.0099999999999998</v>
      </c>
      <c r="B14" s="37" t="s">
        <v>114</v>
      </c>
      <c r="C14" s="28" t="s">
        <v>34</v>
      </c>
      <c r="D14" s="29">
        <v>1358.4</v>
      </c>
      <c r="E14" s="29">
        <v>321.91070000000002</v>
      </c>
      <c r="F14" s="38">
        <f>D14*E14</f>
        <v>437283.49488000007</v>
      </c>
      <c r="G14" s="30"/>
      <c r="H14" s="30"/>
      <c r="I14" s="40"/>
      <c r="J14" s="67"/>
      <c r="K14" s="168"/>
      <c r="L14" s="43"/>
      <c r="M14" s="34"/>
      <c r="N14" s="44"/>
    </row>
    <row r="15" spans="1:16" ht="15.95" customHeight="1" x14ac:dyDescent="0.25">
      <c r="A15" s="36">
        <v>2.02</v>
      </c>
      <c r="B15" s="37" t="s">
        <v>115</v>
      </c>
      <c r="C15" s="28" t="s">
        <v>34</v>
      </c>
      <c r="D15" s="29">
        <v>113.2</v>
      </c>
      <c r="E15" s="29">
        <v>1234.8</v>
      </c>
      <c r="F15" s="38">
        <f>D15*E15</f>
        <v>139779.35999999999</v>
      </c>
      <c r="G15" s="30"/>
      <c r="H15" s="30"/>
      <c r="I15" s="40"/>
      <c r="J15" s="67"/>
      <c r="K15" s="42"/>
      <c r="L15" s="43"/>
      <c r="M15" s="34"/>
      <c r="N15" s="44"/>
    </row>
    <row r="16" spans="1:16" ht="15.95" customHeight="1" x14ac:dyDescent="0.25">
      <c r="A16" s="36">
        <v>2.0299999999999998</v>
      </c>
      <c r="B16" s="37" t="s">
        <v>36</v>
      </c>
      <c r="C16" s="28" t="s">
        <v>34</v>
      </c>
      <c r="D16" s="29">
        <v>709.76</v>
      </c>
      <c r="E16" s="29">
        <v>644.79999999999995</v>
      </c>
      <c r="F16" s="38">
        <f>D16*E16</f>
        <v>457653.24799999996</v>
      </c>
      <c r="G16" s="30"/>
      <c r="H16" s="30"/>
      <c r="I16" s="40"/>
      <c r="J16" s="67"/>
      <c r="K16" s="42"/>
      <c r="L16" s="43"/>
      <c r="M16" s="34"/>
      <c r="N16" s="44"/>
    </row>
    <row r="17" spans="1:14" ht="15.95" customHeight="1" x14ac:dyDescent="0.25">
      <c r="A17" s="36">
        <v>2.04</v>
      </c>
      <c r="B17" s="37" t="s">
        <v>37</v>
      </c>
      <c r="C17" s="28" t="s">
        <v>34</v>
      </c>
      <c r="D17" s="29">
        <v>473.18</v>
      </c>
      <c r="E17" s="29">
        <v>95</v>
      </c>
      <c r="F17" s="38">
        <f>D17*E17</f>
        <v>44952.1</v>
      </c>
      <c r="G17" s="30"/>
      <c r="H17" s="30"/>
      <c r="I17" s="40"/>
      <c r="J17" s="67"/>
      <c r="K17" s="42"/>
      <c r="L17" s="43"/>
      <c r="M17" s="34"/>
      <c r="N17" s="44"/>
    </row>
    <row r="18" spans="1:14" ht="15.95" customHeight="1" x14ac:dyDescent="0.25">
      <c r="A18" s="36">
        <v>2.0499999999999998</v>
      </c>
      <c r="B18" s="37" t="s">
        <v>38</v>
      </c>
      <c r="C18" s="28" t="s">
        <v>34</v>
      </c>
      <c r="D18" s="29">
        <v>1059.55</v>
      </c>
      <c r="E18" s="29">
        <v>200</v>
      </c>
      <c r="F18" s="38">
        <f>D18*E18</f>
        <v>211910</v>
      </c>
      <c r="G18" s="30"/>
      <c r="H18" s="30"/>
      <c r="I18" s="40"/>
      <c r="J18" s="67"/>
      <c r="K18" s="169"/>
      <c r="L18" s="43"/>
      <c r="M18" s="34"/>
      <c r="N18" s="44"/>
    </row>
    <row r="19" spans="1:14" ht="15.95" customHeight="1" x14ac:dyDescent="0.25">
      <c r="A19" s="53"/>
      <c r="B19" s="54" t="s">
        <v>39</v>
      </c>
      <c r="C19" s="28"/>
      <c r="D19" s="29"/>
      <c r="E19" s="29"/>
      <c r="F19" s="55">
        <f>SUM(F14:F18)</f>
        <v>1291578.20288</v>
      </c>
      <c r="G19" s="30"/>
      <c r="H19" s="30"/>
      <c r="I19" s="40"/>
      <c r="J19" s="67"/>
      <c r="K19" s="33"/>
      <c r="L19" s="43"/>
      <c r="M19" s="34"/>
      <c r="N19" s="44"/>
    </row>
    <row r="20" spans="1:14" ht="15.95" customHeight="1" x14ac:dyDescent="0.25">
      <c r="A20" s="170">
        <v>3</v>
      </c>
      <c r="B20" s="51" t="s">
        <v>40</v>
      </c>
      <c r="C20" s="57"/>
      <c r="D20" s="29"/>
      <c r="E20" s="29"/>
      <c r="F20" s="38"/>
      <c r="G20" s="30"/>
      <c r="H20" s="30"/>
      <c r="I20" s="40"/>
      <c r="J20" s="67"/>
      <c r="K20" s="33"/>
      <c r="L20" s="43"/>
      <c r="M20" s="34"/>
      <c r="N20" s="44"/>
    </row>
    <row r="21" spans="1:14" ht="15.95" customHeight="1" x14ac:dyDescent="0.25">
      <c r="A21" s="36">
        <v>3.01</v>
      </c>
      <c r="B21" s="58" t="s">
        <v>116</v>
      </c>
      <c r="C21" s="28" t="s">
        <v>30</v>
      </c>
      <c r="D21" s="29">
        <v>1015</v>
      </c>
      <c r="E21" s="29">
        <v>6754.3859701000001</v>
      </c>
      <c r="F21" s="38">
        <f t="shared" ref="F21:F27" si="0">D21*E21</f>
        <v>6855701.7596514998</v>
      </c>
      <c r="G21" s="30">
        <v>800</v>
      </c>
      <c r="H21" s="30">
        <v>215</v>
      </c>
      <c r="I21" s="40">
        <f t="shared" ref="I21:I27" si="1">G21+H21</f>
        <v>1015</v>
      </c>
      <c r="J21" s="67">
        <f t="shared" ref="J21:J27" si="2">I21/D21*100</f>
        <v>100</v>
      </c>
      <c r="K21" s="64">
        <f>G21*E21</f>
        <v>5403508.7760800002</v>
      </c>
      <c r="L21" s="43">
        <f t="shared" ref="L21:L27" si="3">H21*E21</f>
        <v>1452192.9835715001</v>
      </c>
      <c r="M21" s="34">
        <f t="shared" ref="M21:M28" si="4">K21+L21</f>
        <v>6855701.7596515007</v>
      </c>
      <c r="N21" s="44"/>
    </row>
    <row r="22" spans="1:14" ht="15.95" customHeight="1" x14ac:dyDescent="0.25">
      <c r="A22" s="36">
        <v>3.02</v>
      </c>
      <c r="B22" s="65" t="s">
        <v>117</v>
      </c>
      <c r="C22" s="61" t="s">
        <v>30</v>
      </c>
      <c r="D22" s="62">
        <v>400</v>
      </c>
      <c r="E22" s="62">
        <v>12684.21055</v>
      </c>
      <c r="F22" s="63">
        <f t="shared" si="0"/>
        <v>5073684.22</v>
      </c>
      <c r="G22" s="30">
        <v>100</v>
      </c>
      <c r="H22" s="30"/>
      <c r="I22" s="40">
        <f t="shared" si="1"/>
        <v>100</v>
      </c>
      <c r="J22" s="67">
        <f t="shared" si="2"/>
        <v>25</v>
      </c>
      <c r="K22" s="64">
        <f t="shared" ref="K22:K27" si="5">G22*E22</f>
        <v>1268421.0549999999</v>
      </c>
      <c r="L22" s="43"/>
      <c r="M22" s="34">
        <f t="shared" si="4"/>
        <v>1268421.0549999999</v>
      </c>
      <c r="N22" s="44"/>
    </row>
    <row r="23" spans="1:14" ht="15.95" customHeight="1" x14ac:dyDescent="0.25">
      <c r="A23" s="36">
        <v>3.03</v>
      </c>
      <c r="B23" s="65" t="s">
        <v>118</v>
      </c>
      <c r="C23" s="61" t="s">
        <v>30</v>
      </c>
      <c r="D23" s="62">
        <v>1015</v>
      </c>
      <c r="E23" s="62">
        <v>220.549014</v>
      </c>
      <c r="F23" s="63">
        <f t="shared" si="0"/>
        <v>223857.24921000001</v>
      </c>
      <c r="G23" s="30">
        <v>800</v>
      </c>
      <c r="H23" s="30">
        <v>215</v>
      </c>
      <c r="I23" s="40">
        <f t="shared" si="1"/>
        <v>1015</v>
      </c>
      <c r="J23" s="67">
        <f t="shared" si="2"/>
        <v>100</v>
      </c>
      <c r="K23" s="64">
        <f>G23*E23</f>
        <v>176439.21119999999</v>
      </c>
      <c r="L23" s="43">
        <f>H23*E23</f>
        <v>47418.038009999997</v>
      </c>
      <c r="M23" s="34">
        <f t="shared" si="4"/>
        <v>223857.24920999998</v>
      </c>
      <c r="N23" s="44"/>
    </row>
    <row r="24" spans="1:14" ht="15.95" customHeight="1" x14ac:dyDescent="0.25">
      <c r="A24" s="36">
        <v>3.04</v>
      </c>
      <c r="B24" s="65" t="s">
        <v>119</v>
      </c>
      <c r="C24" s="61" t="s">
        <v>30</v>
      </c>
      <c r="D24" s="62">
        <v>400</v>
      </c>
      <c r="E24" s="62">
        <v>315.84507000000002</v>
      </c>
      <c r="F24" s="63">
        <f t="shared" si="0"/>
        <v>126338.02800000001</v>
      </c>
      <c r="G24" s="30">
        <v>100</v>
      </c>
      <c r="H24" s="30">
        <v>100</v>
      </c>
      <c r="I24" s="40">
        <f t="shared" si="1"/>
        <v>200</v>
      </c>
      <c r="J24" s="67">
        <f t="shared" si="2"/>
        <v>50</v>
      </c>
      <c r="K24" s="64">
        <f t="shared" si="5"/>
        <v>31584.507000000001</v>
      </c>
      <c r="L24" s="43">
        <f t="shared" si="3"/>
        <v>31584.507000000001</v>
      </c>
      <c r="M24" s="34">
        <f t="shared" si="4"/>
        <v>63169.014000000003</v>
      </c>
      <c r="N24" s="44"/>
    </row>
    <row r="25" spans="1:14" ht="15.95" customHeight="1" x14ac:dyDescent="0.25">
      <c r="A25" s="36">
        <v>3.05</v>
      </c>
      <c r="B25" s="58" t="s">
        <v>120</v>
      </c>
      <c r="C25" s="28" t="s">
        <v>121</v>
      </c>
      <c r="D25" s="29">
        <v>69</v>
      </c>
      <c r="E25" s="29">
        <v>3200</v>
      </c>
      <c r="F25" s="38">
        <f t="shared" si="0"/>
        <v>220800</v>
      </c>
      <c r="G25" s="30">
        <v>30</v>
      </c>
      <c r="H25" s="30">
        <v>20</v>
      </c>
      <c r="I25" s="40">
        <f t="shared" si="1"/>
        <v>50</v>
      </c>
      <c r="J25" s="67">
        <f t="shared" si="2"/>
        <v>72.463768115942031</v>
      </c>
      <c r="K25" s="64">
        <f t="shared" si="5"/>
        <v>96000</v>
      </c>
      <c r="L25" s="43">
        <f t="shared" si="3"/>
        <v>64000</v>
      </c>
      <c r="M25" s="34">
        <f t="shared" si="4"/>
        <v>160000</v>
      </c>
      <c r="N25" s="44"/>
    </row>
    <row r="26" spans="1:14" ht="15.95" customHeight="1" x14ac:dyDescent="0.25">
      <c r="A26" s="36">
        <v>3.06</v>
      </c>
      <c r="B26" s="58" t="s">
        <v>122</v>
      </c>
      <c r="C26" s="28" t="s">
        <v>45</v>
      </c>
      <c r="D26" s="29">
        <v>1</v>
      </c>
      <c r="E26" s="29">
        <v>50987.13</v>
      </c>
      <c r="F26" s="38">
        <f t="shared" si="0"/>
        <v>50987.13</v>
      </c>
      <c r="G26" s="30">
        <v>0.5</v>
      </c>
      <c r="H26" s="30">
        <v>0.5</v>
      </c>
      <c r="I26" s="40">
        <f t="shared" si="1"/>
        <v>1</v>
      </c>
      <c r="J26" s="67">
        <f t="shared" si="2"/>
        <v>100</v>
      </c>
      <c r="K26" s="64">
        <f t="shared" si="5"/>
        <v>25493.564999999999</v>
      </c>
      <c r="L26" s="43">
        <f t="shared" si="3"/>
        <v>25493.564999999999</v>
      </c>
      <c r="M26" s="34">
        <f t="shared" si="4"/>
        <v>50987.13</v>
      </c>
      <c r="N26" s="44"/>
    </row>
    <row r="27" spans="1:14" ht="15.95" customHeight="1" x14ac:dyDescent="0.25">
      <c r="A27" s="36">
        <v>3.07</v>
      </c>
      <c r="B27" s="58" t="s">
        <v>123</v>
      </c>
      <c r="C27" s="28" t="s">
        <v>121</v>
      </c>
      <c r="D27" s="29">
        <v>4</v>
      </c>
      <c r="E27" s="29">
        <v>77234.964999999997</v>
      </c>
      <c r="F27" s="38">
        <f t="shared" si="0"/>
        <v>308939.86</v>
      </c>
      <c r="G27" s="30">
        <v>2</v>
      </c>
      <c r="H27" s="30">
        <v>2</v>
      </c>
      <c r="I27" s="40">
        <f t="shared" si="1"/>
        <v>4</v>
      </c>
      <c r="J27" s="67">
        <f t="shared" si="2"/>
        <v>100</v>
      </c>
      <c r="K27" s="64">
        <f t="shared" si="5"/>
        <v>154469.93</v>
      </c>
      <c r="L27" s="43">
        <f t="shared" si="3"/>
        <v>154469.93</v>
      </c>
      <c r="M27" s="34">
        <f t="shared" si="4"/>
        <v>308939.86</v>
      </c>
      <c r="N27" s="44"/>
    </row>
    <row r="28" spans="1:14" ht="15.95" customHeight="1" x14ac:dyDescent="0.25">
      <c r="A28" s="36"/>
      <c r="B28" s="51" t="s">
        <v>124</v>
      </c>
      <c r="C28" s="171"/>
      <c r="D28" s="172"/>
      <c r="E28" s="172"/>
      <c r="F28" s="55">
        <f>SUM(F21:F27)</f>
        <v>12860308.246861501</v>
      </c>
      <c r="G28" s="30"/>
      <c r="H28" s="30"/>
      <c r="I28" s="40"/>
      <c r="J28" s="67"/>
      <c r="K28" s="173">
        <f>SUM(K21:K27)</f>
        <v>7155917.04428</v>
      </c>
      <c r="L28" s="174">
        <f>SUM(L21:L27)</f>
        <v>1775159.0235814999</v>
      </c>
      <c r="M28" s="167">
        <f t="shared" si="4"/>
        <v>8931076.0678614993</v>
      </c>
      <c r="N28" s="44"/>
    </row>
    <row r="29" spans="1:14" ht="15.95" customHeight="1" x14ac:dyDescent="0.25">
      <c r="A29" s="175">
        <v>4</v>
      </c>
      <c r="B29" s="51" t="s">
        <v>125</v>
      </c>
      <c r="C29" s="28"/>
      <c r="D29" s="29"/>
      <c r="E29" s="29"/>
      <c r="F29" s="38"/>
      <c r="G29" s="30"/>
      <c r="H29" s="30"/>
      <c r="I29" s="40"/>
      <c r="J29" s="67"/>
      <c r="K29" s="64"/>
      <c r="L29" s="43"/>
      <c r="M29" s="34"/>
      <c r="N29" s="44"/>
    </row>
    <row r="30" spans="1:14" ht="15.95" customHeight="1" x14ac:dyDescent="0.25">
      <c r="A30" s="36">
        <v>4.01</v>
      </c>
      <c r="B30" s="37" t="s">
        <v>126</v>
      </c>
      <c r="C30" s="28" t="s">
        <v>127</v>
      </c>
      <c r="D30" s="29">
        <v>62</v>
      </c>
      <c r="E30" s="29">
        <v>46530.901769999997</v>
      </c>
      <c r="F30" s="38">
        <f>D30*E30</f>
        <v>2884915.90974</v>
      </c>
      <c r="G30" s="30">
        <v>10</v>
      </c>
      <c r="H30" s="30"/>
      <c r="I30" s="40">
        <f>G30+H30</f>
        <v>10</v>
      </c>
      <c r="J30" s="67">
        <f>I30/D30*100</f>
        <v>16.129032258064516</v>
      </c>
      <c r="K30" s="64">
        <f>G30*E30</f>
        <v>465309.01769999997</v>
      </c>
      <c r="L30" s="43"/>
      <c r="M30" s="34">
        <f>K30+L30</f>
        <v>465309.01769999997</v>
      </c>
      <c r="N30" s="44"/>
    </row>
    <row r="31" spans="1:14" ht="15.95" customHeight="1" x14ac:dyDescent="0.25">
      <c r="A31" s="176"/>
      <c r="B31" s="51" t="s">
        <v>128</v>
      </c>
      <c r="C31" s="28"/>
      <c r="D31" s="57"/>
      <c r="E31" s="38"/>
      <c r="F31" s="55">
        <f>SUM(F30:F30)</f>
        <v>2884915.90974</v>
      </c>
      <c r="G31" s="30"/>
      <c r="H31" s="30"/>
      <c r="I31" s="177"/>
      <c r="J31" s="178"/>
      <c r="K31" s="174"/>
      <c r="L31" s="43"/>
      <c r="M31" s="179">
        <f>M30</f>
        <v>465309.01769999997</v>
      </c>
      <c r="N31" s="44"/>
    </row>
    <row r="32" spans="1:14" ht="15.95" customHeight="1" x14ac:dyDescent="0.25">
      <c r="A32" s="176">
        <v>5</v>
      </c>
      <c r="B32" s="45" t="s">
        <v>129</v>
      </c>
      <c r="C32" s="180"/>
      <c r="D32" s="181"/>
      <c r="E32" s="182"/>
      <c r="F32" s="38"/>
      <c r="G32" s="30"/>
      <c r="H32" s="30"/>
      <c r="I32" s="177"/>
      <c r="J32" s="178"/>
      <c r="K32" s="174"/>
      <c r="L32" s="43"/>
      <c r="M32" s="34"/>
      <c r="N32" s="44"/>
    </row>
    <row r="33" spans="1:14" ht="15.95" customHeight="1" x14ac:dyDescent="0.25">
      <c r="A33" s="176">
        <v>5.01</v>
      </c>
      <c r="B33" s="58" t="s">
        <v>130</v>
      </c>
      <c r="C33" s="180" t="s">
        <v>45</v>
      </c>
      <c r="D33" s="181">
        <v>1</v>
      </c>
      <c r="E33" s="183">
        <v>34901.54</v>
      </c>
      <c r="F33" s="38">
        <f>D33*E33</f>
        <v>34901.54</v>
      </c>
      <c r="G33" s="30">
        <v>1</v>
      </c>
      <c r="H33" s="30"/>
      <c r="I33" s="40">
        <f>G33+H33</f>
        <v>1</v>
      </c>
      <c r="J33" s="67">
        <f>I33/D33*100</f>
        <v>100</v>
      </c>
      <c r="K33" s="64">
        <f>G33*E33</f>
        <v>34901.54</v>
      </c>
      <c r="L33" s="43"/>
      <c r="M33" s="34">
        <f t="shared" ref="M33:M38" si="6">K33+L33</f>
        <v>34901.54</v>
      </c>
      <c r="N33" s="44"/>
    </row>
    <row r="34" spans="1:14" ht="15.95" customHeight="1" x14ac:dyDescent="0.25">
      <c r="A34" s="176">
        <v>5.0199999999999996</v>
      </c>
      <c r="B34" s="58" t="s">
        <v>114</v>
      </c>
      <c r="C34" s="180" t="s">
        <v>34</v>
      </c>
      <c r="D34" s="181">
        <v>39.6</v>
      </c>
      <c r="E34" s="181">
        <v>342.67903999999999</v>
      </c>
      <c r="F34" s="38">
        <f>D34*E34</f>
        <v>13570.089984</v>
      </c>
      <c r="G34" s="30">
        <v>39.6</v>
      </c>
      <c r="H34" s="30"/>
      <c r="I34" s="40">
        <f>G34+H34</f>
        <v>39.6</v>
      </c>
      <c r="J34" s="67">
        <f>I34/D34*100</f>
        <v>100</v>
      </c>
      <c r="K34" s="64">
        <f>G34*E34</f>
        <v>13570.089984</v>
      </c>
      <c r="L34" s="43"/>
      <c r="M34" s="34">
        <f t="shared" si="6"/>
        <v>13570.089984</v>
      </c>
      <c r="N34" s="44"/>
    </row>
    <row r="35" spans="1:14" ht="15.95" customHeight="1" x14ac:dyDescent="0.25">
      <c r="A35" s="176">
        <v>5.03</v>
      </c>
      <c r="B35" s="58" t="s">
        <v>115</v>
      </c>
      <c r="C35" s="180" t="s">
        <v>34</v>
      </c>
      <c r="D35" s="184">
        <v>2.8</v>
      </c>
      <c r="E35" s="37">
        <v>1234.8</v>
      </c>
      <c r="F35" s="38">
        <f>D35*E35</f>
        <v>3457.4399999999996</v>
      </c>
      <c r="G35" s="30">
        <v>2.8</v>
      </c>
      <c r="H35" s="30"/>
      <c r="I35" s="40">
        <f>G35+H35</f>
        <v>2.8</v>
      </c>
      <c r="J35" s="67">
        <f>I35/D35*100</f>
        <v>100</v>
      </c>
      <c r="K35" s="64">
        <f>G35*E35</f>
        <v>3457.4399999999996</v>
      </c>
      <c r="L35" s="43"/>
      <c r="M35" s="34">
        <f t="shared" si="6"/>
        <v>3457.4399999999996</v>
      </c>
      <c r="N35" s="44"/>
    </row>
    <row r="36" spans="1:14" ht="15.95" customHeight="1" x14ac:dyDescent="0.25">
      <c r="A36" s="176">
        <v>5.04</v>
      </c>
      <c r="B36" s="58" t="s">
        <v>37</v>
      </c>
      <c r="C36" s="57" t="s">
        <v>34</v>
      </c>
      <c r="D36" s="29">
        <v>34.96</v>
      </c>
      <c r="E36" s="185">
        <v>96</v>
      </c>
      <c r="F36" s="38">
        <f>D36*E36</f>
        <v>3356.16</v>
      </c>
      <c r="G36" s="40">
        <v>34.96</v>
      </c>
      <c r="H36" s="40"/>
      <c r="I36" s="40">
        <f>G36+H36</f>
        <v>34.96</v>
      </c>
      <c r="J36" s="67">
        <f>I36/D36*100</f>
        <v>100</v>
      </c>
      <c r="K36" s="64">
        <f>G36*E36</f>
        <v>3356.16</v>
      </c>
      <c r="L36" s="43"/>
      <c r="M36" s="34">
        <f t="shared" si="6"/>
        <v>3356.16</v>
      </c>
      <c r="N36" s="44"/>
    </row>
    <row r="37" spans="1:14" ht="15.95" customHeight="1" x14ac:dyDescent="0.25">
      <c r="A37" s="176">
        <v>5.05</v>
      </c>
      <c r="B37" s="58" t="s">
        <v>38</v>
      </c>
      <c r="C37" s="57" t="s">
        <v>34</v>
      </c>
      <c r="D37" s="29">
        <v>3.64</v>
      </c>
      <c r="E37" s="185">
        <v>209.09</v>
      </c>
      <c r="F37" s="38">
        <f>D37*E37</f>
        <v>761.08760000000007</v>
      </c>
      <c r="G37" s="40">
        <v>3.64</v>
      </c>
      <c r="H37" s="40"/>
      <c r="I37" s="40">
        <f>G37+H37</f>
        <v>3.64</v>
      </c>
      <c r="J37" s="67">
        <f>I37/D37*100</f>
        <v>100</v>
      </c>
      <c r="K37" s="64">
        <f>G37*E37</f>
        <v>761.08760000000007</v>
      </c>
      <c r="L37" s="43"/>
      <c r="M37" s="34">
        <f t="shared" si="6"/>
        <v>761.08760000000007</v>
      </c>
      <c r="N37" s="44"/>
    </row>
    <row r="38" spans="1:14" ht="15.95" customHeight="1" x14ac:dyDescent="0.25">
      <c r="A38" s="176"/>
      <c r="B38" s="186" t="s">
        <v>131</v>
      </c>
      <c r="C38" s="57"/>
      <c r="D38" s="29"/>
      <c r="E38" s="187"/>
      <c r="F38" s="55">
        <f>SUM(F33:F37)</f>
        <v>56046.317584000004</v>
      </c>
      <c r="G38" s="30"/>
      <c r="H38" s="40"/>
      <c r="I38" s="177"/>
      <c r="J38" s="178"/>
      <c r="K38" s="174">
        <f>SUM(K33:K37)</f>
        <v>56046.317584000004</v>
      </c>
      <c r="L38" s="188"/>
      <c r="M38" s="167">
        <f t="shared" si="6"/>
        <v>56046.317584000004</v>
      </c>
      <c r="N38" s="44"/>
    </row>
    <row r="39" spans="1:14" ht="15.95" customHeight="1" x14ac:dyDescent="0.25">
      <c r="A39" s="176">
        <v>6</v>
      </c>
      <c r="B39" s="45" t="s">
        <v>132</v>
      </c>
      <c r="C39" s="57"/>
      <c r="D39" s="29"/>
      <c r="E39" s="187"/>
      <c r="F39" s="38"/>
      <c r="G39" s="30"/>
      <c r="H39" s="40"/>
      <c r="I39" s="177"/>
      <c r="J39" s="178"/>
      <c r="K39" s="174"/>
      <c r="L39" s="189"/>
      <c r="M39" s="34"/>
      <c r="N39" s="44"/>
    </row>
    <row r="40" spans="1:14" ht="15.95" customHeight="1" x14ac:dyDescent="0.25">
      <c r="A40" s="176">
        <v>6.01</v>
      </c>
      <c r="B40" s="58" t="s">
        <v>130</v>
      </c>
      <c r="C40" s="57" t="s">
        <v>45</v>
      </c>
      <c r="D40" s="29">
        <v>1</v>
      </c>
      <c r="E40" s="38">
        <v>34901.54</v>
      </c>
      <c r="F40" s="38">
        <f>D40*E40</f>
        <v>34901.54</v>
      </c>
      <c r="G40" s="30"/>
      <c r="H40" s="40"/>
      <c r="I40" s="177"/>
      <c r="J40" s="178"/>
      <c r="K40" s="174"/>
      <c r="L40" s="189"/>
      <c r="M40" s="34"/>
      <c r="N40" s="44"/>
    </row>
    <row r="41" spans="1:14" ht="15.95" customHeight="1" x14ac:dyDescent="0.25">
      <c r="A41" s="176">
        <v>6.02</v>
      </c>
      <c r="B41" s="58" t="s">
        <v>114</v>
      </c>
      <c r="C41" s="57" t="s">
        <v>34</v>
      </c>
      <c r="D41" s="29">
        <v>13.68</v>
      </c>
      <c r="E41" s="38">
        <v>342.67908999999997</v>
      </c>
      <c r="F41" s="38">
        <f>D41*E41</f>
        <v>4687.8499511999999</v>
      </c>
      <c r="G41" s="30"/>
      <c r="H41" s="40"/>
      <c r="I41" s="177"/>
      <c r="J41" s="178"/>
      <c r="K41" s="174"/>
      <c r="L41" s="189"/>
      <c r="M41" s="34"/>
      <c r="N41" s="44"/>
    </row>
    <row r="42" spans="1:14" ht="15.95" customHeight="1" x14ac:dyDescent="0.25">
      <c r="A42" s="176">
        <v>6.03</v>
      </c>
      <c r="B42" s="58" t="s">
        <v>115</v>
      </c>
      <c r="C42" s="57" t="s">
        <v>34</v>
      </c>
      <c r="D42" s="29">
        <v>0.64</v>
      </c>
      <c r="E42" s="38">
        <v>1234.8</v>
      </c>
      <c r="F42" s="38">
        <f>D42*E42</f>
        <v>790.27199999999993</v>
      </c>
      <c r="G42" s="30"/>
      <c r="H42" s="40"/>
      <c r="I42" s="177"/>
      <c r="J42" s="178"/>
      <c r="K42" s="174"/>
      <c r="L42" s="189"/>
      <c r="M42" s="34"/>
      <c r="N42" s="44"/>
    </row>
    <row r="43" spans="1:14" ht="15.95" customHeight="1" x14ac:dyDescent="0.25">
      <c r="A43" s="176">
        <v>6.04</v>
      </c>
      <c r="B43" s="58" t="s">
        <v>57</v>
      </c>
      <c r="C43" s="57" t="s">
        <v>34</v>
      </c>
      <c r="D43" s="29">
        <v>12.39</v>
      </c>
      <c r="E43" s="38">
        <v>96</v>
      </c>
      <c r="F43" s="38">
        <f>D43*E43</f>
        <v>1189.44</v>
      </c>
      <c r="G43" s="30"/>
      <c r="H43" s="40"/>
      <c r="I43" s="177"/>
      <c r="J43" s="178"/>
      <c r="K43" s="174"/>
      <c r="L43" s="189"/>
      <c r="M43" s="34"/>
      <c r="N43" s="44"/>
    </row>
    <row r="44" spans="1:14" ht="15.95" customHeight="1" x14ac:dyDescent="0.25">
      <c r="A44" s="176">
        <v>6.05</v>
      </c>
      <c r="B44" s="58" t="s">
        <v>38</v>
      </c>
      <c r="C44" s="57" t="s">
        <v>34</v>
      </c>
      <c r="D44" s="29">
        <v>0.83</v>
      </c>
      <c r="E44" s="38">
        <v>209.09100000000001</v>
      </c>
      <c r="F44" s="38">
        <f>D44*E44</f>
        <v>173.54552999999999</v>
      </c>
      <c r="G44" s="30"/>
      <c r="H44" s="40"/>
      <c r="I44" s="177"/>
      <c r="J44" s="178"/>
      <c r="K44" s="174"/>
      <c r="L44" s="189"/>
      <c r="M44" s="34"/>
      <c r="N44" s="44"/>
    </row>
    <row r="45" spans="1:14" ht="15.95" customHeight="1" x14ac:dyDescent="0.25">
      <c r="A45" s="176"/>
      <c r="B45" s="45" t="s">
        <v>133</v>
      </c>
      <c r="C45" s="190"/>
      <c r="D45" s="172"/>
      <c r="E45" s="191"/>
      <c r="F45" s="55">
        <f>SUM(F40:F44)</f>
        <v>41742.647481200001</v>
      </c>
      <c r="G45" s="30"/>
      <c r="H45" s="40"/>
      <c r="I45" s="177"/>
      <c r="J45" s="178"/>
      <c r="K45" s="174"/>
      <c r="L45" s="189"/>
      <c r="M45" s="34"/>
      <c r="N45" s="44"/>
    </row>
    <row r="46" spans="1:14" ht="15.95" customHeight="1" x14ac:dyDescent="0.25">
      <c r="A46" s="176">
        <v>7</v>
      </c>
      <c r="B46" s="45" t="s">
        <v>134</v>
      </c>
      <c r="C46" s="190"/>
      <c r="D46" s="172"/>
      <c r="E46" s="191"/>
      <c r="F46" s="55"/>
      <c r="G46" s="30"/>
      <c r="H46" s="40"/>
      <c r="I46" s="177"/>
      <c r="J46" s="178"/>
      <c r="K46" s="174"/>
      <c r="L46" s="189"/>
      <c r="M46" s="34"/>
      <c r="N46" s="44"/>
    </row>
    <row r="47" spans="1:14" ht="15.95" customHeight="1" x14ac:dyDescent="0.25">
      <c r="A47" s="176">
        <v>7.01</v>
      </c>
      <c r="B47" s="45" t="s">
        <v>135</v>
      </c>
      <c r="C47" s="57" t="s">
        <v>121</v>
      </c>
      <c r="D47" s="29">
        <v>155</v>
      </c>
      <c r="E47" s="185">
        <v>5621.5844999999999</v>
      </c>
      <c r="F47" s="185">
        <f>D47*E47</f>
        <v>871345.59750000003</v>
      </c>
      <c r="G47" s="40">
        <v>50</v>
      </c>
      <c r="H47" s="40">
        <v>50</v>
      </c>
      <c r="I47" s="40">
        <f>G47+H47</f>
        <v>100</v>
      </c>
      <c r="J47" s="67">
        <f>I47/D47*100</f>
        <v>64.516129032258064</v>
      </c>
      <c r="K47" s="64">
        <f>G47*E47</f>
        <v>281079.22499999998</v>
      </c>
      <c r="L47" s="192">
        <f>H47*E47</f>
        <v>281079.22499999998</v>
      </c>
      <c r="M47" s="188">
        <f>K47+L47</f>
        <v>562158.44999999995</v>
      </c>
      <c r="N47" s="44"/>
    </row>
    <row r="48" spans="1:14" ht="15.95" customHeight="1" x14ac:dyDescent="0.25">
      <c r="A48" s="176">
        <v>7.02</v>
      </c>
      <c r="B48" s="45" t="s">
        <v>136</v>
      </c>
      <c r="C48" s="57" t="s">
        <v>121</v>
      </c>
      <c r="D48" s="29">
        <v>5</v>
      </c>
      <c r="E48" s="185">
        <v>62224.078000000001</v>
      </c>
      <c r="F48" s="185">
        <f>D48*E48</f>
        <v>311120.39</v>
      </c>
      <c r="G48" s="40">
        <v>2</v>
      </c>
      <c r="H48" s="40">
        <v>2</v>
      </c>
      <c r="I48" s="40">
        <f>G48+H48</f>
        <v>4</v>
      </c>
      <c r="J48" s="67">
        <f>I48/D48*100</f>
        <v>80</v>
      </c>
      <c r="K48" s="64">
        <f>G48*E48</f>
        <v>124448.156</v>
      </c>
      <c r="L48" s="192">
        <f>H48*E48</f>
        <v>124448.156</v>
      </c>
      <c r="M48" s="188">
        <f>K48+L48</f>
        <v>248896.31200000001</v>
      </c>
      <c r="N48" s="44"/>
    </row>
    <row r="49" spans="1:16" ht="15.95" customHeight="1" x14ac:dyDescent="0.25">
      <c r="A49" s="176"/>
      <c r="B49" s="45" t="s">
        <v>137</v>
      </c>
      <c r="C49" s="190"/>
      <c r="D49" s="172"/>
      <c r="E49" s="191"/>
      <c r="F49" s="55">
        <f>SUM(F47:F48)</f>
        <v>1182465.9875</v>
      </c>
      <c r="G49" s="30"/>
      <c r="H49" s="40"/>
      <c r="I49" s="177"/>
      <c r="J49" s="178"/>
      <c r="K49" s="174">
        <f>SUM(K47:K48)</f>
        <v>405527.38099999999</v>
      </c>
      <c r="L49" s="72">
        <f>SUM(L47:L48)</f>
        <v>405527.38099999999</v>
      </c>
      <c r="M49" s="72">
        <f>K49+L49</f>
        <v>811054.76199999999</v>
      </c>
      <c r="N49" s="44"/>
      <c r="P49" s="193"/>
    </row>
    <row r="50" spans="1:16" ht="15.95" customHeight="1" x14ac:dyDescent="0.25">
      <c r="A50" s="5"/>
      <c r="B50" s="73" t="s">
        <v>48</v>
      </c>
      <c r="C50" s="5"/>
      <c r="D50" s="5"/>
      <c r="E50" s="5"/>
      <c r="F50" s="74">
        <f>F45+F38+F31+F28+F19+F49+F12</f>
        <v>18390557.307946701</v>
      </c>
      <c r="G50" s="5"/>
      <c r="H50" s="5"/>
      <c r="I50" s="5"/>
      <c r="J50" s="5"/>
      <c r="K50" s="75"/>
      <c r="L50" s="121">
        <f>L49+L38+L31+L28+L11</f>
        <v>2180686.4045814998</v>
      </c>
      <c r="M50" s="194"/>
      <c r="N50" s="44"/>
    </row>
    <row r="51" spans="1:16" ht="15.95" customHeight="1" x14ac:dyDescent="0.25">
      <c r="A51" s="5"/>
      <c r="B51" s="8"/>
      <c r="C51" s="5"/>
      <c r="D51" s="5"/>
      <c r="E51" s="5"/>
      <c r="F51" s="5"/>
      <c r="G51" s="5"/>
      <c r="H51" s="5"/>
      <c r="I51" s="5"/>
      <c r="J51" s="5"/>
      <c r="K51" s="122"/>
      <c r="L51" s="194"/>
      <c r="M51" s="194"/>
      <c r="N51" s="44"/>
    </row>
    <row r="52" spans="1:16" ht="15.95" customHeight="1" thickBot="1" x14ac:dyDescent="0.3">
      <c r="A52" s="237" t="s">
        <v>138</v>
      </c>
      <c r="B52" s="237"/>
      <c r="C52" s="237"/>
      <c r="D52" s="237"/>
      <c r="E52" s="237"/>
      <c r="F52" s="237"/>
      <c r="G52" s="237"/>
      <c r="H52" s="237"/>
      <c r="I52" s="237"/>
      <c r="J52" s="237"/>
      <c r="K52" s="118"/>
      <c r="L52" s="118"/>
      <c r="M52" s="118"/>
    </row>
    <row r="53" spans="1:16" ht="15.95" customHeight="1" x14ac:dyDescent="0.25">
      <c r="A53" s="238" t="s">
        <v>50</v>
      </c>
      <c r="B53" s="238"/>
      <c r="C53" s="238"/>
      <c r="D53" s="238"/>
      <c r="E53" s="238"/>
      <c r="F53" s="238"/>
      <c r="G53" s="239" t="s">
        <v>16</v>
      </c>
      <c r="H53" s="239"/>
      <c r="I53" s="239"/>
      <c r="J53" s="239"/>
      <c r="K53" s="240" t="s">
        <v>17</v>
      </c>
      <c r="L53" s="240"/>
      <c r="M53" s="240"/>
    </row>
    <row r="54" spans="1:16" ht="15.95" customHeight="1" x14ac:dyDescent="0.25">
      <c r="A54" s="77" t="s">
        <v>18</v>
      </c>
      <c r="B54" s="17" t="s">
        <v>19</v>
      </c>
      <c r="C54" s="17" t="s">
        <v>51</v>
      </c>
      <c r="D54" s="17" t="s">
        <v>52</v>
      </c>
      <c r="E54" s="17" t="s">
        <v>53</v>
      </c>
      <c r="F54" s="17" t="s">
        <v>23</v>
      </c>
      <c r="G54" s="21" t="s">
        <v>24</v>
      </c>
      <c r="H54" s="21" t="s">
        <v>25</v>
      </c>
      <c r="I54" s="21" t="s">
        <v>26</v>
      </c>
      <c r="J54" s="195" t="s">
        <v>27</v>
      </c>
      <c r="K54" s="22" t="s">
        <v>24</v>
      </c>
      <c r="L54" s="22" t="s">
        <v>25</v>
      </c>
      <c r="M54" s="22" t="s">
        <v>26</v>
      </c>
    </row>
    <row r="55" spans="1:16" ht="15.95" customHeight="1" x14ac:dyDescent="0.25">
      <c r="A55" s="196">
        <v>8</v>
      </c>
      <c r="B55" s="197" t="s">
        <v>116</v>
      </c>
      <c r="C55" s="198" t="s">
        <v>121</v>
      </c>
      <c r="D55" s="199">
        <v>500</v>
      </c>
      <c r="E55" s="200">
        <v>6754.39</v>
      </c>
      <c r="F55" s="200">
        <f t="shared" ref="F55:F62" si="7">D55*E55</f>
        <v>3377195</v>
      </c>
      <c r="G55" s="201"/>
      <c r="H55" s="201">
        <v>500</v>
      </c>
      <c r="I55" s="201">
        <f t="shared" ref="I55:I62" si="8">G55+H55</f>
        <v>500</v>
      </c>
      <c r="J55" s="202">
        <f t="shared" ref="J55:J62" si="9">(I55/D55)*100</f>
        <v>100</v>
      </c>
      <c r="K55" s="203"/>
      <c r="L55" s="203">
        <f t="shared" ref="L55:L62" si="10">H55*E55</f>
        <v>3377195</v>
      </c>
      <c r="M55" s="203">
        <f>K55+L55</f>
        <v>3377195</v>
      </c>
    </row>
    <row r="56" spans="1:16" ht="15.95" customHeight="1" x14ac:dyDescent="0.25">
      <c r="A56" s="204">
        <f>A55+0.01</f>
        <v>8.01</v>
      </c>
      <c r="B56" s="205" t="s">
        <v>139</v>
      </c>
      <c r="C56" s="198" t="s">
        <v>60</v>
      </c>
      <c r="D56" s="206">
        <v>951.42</v>
      </c>
      <c r="E56" s="199">
        <v>238.84</v>
      </c>
      <c r="F56" s="207">
        <f t="shared" si="7"/>
        <v>227237.15279999998</v>
      </c>
      <c r="G56" s="201"/>
      <c r="H56" s="201">
        <v>951.42</v>
      </c>
      <c r="I56" s="201">
        <f t="shared" si="8"/>
        <v>951.42</v>
      </c>
      <c r="J56" s="202">
        <f t="shared" si="9"/>
        <v>100</v>
      </c>
      <c r="K56" s="203"/>
      <c r="L56" s="203">
        <f t="shared" si="10"/>
        <v>227237.15279999998</v>
      </c>
      <c r="M56" s="203">
        <f>K56+L56</f>
        <v>227237.15279999998</v>
      </c>
    </row>
    <row r="57" spans="1:16" ht="15.95" customHeight="1" x14ac:dyDescent="0.25">
      <c r="A57" s="204">
        <f t="shared" ref="A57:A62" si="11">A56+0.01</f>
        <v>8.02</v>
      </c>
      <c r="B57" s="205" t="s">
        <v>118</v>
      </c>
      <c r="C57" s="198" t="s">
        <v>30</v>
      </c>
      <c r="D57" s="206">
        <v>500</v>
      </c>
      <c r="E57" s="208">
        <v>315.85000000000002</v>
      </c>
      <c r="F57" s="200">
        <f t="shared" si="7"/>
        <v>157925</v>
      </c>
      <c r="G57" s="201"/>
      <c r="H57" s="201">
        <v>500</v>
      </c>
      <c r="I57" s="201">
        <f t="shared" si="8"/>
        <v>500</v>
      </c>
      <c r="J57" s="202">
        <f t="shared" si="9"/>
        <v>100</v>
      </c>
      <c r="K57" s="203"/>
      <c r="L57" s="203">
        <f t="shared" si="10"/>
        <v>157925</v>
      </c>
      <c r="M57" s="203">
        <f>K57+L57</f>
        <v>157925</v>
      </c>
    </row>
    <row r="58" spans="1:16" ht="15.95" customHeight="1" x14ac:dyDescent="0.25">
      <c r="A58" s="204">
        <f t="shared" si="11"/>
        <v>8.0299999999999994</v>
      </c>
      <c r="B58" s="197" t="s">
        <v>116</v>
      </c>
      <c r="C58" s="198" t="s">
        <v>127</v>
      </c>
      <c r="D58" s="206">
        <v>1515</v>
      </c>
      <c r="E58" s="199">
        <v>700</v>
      </c>
      <c r="F58" s="200">
        <f t="shared" si="7"/>
        <v>1060500</v>
      </c>
      <c r="G58" s="209"/>
      <c r="H58" s="210">
        <v>1515</v>
      </c>
      <c r="I58" s="210">
        <f t="shared" si="8"/>
        <v>1515</v>
      </c>
      <c r="J58" s="211">
        <f t="shared" si="9"/>
        <v>100</v>
      </c>
      <c r="K58" s="203"/>
      <c r="L58" s="203">
        <f t="shared" si="10"/>
        <v>1060500</v>
      </c>
      <c r="M58" s="203">
        <f>K58+L58</f>
        <v>1060500</v>
      </c>
    </row>
    <row r="59" spans="1:16" ht="15.95" customHeight="1" x14ac:dyDescent="0.25">
      <c r="A59" s="204">
        <f t="shared" si="11"/>
        <v>8.0399999999999991</v>
      </c>
      <c r="B59" s="197" t="s">
        <v>140</v>
      </c>
      <c r="C59" s="198" t="s">
        <v>121</v>
      </c>
      <c r="D59" s="206">
        <v>106</v>
      </c>
      <c r="E59" s="199">
        <v>3200</v>
      </c>
      <c r="F59" s="200">
        <f t="shared" si="7"/>
        <v>339200</v>
      </c>
      <c r="G59" s="209"/>
      <c r="H59" s="210">
        <v>39</v>
      </c>
      <c r="I59" s="210">
        <f t="shared" si="8"/>
        <v>39</v>
      </c>
      <c r="J59" s="211">
        <f t="shared" si="9"/>
        <v>36.79245283018868</v>
      </c>
      <c r="K59" s="203"/>
      <c r="L59" s="203">
        <f t="shared" si="10"/>
        <v>124800</v>
      </c>
      <c r="M59" s="203">
        <f>K59+L59</f>
        <v>124800</v>
      </c>
    </row>
    <row r="60" spans="1:16" ht="15.95" customHeight="1" x14ac:dyDescent="0.25">
      <c r="A60" s="204">
        <f t="shared" si="11"/>
        <v>8.0499999999999989</v>
      </c>
      <c r="B60" s="197" t="s">
        <v>141</v>
      </c>
      <c r="C60" s="198" t="s">
        <v>121</v>
      </c>
      <c r="D60" s="206">
        <v>155</v>
      </c>
      <c r="E60" s="199">
        <v>12196</v>
      </c>
      <c r="F60" s="200">
        <f t="shared" si="7"/>
        <v>1890380</v>
      </c>
      <c r="G60" s="209"/>
      <c r="H60" s="210">
        <v>75</v>
      </c>
      <c r="I60" s="210">
        <f t="shared" si="8"/>
        <v>75</v>
      </c>
      <c r="J60" s="211">
        <f t="shared" si="9"/>
        <v>48.387096774193552</v>
      </c>
      <c r="K60" s="203"/>
      <c r="L60" s="203">
        <f t="shared" si="10"/>
        <v>914700</v>
      </c>
      <c r="M60" s="203">
        <f t="shared" ref="M60:M62" si="12">K60+L60</f>
        <v>914700</v>
      </c>
    </row>
    <row r="61" spans="1:16" ht="15.95" customHeight="1" x14ac:dyDescent="0.25">
      <c r="A61" s="204">
        <f t="shared" si="11"/>
        <v>8.0599999999999987</v>
      </c>
      <c r="B61" s="197" t="s">
        <v>142</v>
      </c>
      <c r="C61" s="198" t="s">
        <v>121</v>
      </c>
      <c r="D61" s="206">
        <v>200</v>
      </c>
      <c r="E61" s="199">
        <v>4554.46</v>
      </c>
      <c r="F61" s="200">
        <f t="shared" si="7"/>
        <v>910892</v>
      </c>
      <c r="G61" s="209"/>
      <c r="H61" s="210">
        <v>80</v>
      </c>
      <c r="I61" s="210">
        <f t="shared" si="8"/>
        <v>80</v>
      </c>
      <c r="J61" s="211">
        <f t="shared" si="9"/>
        <v>40</v>
      </c>
      <c r="K61" s="203"/>
      <c r="L61" s="203">
        <f t="shared" si="10"/>
        <v>364356.8</v>
      </c>
      <c r="M61" s="203">
        <f t="shared" si="12"/>
        <v>364356.8</v>
      </c>
    </row>
    <row r="62" spans="1:16" ht="15.95" customHeight="1" x14ac:dyDescent="0.25">
      <c r="A62" s="204">
        <f t="shared" si="11"/>
        <v>8.0699999999999985</v>
      </c>
      <c r="B62" s="212" t="s">
        <v>143</v>
      </c>
      <c r="C62" s="198" t="s">
        <v>60</v>
      </c>
      <c r="D62" s="206">
        <v>81.02</v>
      </c>
      <c r="E62" s="199">
        <v>238.84</v>
      </c>
      <c r="F62" s="200">
        <f t="shared" si="7"/>
        <v>19350.816800000001</v>
      </c>
      <c r="G62" s="209"/>
      <c r="H62" s="210">
        <v>81.02</v>
      </c>
      <c r="I62" s="210">
        <f t="shared" si="8"/>
        <v>81.02</v>
      </c>
      <c r="J62" s="211">
        <f t="shared" si="9"/>
        <v>100</v>
      </c>
      <c r="K62" s="203"/>
      <c r="L62" s="203">
        <f t="shared" si="10"/>
        <v>19350.816800000001</v>
      </c>
      <c r="M62" s="203">
        <f t="shared" si="12"/>
        <v>19350.816800000001</v>
      </c>
    </row>
    <row r="63" spans="1:16" ht="15.95" customHeight="1" x14ac:dyDescent="0.25">
      <c r="A63" s="204"/>
      <c r="B63" s="213" t="s">
        <v>144</v>
      </c>
      <c r="C63" s="198"/>
      <c r="D63" s="206"/>
      <c r="E63" s="199"/>
      <c r="F63" s="214">
        <f>SUM(F55:F62)</f>
        <v>7982679.9695999995</v>
      </c>
      <c r="G63" s="215"/>
      <c r="H63" s="201"/>
      <c r="I63" s="201"/>
      <c r="J63" s="202"/>
      <c r="K63" s="203"/>
      <c r="L63" s="216">
        <f>SUM(L55:L62)</f>
        <v>6246064.7695999993</v>
      </c>
      <c r="M63" s="216">
        <f>SUM(M55:M62)</f>
        <v>6246064.7695999993</v>
      </c>
    </row>
    <row r="64" spans="1:16" ht="15.95" customHeight="1" x14ac:dyDescent="0.25">
      <c r="B64" s="73" t="s">
        <v>145</v>
      </c>
      <c r="C64" s="5"/>
      <c r="D64" s="5"/>
      <c r="E64" s="5"/>
      <c r="F64" s="217"/>
      <c r="G64" s="5"/>
      <c r="H64" s="5"/>
      <c r="I64" s="5"/>
      <c r="J64" s="5"/>
      <c r="K64" s="122">
        <f>K38+K30+K11+K28+K49</f>
        <v>8156299.7564639999</v>
      </c>
      <c r="L64" s="122">
        <f>L50</f>
        <v>2180686.4045814998</v>
      </c>
      <c r="M64" s="122">
        <f>K64+L64</f>
        <v>10336986.161045499</v>
      </c>
    </row>
    <row r="65" spans="2:13" ht="15.95" customHeight="1" x14ac:dyDescent="0.25">
      <c r="B65" s="8" t="s">
        <v>78</v>
      </c>
      <c r="C65" s="5"/>
      <c r="D65" s="5"/>
      <c r="E65" s="5"/>
      <c r="F65" s="5"/>
      <c r="G65" s="5"/>
      <c r="H65" s="5"/>
      <c r="I65" s="5"/>
      <c r="J65" s="5"/>
      <c r="K65" s="122"/>
      <c r="L65" s="122">
        <f>L63</f>
        <v>6246064.7695999993</v>
      </c>
      <c r="M65" s="122">
        <f>K65+L65</f>
        <v>6246064.7695999993</v>
      </c>
    </row>
    <row r="66" spans="2:13" ht="15.95" customHeight="1" x14ac:dyDescent="0.25">
      <c r="B66" s="8" t="s">
        <v>146</v>
      </c>
      <c r="C66" s="5"/>
      <c r="D66" s="5"/>
      <c r="E66" s="5"/>
      <c r="F66" s="5"/>
      <c r="G66" s="5"/>
      <c r="H66" s="5"/>
      <c r="I66" s="5"/>
      <c r="J66" s="5"/>
      <c r="K66" s="122"/>
      <c r="L66" s="122">
        <f>SUM(L64:L65)</f>
        <v>8426751.1741814986</v>
      </c>
      <c r="M66" s="122">
        <f>SUM(M64:M65)</f>
        <v>16583050.930645499</v>
      </c>
    </row>
    <row r="67" spans="2:13" ht="15.95" customHeight="1" x14ac:dyDescent="0.25">
      <c r="B67" s="8"/>
      <c r="C67" s="5"/>
      <c r="D67" s="5"/>
      <c r="E67" s="5"/>
      <c r="F67" s="5"/>
      <c r="G67" s="5"/>
      <c r="H67" s="5"/>
      <c r="I67" s="5"/>
      <c r="J67" s="5"/>
      <c r="K67" s="122"/>
      <c r="L67" s="122"/>
      <c r="M67" s="122"/>
    </row>
    <row r="68" spans="2:13" ht="15.95" customHeight="1" x14ac:dyDescent="0.25">
      <c r="B68" s="8"/>
      <c r="C68" s="5"/>
      <c r="D68" s="5"/>
      <c r="E68" s="5"/>
      <c r="F68" s="5"/>
      <c r="G68" s="5"/>
      <c r="H68" s="5"/>
      <c r="I68" s="5"/>
      <c r="J68" s="5"/>
      <c r="K68" s="122"/>
      <c r="L68" s="122"/>
      <c r="M68" s="122"/>
    </row>
    <row r="69" spans="2:13" ht="15.95" customHeight="1" x14ac:dyDescent="0.25">
      <c r="B69" s="8"/>
      <c r="C69" s="5"/>
      <c r="D69" s="5"/>
      <c r="E69" s="5"/>
      <c r="F69" s="5"/>
      <c r="G69" s="5"/>
      <c r="H69" s="5"/>
      <c r="I69" s="5"/>
      <c r="J69" s="5"/>
      <c r="K69" s="122"/>
      <c r="L69" s="122"/>
      <c r="M69" s="122"/>
    </row>
    <row r="70" spans="2:13" ht="15.95" customHeight="1" x14ac:dyDescent="0.25">
      <c r="B70" s="8"/>
      <c r="C70" s="5"/>
      <c r="D70" s="5"/>
      <c r="E70" s="5"/>
      <c r="F70" s="5"/>
      <c r="G70" s="5"/>
      <c r="H70" s="5"/>
      <c r="I70" s="5"/>
      <c r="J70" s="5"/>
      <c r="K70" s="122"/>
      <c r="L70" s="122"/>
      <c r="M70" s="122"/>
    </row>
    <row r="71" spans="2:13" ht="15.95" customHeight="1" x14ac:dyDescent="0.25">
      <c r="B71" s="8"/>
      <c r="C71" s="5"/>
      <c r="D71" s="5"/>
      <c r="E71" s="5"/>
      <c r="F71" s="5"/>
      <c r="G71" s="5"/>
      <c r="H71" s="5"/>
      <c r="I71" s="5"/>
      <c r="J71" s="5"/>
      <c r="K71" s="122"/>
      <c r="L71" s="122"/>
      <c r="M71" s="122"/>
    </row>
    <row r="72" spans="2:13" ht="15.95" customHeight="1" x14ac:dyDescent="0.25">
      <c r="B72" s="8"/>
      <c r="C72" s="5"/>
      <c r="D72" s="5"/>
      <c r="E72" s="5"/>
      <c r="F72" s="5"/>
      <c r="G72" s="5"/>
      <c r="H72" s="5"/>
      <c r="I72" s="5"/>
      <c r="J72" s="5"/>
      <c r="K72" s="122"/>
      <c r="L72" s="122"/>
      <c r="M72" s="122"/>
    </row>
    <row r="73" spans="2:13" ht="15.95" customHeight="1" x14ac:dyDescent="0.25">
      <c r="B73" s="8"/>
      <c r="C73" s="5"/>
      <c r="D73" s="5"/>
      <c r="E73" s="5"/>
      <c r="F73" s="5"/>
      <c r="G73" s="5"/>
      <c r="H73" s="5"/>
      <c r="I73" s="5"/>
      <c r="J73" s="5"/>
      <c r="K73" s="122"/>
      <c r="L73" s="122"/>
      <c r="M73" s="122"/>
    </row>
    <row r="74" spans="2:13" ht="15.95" customHeight="1" x14ac:dyDescent="0.25">
      <c r="B74" s="8"/>
      <c r="C74" s="5"/>
      <c r="D74" s="5"/>
      <c r="E74" s="5"/>
      <c r="F74" s="5"/>
      <c r="G74" s="5"/>
      <c r="H74" s="5"/>
      <c r="I74" s="5"/>
      <c r="J74" s="5"/>
      <c r="K74" s="122"/>
      <c r="L74" s="122"/>
      <c r="M74" s="122"/>
    </row>
    <row r="75" spans="2:13" ht="15.95" customHeight="1" x14ac:dyDescent="0.25">
      <c r="B75" s="8"/>
      <c r="C75" s="5"/>
      <c r="D75" s="5"/>
      <c r="E75" s="5"/>
      <c r="F75" s="5"/>
      <c r="G75" s="5"/>
      <c r="H75" s="5"/>
      <c r="I75" s="5"/>
      <c r="J75" s="5"/>
      <c r="K75" s="122"/>
      <c r="L75" s="122"/>
      <c r="M75" s="122"/>
    </row>
    <row r="76" spans="2:13" ht="15.95" customHeight="1" x14ac:dyDescent="0.25">
      <c r="B76" s="8"/>
      <c r="C76" s="5"/>
      <c r="D76" s="5"/>
      <c r="E76" s="5"/>
      <c r="F76" s="5"/>
      <c r="G76" s="5"/>
      <c r="H76" s="5"/>
      <c r="I76" s="5"/>
      <c r="J76" s="5"/>
      <c r="K76" s="122"/>
      <c r="L76" s="122"/>
      <c r="M76" s="122"/>
    </row>
    <row r="77" spans="2:13" ht="15.95" customHeight="1" x14ac:dyDescent="0.25">
      <c r="B77" s="8"/>
      <c r="C77" s="5"/>
      <c r="D77" s="5"/>
      <c r="E77" s="5"/>
      <c r="F77" s="5"/>
      <c r="G77" s="5"/>
      <c r="H77" s="5"/>
      <c r="I77" s="5"/>
      <c r="J77" s="5"/>
      <c r="K77" s="122"/>
      <c r="L77" s="122"/>
      <c r="M77" s="122"/>
    </row>
    <row r="78" spans="2:13" ht="15.95" customHeight="1" x14ac:dyDescent="0.25">
      <c r="B78" s="8"/>
      <c r="C78" s="5"/>
      <c r="D78" s="5"/>
      <c r="E78" s="5"/>
      <c r="F78" s="5"/>
      <c r="G78" s="5"/>
      <c r="H78" s="5"/>
      <c r="I78" s="5"/>
      <c r="J78" s="5"/>
      <c r="K78" s="122"/>
      <c r="L78" s="122"/>
      <c r="M78" s="122"/>
    </row>
    <row r="79" spans="2:13" ht="15.95" customHeight="1" x14ac:dyDescent="0.25">
      <c r="B79" s="8"/>
      <c r="C79" s="5"/>
      <c r="D79" s="5"/>
      <c r="E79" s="5"/>
      <c r="F79" s="5"/>
      <c r="G79" s="5"/>
      <c r="H79" s="5"/>
      <c r="I79" s="5"/>
      <c r="J79" s="5"/>
      <c r="K79" s="122"/>
      <c r="L79" s="122"/>
      <c r="M79" s="122"/>
    </row>
    <row r="80" spans="2:13" ht="15.95" customHeight="1" x14ac:dyDescent="0.25">
      <c r="B80" s="8"/>
      <c r="C80" s="5"/>
      <c r="D80" s="5"/>
      <c r="E80" s="5"/>
      <c r="F80" s="5"/>
      <c r="G80" s="5"/>
      <c r="H80" s="5"/>
      <c r="I80" s="5"/>
      <c r="J80" s="5"/>
      <c r="K80" s="122"/>
      <c r="L80" s="122"/>
      <c r="M80" s="122"/>
    </row>
    <row r="81" spans="1:15" ht="15.95" customHeight="1" x14ac:dyDescent="0.25">
      <c r="B81" s="8"/>
      <c r="C81" s="5"/>
      <c r="D81" s="5"/>
      <c r="E81" s="5"/>
      <c r="F81" s="5"/>
      <c r="G81" s="5"/>
      <c r="H81" s="5"/>
      <c r="I81" s="5"/>
      <c r="J81" s="5"/>
      <c r="K81" s="122"/>
      <c r="L81" s="122"/>
      <c r="M81" s="122"/>
    </row>
    <row r="82" spans="1:15" ht="15.95" customHeight="1" x14ac:dyDescent="0.25">
      <c r="B82" s="8"/>
      <c r="C82" s="5"/>
      <c r="D82" s="5"/>
      <c r="E82" s="5"/>
      <c r="F82" s="5"/>
      <c r="G82" s="5"/>
      <c r="H82" s="5"/>
      <c r="I82" s="5"/>
      <c r="J82" s="5"/>
      <c r="K82" s="122"/>
      <c r="L82" s="122"/>
      <c r="M82" s="122"/>
    </row>
    <row r="83" spans="1:15" ht="15.95" customHeight="1" x14ac:dyDescent="0.25">
      <c r="B83" s="8"/>
      <c r="C83" s="5"/>
      <c r="D83" s="5"/>
      <c r="E83" s="5"/>
      <c r="F83" s="5"/>
      <c r="G83" s="5"/>
      <c r="H83" s="5"/>
      <c r="I83" s="5"/>
      <c r="J83" s="5"/>
      <c r="K83" s="122"/>
      <c r="L83" s="122"/>
      <c r="M83" s="122"/>
    </row>
    <row r="84" spans="1:15" ht="15.95" customHeight="1" x14ac:dyDescent="0.25">
      <c r="B84" s="8"/>
      <c r="C84" s="5"/>
      <c r="D84" s="5"/>
      <c r="E84" s="5"/>
      <c r="F84" s="5"/>
      <c r="G84" s="5"/>
      <c r="H84" s="5"/>
      <c r="I84" s="5"/>
      <c r="J84" s="5"/>
      <c r="K84" s="122"/>
      <c r="L84" s="122"/>
      <c r="M84" s="122"/>
    </row>
    <row r="85" spans="1:15" ht="15.95" customHeight="1" x14ac:dyDescent="0.25">
      <c r="B85" s="8"/>
      <c r="C85" s="5"/>
      <c r="D85" s="5"/>
      <c r="E85" s="5"/>
      <c r="F85" s="5"/>
      <c r="G85" s="5"/>
      <c r="H85" s="5"/>
      <c r="I85" s="5"/>
      <c r="J85" s="5"/>
      <c r="K85" s="122"/>
      <c r="L85" s="122"/>
      <c r="M85" s="122"/>
    </row>
    <row r="86" spans="1:15" ht="15.95" customHeight="1" x14ac:dyDescent="0.25">
      <c r="B86" s="8"/>
      <c r="C86" s="5"/>
      <c r="D86" s="5"/>
      <c r="E86" s="5"/>
      <c r="F86" s="5"/>
      <c r="G86" s="5"/>
      <c r="H86" s="5"/>
      <c r="I86" s="5"/>
      <c r="J86" s="5"/>
      <c r="K86" s="122"/>
      <c r="L86" s="122"/>
      <c r="M86" s="122"/>
    </row>
    <row r="87" spans="1:15" ht="15.95" customHeight="1" x14ac:dyDescent="0.25">
      <c r="B87" s="8"/>
      <c r="C87" s="5"/>
      <c r="D87" s="5"/>
      <c r="E87" s="5"/>
      <c r="F87" s="5"/>
      <c r="G87" s="5"/>
      <c r="H87" s="5"/>
      <c r="I87" s="5"/>
      <c r="J87" s="5"/>
      <c r="K87" s="122"/>
      <c r="L87" s="122"/>
      <c r="M87" s="122"/>
    </row>
    <row r="88" spans="1:15" ht="15.95" customHeight="1" x14ac:dyDescent="0.25">
      <c r="B88" s="8"/>
      <c r="C88" s="5"/>
      <c r="D88" s="5"/>
      <c r="E88" s="5"/>
      <c r="F88" s="5"/>
      <c r="G88" s="5"/>
      <c r="H88" s="5"/>
      <c r="I88" s="5"/>
      <c r="J88" s="5"/>
      <c r="K88" s="122"/>
      <c r="L88" s="122"/>
      <c r="M88" s="122"/>
    </row>
    <row r="89" spans="1:15" ht="15.95" customHeight="1" x14ac:dyDescent="0.25">
      <c r="B89" s="8"/>
      <c r="C89" s="5"/>
      <c r="D89" s="5"/>
      <c r="E89" s="5"/>
      <c r="F89" s="5"/>
      <c r="G89" s="5"/>
      <c r="H89" s="5"/>
      <c r="I89" s="5"/>
      <c r="J89" s="5"/>
      <c r="K89" s="122"/>
      <c r="L89" s="122"/>
      <c r="M89" s="122"/>
    </row>
    <row r="90" spans="1:15" ht="15.95" customHeight="1" x14ac:dyDescent="0.25">
      <c r="C90" s="5"/>
      <c r="D90" s="5"/>
      <c r="E90" s="5"/>
      <c r="F90" s="5"/>
      <c r="G90" s="5"/>
      <c r="H90" s="5"/>
      <c r="I90" s="5"/>
      <c r="J90" s="5"/>
      <c r="K90" s="5"/>
      <c r="L90" s="123"/>
      <c r="M90" s="5"/>
    </row>
    <row r="91" spans="1:15" ht="15.95" customHeight="1" x14ac:dyDescent="0.25"/>
    <row r="92" spans="1:15" ht="15.95" customHeight="1" x14ac:dyDescent="0.25">
      <c r="A92" s="1"/>
      <c r="B92" s="225" t="s">
        <v>147</v>
      </c>
      <c r="C92" s="225"/>
      <c r="D92" s="225"/>
      <c r="E92" s="225"/>
      <c r="F92" s="225"/>
      <c r="G92" s="225"/>
      <c r="H92" s="225"/>
      <c r="I92" s="225"/>
      <c r="J92" s="225"/>
      <c r="K92" s="225"/>
      <c r="L92" s="8"/>
      <c r="M92" s="8"/>
      <c r="N92" s="8"/>
    </row>
    <row r="93" spans="1:15" ht="15.95" customHeight="1" x14ac:dyDescent="0.25">
      <c r="A93" s="1"/>
      <c r="B93" s="241" t="s">
        <v>1</v>
      </c>
      <c r="C93" s="241"/>
      <c r="D93" s="241"/>
      <c r="E93" s="241"/>
      <c r="F93" s="241"/>
      <c r="G93" s="241"/>
      <c r="H93" s="241"/>
      <c r="I93" s="241"/>
      <c r="J93" s="241"/>
      <c r="K93" s="241"/>
      <c r="L93" s="218"/>
      <c r="M93" s="219" t="s">
        <v>81</v>
      </c>
      <c r="N93" s="218"/>
    </row>
    <row r="94" spans="1:15" ht="27" customHeight="1" x14ac:dyDescent="0.25">
      <c r="A94" s="5"/>
      <c r="B94" s="220" t="s">
        <v>148</v>
      </c>
      <c r="C94" s="242" t="s">
        <v>149</v>
      </c>
      <c r="D94" s="242"/>
      <c r="E94" s="242"/>
      <c r="F94" s="242"/>
      <c r="G94" s="242"/>
      <c r="H94" s="242"/>
      <c r="I94" s="242"/>
      <c r="J94" s="5"/>
      <c r="K94" s="5"/>
      <c r="L94" s="7" t="s">
        <v>5</v>
      </c>
      <c r="M94" s="10">
        <v>24315191.309999999</v>
      </c>
      <c r="O94" s="44"/>
    </row>
    <row r="95" spans="1:15" ht="15.95" customHeight="1" x14ac:dyDescent="0.25">
      <c r="A95" s="5"/>
      <c r="B95" s="7" t="s">
        <v>6</v>
      </c>
      <c r="C95" s="12">
        <v>2</v>
      </c>
      <c r="D95" s="5"/>
      <c r="E95" s="8"/>
      <c r="F95" s="8"/>
      <c r="G95" s="8"/>
      <c r="H95" s="5"/>
      <c r="I95" s="5"/>
      <c r="J95" s="5"/>
      <c r="K95" s="5"/>
      <c r="L95" s="7" t="s">
        <v>7</v>
      </c>
      <c r="M95" s="10">
        <v>4863038.26</v>
      </c>
      <c r="N95" s="44"/>
    </row>
    <row r="96" spans="1:15" ht="15" customHeight="1" x14ac:dyDescent="0.25">
      <c r="A96" s="5"/>
      <c r="B96" s="7" t="s">
        <v>8</v>
      </c>
      <c r="C96" s="8" t="s">
        <v>111</v>
      </c>
      <c r="D96" s="8"/>
      <c r="E96" s="8"/>
      <c r="F96" s="8"/>
      <c r="G96" s="13"/>
      <c r="H96" s="5"/>
      <c r="I96" s="5"/>
      <c r="J96" s="5"/>
      <c r="K96" s="5"/>
      <c r="L96" s="7" t="s">
        <v>11</v>
      </c>
      <c r="M96" s="14" t="s">
        <v>112</v>
      </c>
      <c r="N96" s="119"/>
    </row>
    <row r="97" spans="1:14" ht="15.95" customHeight="1" x14ac:dyDescent="0.25">
      <c r="A97" s="5"/>
      <c r="B97" s="7" t="s">
        <v>13</v>
      </c>
      <c r="C97" s="8" t="s">
        <v>113</v>
      </c>
      <c r="D97" s="8"/>
      <c r="E97" s="8"/>
      <c r="F97" s="8"/>
      <c r="G97" s="8"/>
      <c r="H97" s="5"/>
      <c r="I97" s="5"/>
      <c r="J97" s="5"/>
      <c r="K97" s="5"/>
      <c r="L97" s="5"/>
      <c r="M97" s="5"/>
      <c r="N97" s="119"/>
    </row>
    <row r="98" spans="1:14" ht="15.95" customHeight="1" x14ac:dyDescent="0.25">
      <c r="A98" s="5"/>
      <c r="B98" s="7"/>
      <c r="C98" s="8"/>
      <c r="D98" s="8"/>
      <c r="E98" s="225" t="s">
        <v>52</v>
      </c>
      <c r="F98" s="225"/>
      <c r="G98" s="120"/>
      <c r="H98" s="243" t="s">
        <v>24</v>
      </c>
      <c r="I98" s="243"/>
      <c r="J98" s="225" t="s">
        <v>25</v>
      </c>
      <c r="K98" s="225"/>
      <c r="L98" s="225" t="s">
        <v>26</v>
      </c>
      <c r="M98" s="225"/>
      <c r="N98" s="119"/>
    </row>
    <row r="99" spans="1:14" ht="15.95" customHeight="1" x14ac:dyDescent="0.25">
      <c r="A99" s="5"/>
      <c r="B99" s="7"/>
      <c r="C99" s="8"/>
      <c r="D99" s="8"/>
      <c r="E99" s="230">
        <f>F50</f>
        <v>18390557.307946701</v>
      </c>
      <c r="F99" s="230"/>
      <c r="G99" s="121"/>
      <c r="H99" s="230">
        <f>K64</f>
        <v>8156299.7564639999</v>
      </c>
      <c r="I99" s="230"/>
      <c r="J99" s="230">
        <f>L66</f>
        <v>8426751.1741814986</v>
      </c>
      <c r="K99" s="230"/>
      <c r="L99" s="236">
        <f>H99+J99</f>
        <v>16583050.930645499</v>
      </c>
      <c r="M99" s="236"/>
      <c r="N99" s="119"/>
    </row>
    <row r="100" spans="1:14" ht="15.95" customHeight="1" x14ac:dyDescent="0.25">
      <c r="A100" s="5"/>
      <c r="B100" s="12" t="s">
        <v>83</v>
      </c>
      <c r="C100" s="8"/>
      <c r="D100" s="8"/>
      <c r="E100" s="122"/>
      <c r="F100" s="122"/>
      <c r="G100" s="122"/>
      <c r="H100" s="123"/>
      <c r="I100" s="123"/>
      <c r="J100" s="123"/>
      <c r="K100" s="123"/>
      <c r="L100" s="123"/>
      <c r="M100" s="123"/>
      <c r="N100" s="119"/>
    </row>
    <row r="101" spans="1:14" ht="15.95" customHeight="1" x14ac:dyDescent="0.25">
      <c r="A101" s="5"/>
      <c r="B101" s="12" t="s">
        <v>84</v>
      </c>
      <c r="C101" s="8"/>
      <c r="E101" s="124"/>
      <c r="F101" s="124"/>
      <c r="G101" s="124"/>
      <c r="H101" s="124"/>
      <c r="I101" s="124"/>
      <c r="J101" s="124"/>
      <c r="K101" s="124"/>
      <c r="L101" s="124"/>
      <c r="M101" s="124"/>
    </row>
    <row r="102" spans="1:14" ht="15.95" customHeight="1" x14ac:dyDescent="0.25">
      <c r="A102" s="125"/>
      <c r="B102" s="12" t="s">
        <v>85</v>
      </c>
      <c r="C102" s="126"/>
      <c r="D102" s="126"/>
      <c r="E102" s="227"/>
      <c r="F102" s="227"/>
      <c r="G102" s="127"/>
      <c r="H102" s="227"/>
      <c r="I102" s="227"/>
      <c r="J102" s="122"/>
      <c r="K102" s="122"/>
      <c r="L102" s="227"/>
      <c r="M102" s="227"/>
      <c r="N102" s="119"/>
    </row>
    <row r="103" spans="1:14" ht="15.95" customHeight="1" x14ac:dyDescent="0.25">
      <c r="A103" s="125"/>
      <c r="B103" s="8" t="s">
        <v>86</v>
      </c>
      <c r="C103" s="126"/>
      <c r="D103" s="128">
        <v>3.5000000000000003E-2</v>
      </c>
      <c r="E103" s="227">
        <f>D103*E99</f>
        <v>643669.50577813457</v>
      </c>
      <c r="F103" s="227"/>
      <c r="G103" s="127"/>
      <c r="H103" s="234">
        <f>H99*D103</f>
        <v>285470.49147624004</v>
      </c>
      <c r="I103" s="234"/>
      <c r="J103" s="235">
        <f>J99*D103</f>
        <v>294936.29109635251</v>
      </c>
      <c r="K103" s="235"/>
      <c r="L103" s="236">
        <f>J103+H103</f>
        <v>580406.78257259261</v>
      </c>
      <c r="M103" s="236"/>
      <c r="N103" s="119"/>
    </row>
    <row r="104" spans="1:14" ht="15.95" customHeight="1" x14ac:dyDescent="0.25">
      <c r="A104" s="125"/>
      <c r="B104" s="8" t="s">
        <v>87</v>
      </c>
      <c r="C104" s="126"/>
      <c r="D104" s="129">
        <v>0.1</v>
      </c>
      <c r="E104" s="227">
        <f>D104*E99</f>
        <v>1839055.7307946701</v>
      </c>
      <c r="F104" s="227"/>
      <c r="G104" s="127"/>
      <c r="H104" s="234">
        <f>H99*D104</f>
        <v>815629.97564640001</v>
      </c>
      <c r="I104" s="234"/>
      <c r="J104" s="235">
        <f>J99*D104</f>
        <v>842675.11741814995</v>
      </c>
      <c r="K104" s="235"/>
      <c r="L104" s="236">
        <f t="shared" ref="L104:L109" si="13">J104+H104</f>
        <v>1658305.0930645498</v>
      </c>
      <c r="M104" s="236"/>
      <c r="N104" s="119"/>
    </row>
    <row r="105" spans="1:14" ht="15.95" customHeight="1" x14ac:dyDescent="0.25">
      <c r="A105" s="125"/>
      <c r="B105" s="8" t="s">
        <v>88</v>
      </c>
      <c r="C105" s="126"/>
      <c r="D105" s="129">
        <v>0.18</v>
      </c>
      <c r="E105" s="227">
        <f>D105*E104</f>
        <v>331030.03154304059</v>
      </c>
      <c r="F105" s="227"/>
      <c r="G105" s="127"/>
      <c r="H105" s="234">
        <f>H104*D105</f>
        <v>146813.39561635201</v>
      </c>
      <c r="I105" s="234"/>
      <c r="J105" s="235">
        <f>J104*D105</f>
        <v>151681.52113526699</v>
      </c>
      <c r="K105" s="235"/>
      <c r="L105" s="236">
        <f t="shared" si="13"/>
        <v>298494.91675161896</v>
      </c>
      <c r="M105" s="236"/>
      <c r="N105" s="119"/>
    </row>
    <row r="106" spans="1:14" ht="15.95" customHeight="1" x14ac:dyDescent="0.25">
      <c r="A106" s="125"/>
      <c r="B106" s="8" t="s">
        <v>89</v>
      </c>
      <c r="C106" s="129"/>
      <c r="D106" s="130">
        <v>0.03</v>
      </c>
      <c r="E106" s="227">
        <f>D106*E99</f>
        <v>551716.71923840104</v>
      </c>
      <c r="F106" s="227"/>
      <c r="G106" s="127"/>
      <c r="H106" s="234">
        <f>H99*D106</f>
        <v>244688.99269391998</v>
      </c>
      <c r="I106" s="234"/>
      <c r="J106" s="235">
        <f>J99*D106</f>
        <v>252802.53522544494</v>
      </c>
      <c r="K106" s="235"/>
      <c r="L106" s="236">
        <f t="shared" si="13"/>
        <v>497491.52791936492</v>
      </c>
      <c r="M106" s="236"/>
      <c r="N106" s="119"/>
    </row>
    <row r="107" spans="1:14" ht="15.95" customHeight="1" x14ac:dyDescent="0.25">
      <c r="A107" s="125"/>
      <c r="B107" s="8" t="s">
        <v>90</v>
      </c>
      <c r="C107" s="126"/>
      <c r="D107" s="126">
        <v>0.02</v>
      </c>
      <c r="E107" s="227">
        <f>D107*E99</f>
        <v>367811.14615893405</v>
      </c>
      <c r="F107" s="227"/>
      <c r="G107" s="127"/>
      <c r="H107" s="234">
        <f>H99*D107</f>
        <v>163125.99512928</v>
      </c>
      <c r="I107" s="234"/>
      <c r="J107" s="235">
        <f>J99*D107</f>
        <v>168535.02348362998</v>
      </c>
      <c r="K107" s="235"/>
      <c r="L107" s="236">
        <f t="shared" si="13"/>
        <v>331661.01861290995</v>
      </c>
      <c r="M107" s="236"/>
      <c r="N107" s="119"/>
    </row>
    <row r="108" spans="1:14" ht="15.95" customHeight="1" x14ac:dyDescent="0.25">
      <c r="A108" s="125"/>
      <c r="B108" s="8" t="s">
        <v>91</v>
      </c>
      <c r="C108" s="126"/>
      <c r="D108" s="129">
        <v>0.01</v>
      </c>
      <c r="E108" s="227">
        <f>D108*E99</f>
        <v>183905.57307946702</v>
      </c>
      <c r="F108" s="227"/>
      <c r="G108" s="127"/>
      <c r="H108" s="234">
        <f>H99*D108</f>
        <v>81562.997564639998</v>
      </c>
      <c r="I108" s="234"/>
      <c r="J108" s="235">
        <f>J99*D108</f>
        <v>84267.511741814989</v>
      </c>
      <c r="K108" s="235"/>
      <c r="L108" s="236">
        <f t="shared" si="13"/>
        <v>165830.50930645497</v>
      </c>
      <c r="M108" s="236"/>
      <c r="N108" s="119"/>
    </row>
    <row r="109" spans="1:14" ht="15.95" customHeight="1" x14ac:dyDescent="0.25">
      <c r="A109" s="125"/>
      <c r="B109" s="8" t="s">
        <v>92</v>
      </c>
      <c r="C109" s="126"/>
      <c r="D109" s="126">
        <v>1E-3</v>
      </c>
      <c r="E109" s="227">
        <f>D109*E99</f>
        <v>18390.557307946699</v>
      </c>
      <c r="F109" s="227"/>
      <c r="G109" s="127"/>
      <c r="H109" s="234">
        <f>H99*D109</f>
        <v>8156.299756464</v>
      </c>
      <c r="I109" s="234"/>
      <c r="J109" s="235">
        <f>J99*D109</f>
        <v>8426.7511741814997</v>
      </c>
      <c r="K109" s="235"/>
      <c r="L109" s="236">
        <f t="shared" si="13"/>
        <v>16583.050930645499</v>
      </c>
      <c r="M109" s="236"/>
      <c r="N109" s="119"/>
    </row>
    <row r="110" spans="1:14" ht="15.95" customHeight="1" x14ac:dyDescent="0.25">
      <c r="A110" s="125"/>
      <c r="B110" s="8" t="s">
        <v>93</v>
      </c>
      <c r="C110" s="126"/>
      <c r="D110" s="129">
        <v>0.05</v>
      </c>
      <c r="E110" s="227">
        <f>E99*D110</f>
        <v>919527.86539733503</v>
      </c>
      <c r="F110" s="227"/>
      <c r="G110" s="127"/>
      <c r="H110" s="131"/>
      <c r="I110" s="131"/>
      <c r="J110" s="131"/>
      <c r="K110" s="131"/>
      <c r="L110" s="131"/>
      <c r="M110" s="132"/>
      <c r="N110" s="119"/>
    </row>
    <row r="111" spans="1:14" ht="15.95" customHeight="1" x14ac:dyDescent="0.25">
      <c r="A111" s="125"/>
      <c r="B111" s="8" t="s">
        <v>94</v>
      </c>
      <c r="C111" s="133"/>
      <c r="D111" s="129">
        <v>0.05</v>
      </c>
      <c r="E111" s="227">
        <f>D111*E99</f>
        <v>919527.86539733503</v>
      </c>
      <c r="F111" s="227"/>
      <c r="G111" s="127"/>
      <c r="H111" s="232"/>
      <c r="I111" s="232"/>
      <c r="J111" s="233"/>
      <c r="K111" s="233"/>
      <c r="L111" s="232"/>
      <c r="M111" s="232"/>
      <c r="N111" s="119"/>
    </row>
    <row r="112" spans="1:14" ht="15.95" customHeight="1" x14ac:dyDescent="0.25">
      <c r="A112" s="125"/>
      <c r="B112" s="8" t="s">
        <v>95</v>
      </c>
      <c r="C112" s="133"/>
      <c r="D112" s="134">
        <v>1</v>
      </c>
      <c r="E112" s="227">
        <v>150000</v>
      </c>
      <c r="F112" s="227"/>
      <c r="G112" s="127"/>
      <c r="H112" s="135"/>
      <c r="I112" s="135"/>
      <c r="J112" s="136"/>
      <c r="K112" s="136"/>
      <c r="L112" s="135"/>
      <c r="M112" s="135"/>
      <c r="N112" s="119"/>
    </row>
    <row r="113" spans="1:14" ht="15.95" customHeight="1" x14ac:dyDescent="0.25">
      <c r="A113" s="125"/>
      <c r="B113" s="8"/>
      <c r="C113" s="133"/>
      <c r="D113" s="129"/>
      <c r="E113" s="227"/>
      <c r="F113" s="227"/>
      <c r="G113" s="127"/>
      <c r="H113" s="135"/>
      <c r="I113" s="135"/>
      <c r="J113" s="136"/>
      <c r="K113" s="136"/>
      <c r="L113" s="135"/>
      <c r="M113" s="135"/>
      <c r="N113" s="119"/>
    </row>
    <row r="114" spans="1:14" ht="15.95" customHeight="1" x14ac:dyDescent="0.25">
      <c r="A114" s="125"/>
      <c r="B114" s="8"/>
      <c r="C114" s="133"/>
      <c r="D114" s="129"/>
      <c r="E114" s="137"/>
      <c r="F114" s="137"/>
      <c r="G114" s="127"/>
      <c r="H114" s="135"/>
      <c r="I114" s="135"/>
      <c r="J114" s="136"/>
      <c r="K114" s="136"/>
      <c r="L114" s="135"/>
      <c r="M114" s="135"/>
      <c r="N114" s="119"/>
    </row>
    <row r="115" spans="1:14" ht="15.95" customHeight="1" x14ac:dyDescent="0.25">
      <c r="A115" s="125"/>
      <c r="B115" s="139" t="s">
        <v>96</v>
      </c>
      <c r="C115" s="129"/>
      <c r="D115" s="4"/>
      <c r="E115" s="231">
        <f>SUM(E103:F114)</f>
        <v>5924634.9946952639</v>
      </c>
      <c r="F115" s="231"/>
      <c r="G115" s="140"/>
      <c r="H115" s="231">
        <f>H103+H104+H105+H106+H107+H108+H109</f>
        <v>1745448.147883296</v>
      </c>
      <c r="I115" s="231"/>
      <c r="J115" s="230">
        <f>SUM(J103:K114)</f>
        <v>1803324.7512748407</v>
      </c>
      <c r="K115" s="230"/>
      <c r="L115" s="231">
        <f>SUM(L103:M111)</f>
        <v>3548772.8991581369</v>
      </c>
      <c r="M115" s="231"/>
      <c r="N115" s="141"/>
    </row>
    <row r="116" spans="1:14" ht="15.95" customHeight="1" x14ac:dyDescent="0.25">
      <c r="A116" s="125"/>
      <c r="B116" s="8"/>
      <c r="C116" s="142"/>
      <c r="D116" s="143"/>
      <c r="E116" s="232"/>
      <c r="F116" s="232"/>
      <c r="G116" s="127"/>
      <c r="H116" s="233"/>
      <c r="I116" s="233"/>
      <c r="J116" s="233"/>
      <c r="K116" s="233"/>
      <c r="L116" s="232"/>
      <c r="M116" s="232"/>
      <c r="N116" s="119"/>
    </row>
    <row r="117" spans="1:14" ht="15.95" customHeight="1" x14ac:dyDescent="0.25">
      <c r="A117" s="125"/>
      <c r="B117" s="144" t="s">
        <v>97</v>
      </c>
      <c r="C117" s="145"/>
      <c r="D117" s="2"/>
      <c r="E117" s="231">
        <f>E99+E115</f>
        <v>24315192.302641965</v>
      </c>
      <c r="F117" s="231"/>
      <c r="G117" s="146"/>
      <c r="H117" s="231">
        <f>H99+H115</f>
        <v>9901747.9043472968</v>
      </c>
      <c r="I117" s="231"/>
      <c r="J117" s="230">
        <f>J115+J99</f>
        <v>10230075.925456339</v>
      </c>
      <c r="K117" s="230"/>
      <c r="L117" s="227">
        <f>H117+J117</f>
        <v>20131823.829803638</v>
      </c>
      <c r="M117" s="227"/>
      <c r="N117" s="119"/>
    </row>
    <row r="118" spans="1:14" ht="15.95" customHeight="1" x14ac:dyDescent="0.25">
      <c r="A118" s="5"/>
      <c r="B118" s="147" t="s">
        <v>98</v>
      </c>
      <c r="C118" s="129"/>
      <c r="E118" s="123"/>
      <c r="F118" s="123"/>
      <c r="G118" s="123"/>
      <c r="H118" s="123"/>
      <c r="I118" s="123"/>
      <c r="J118" s="123"/>
      <c r="K118" s="123"/>
      <c r="L118" s="123"/>
      <c r="M118" s="123"/>
      <c r="N118" s="119"/>
    </row>
    <row r="119" spans="1:14" ht="15.95" customHeight="1" x14ac:dyDescent="0.25">
      <c r="A119" s="5"/>
      <c r="B119" s="8" t="s">
        <v>91</v>
      </c>
      <c r="C119" s="5"/>
      <c r="D119" s="129">
        <v>0.01</v>
      </c>
      <c r="E119" s="123"/>
      <c r="F119" s="122"/>
      <c r="G119" s="123"/>
      <c r="H119" s="228">
        <f>H108</f>
        <v>81562.997564639998</v>
      </c>
      <c r="I119" s="228"/>
      <c r="J119" s="228">
        <f>J108</f>
        <v>84267.511741814989</v>
      </c>
      <c r="K119" s="228"/>
      <c r="L119" s="228">
        <f>H119+J119</f>
        <v>165830.50930645497</v>
      </c>
      <c r="M119" s="228"/>
      <c r="N119" s="119"/>
    </row>
    <row r="120" spans="1:14" ht="15.95" customHeight="1" x14ac:dyDescent="0.25">
      <c r="A120" s="5"/>
      <c r="B120" s="12" t="s">
        <v>92</v>
      </c>
      <c r="C120" s="2"/>
      <c r="D120" s="126">
        <v>1E-3</v>
      </c>
      <c r="E120" s="123"/>
      <c r="F120" s="123"/>
      <c r="G120" s="123"/>
      <c r="H120" s="228">
        <f>H109</f>
        <v>8156.299756464</v>
      </c>
      <c r="I120" s="228"/>
      <c r="J120" s="228">
        <f>J109</f>
        <v>8426.7511741814997</v>
      </c>
      <c r="K120" s="228"/>
      <c r="L120" s="228">
        <f>H120+J120</f>
        <v>16583.050930645499</v>
      </c>
      <c r="M120" s="228"/>
    </row>
    <row r="121" spans="1:14" ht="15.95" customHeight="1" x14ac:dyDescent="0.25">
      <c r="A121" s="5"/>
      <c r="B121" s="12" t="s">
        <v>99</v>
      </c>
      <c r="C121" s="2"/>
      <c r="D121" s="148">
        <v>0.2</v>
      </c>
      <c r="E121" s="149"/>
      <c r="F121" s="149"/>
      <c r="G121" s="149"/>
      <c r="H121" s="227">
        <f>H117*D121</f>
        <v>1980349.5808694595</v>
      </c>
      <c r="I121" s="227"/>
      <c r="J121" s="228">
        <f>J117*D121</f>
        <v>2046015.185091268</v>
      </c>
      <c r="K121" s="228"/>
      <c r="L121" s="228">
        <f>H121+J121</f>
        <v>4026364.7659607278</v>
      </c>
      <c r="M121" s="228"/>
    </row>
    <row r="122" spans="1:14" ht="15.95" customHeight="1" x14ac:dyDescent="0.25">
      <c r="A122" s="5"/>
      <c r="E122" s="149"/>
      <c r="F122" s="149"/>
      <c r="G122" s="149"/>
      <c r="H122" s="227">
        <f>SUM(H119:H121)</f>
        <v>2070068.8781905635</v>
      </c>
      <c r="I122" s="227"/>
      <c r="J122" s="228">
        <f>SUM(J119:K121)</f>
        <v>2138709.4480072646</v>
      </c>
      <c r="K122" s="228"/>
      <c r="L122" s="228">
        <f>H122+J122</f>
        <v>4208778.3261978282</v>
      </c>
      <c r="M122" s="228"/>
    </row>
    <row r="123" spans="1:14" ht="15.95" customHeight="1" x14ac:dyDescent="0.25">
      <c r="A123" s="5"/>
      <c r="E123" s="149"/>
      <c r="F123" s="149"/>
      <c r="G123" s="149"/>
      <c r="H123" s="150"/>
      <c r="I123" s="123"/>
      <c r="J123" s="149"/>
      <c r="K123" s="136"/>
      <c r="L123" s="136"/>
      <c r="M123" s="136"/>
    </row>
    <row r="124" spans="1:14" ht="15.95" customHeight="1" x14ac:dyDescent="0.25">
      <c r="A124" s="5"/>
      <c r="B124" s="12" t="s">
        <v>100</v>
      </c>
      <c r="C124" s="2"/>
      <c r="D124" s="2"/>
      <c r="E124" s="149"/>
      <c r="F124" s="149"/>
      <c r="G124" s="149"/>
      <c r="H124" s="227">
        <f>H117-H122</f>
        <v>7831679.0261567328</v>
      </c>
      <c r="I124" s="227"/>
      <c r="J124" s="229">
        <f>J117-J122</f>
        <v>8091366.4774490744</v>
      </c>
      <c r="K124" s="229"/>
      <c r="L124" s="230">
        <f>H124+J124</f>
        <v>15923045.503605807</v>
      </c>
      <c r="M124" s="230"/>
      <c r="N124" s="119"/>
    </row>
    <row r="125" spans="1:14" ht="15.95" customHeight="1" x14ac:dyDescent="0.25">
      <c r="A125" s="5"/>
      <c r="B125" s="12"/>
      <c r="C125" s="2"/>
      <c r="D125" s="2"/>
      <c r="E125" s="2"/>
      <c r="F125" s="2"/>
      <c r="G125" s="2"/>
      <c r="H125" s="151"/>
      <c r="I125" s="152"/>
      <c r="J125" s="153"/>
      <c r="K125" s="154"/>
      <c r="L125" s="154"/>
      <c r="M125" s="155"/>
      <c r="N125" s="119"/>
    </row>
    <row r="126" spans="1:14" ht="15.95" customHeight="1" x14ac:dyDescent="0.25">
      <c r="A126" s="4"/>
      <c r="B126" s="12"/>
      <c r="C126" s="225" t="s">
        <v>101</v>
      </c>
      <c r="D126" s="225"/>
      <c r="E126" s="225"/>
      <c r="F126" s="4"/>
      <c r="G126" s="225" t="s">
        <v>102</v>
      </c>
      <c r="H126" s="225"/>
      <c r="I126" s="225"/>
      <c r="J126" s="4"/>
      <c r="K126" s="225" t="s">
        <v>103</v>
      </c>
      <c r="L126" s="225"/>
      <c r="M126" s="4"/>
    </row>
    <row r="127" spans="1:14" ht="15.95" customHeight="1" x14ac:dyDescent="0.25">
      <c r="A127" s="4"/>
      <c r="B127" s="12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4" ht="15.95" customHeight="1" x14ac:dyDescent="0.25">
      <c r="A128" s="4"/>
      <c r="B128" s="4"/>
      <c r="C128" s="4"/>
      <c r="D128" s="4" t="s">
        <v>104</v>
      </c>
      <c r="E128" s="4"/>
      <c r="F128" s="4"/>
      <c r="G128" s="4"/>
      <c r="H128" s="4" t="s">
        <v>105</v>
      </c>
      <c r="I128" s="4"/>
      <c r="J128" s="4"/>
      <c r="K128" s="141" t="s">
        <v>106</v>
      </c>
      <c r="L128" s="141"/>
    </row>
    <row r="129" spans="2:14" ht="15.95" customHeight="1" x14ac:dyDescent="0.25">
      <c r="B129" s="4"/>
      <c r="C129" s="4"/>
      <c r="D129" s="4" t="s">
        <v>107</v>
      </c>
      <c r="E129" s="4"/>
      <c r="F129" s="4"/>
      <c r="G129" s="4"/>
      <c r="H129" s="4" t="s">
        <v>108</v>
      </c>
      <c r="I129" s="4"/>
      <c r="J129" s="4"/>
      <c r="K129" s="4" t="s">
        <v>109</v>
      </c>
      <c r="L129" s="4"/>
      <c r="M129" s="2"/>
    </row>
    <row r="130" spans="2:14" ht="15.95" customHeight="1" x14ac:dyDescent="0.25">
      <c r="N130" s="4"/>
    </row>
    <row r="131" spans="2:14" ht="15.95" customHeight="1" x14ac:dyDescent="0.25"/>
    <row r="132" spans="2:14" ht="15.95" customHeight="1" x14ac:dyDescent="0.25"/>
    <row r="133" spans="2:14" ht="15.95" customHeight="1" x14ac:dyDescent="0.25"/>
    <row r="134" spans="2:14" ht="15.95" customHeight="1" x14ac:dyDescent="0.25"/>
    <row r="135" spans="2:14" ht="15.95" customHeight="1" x14ac:dyDescent="0.25"/>
    <row r="136" spans="2:14" ht="21.75" customHeight="1" x14ac:dyDescent="0.35">
      <c r="B136" s="223" t="s">
        <v>150</v>
      </c>
      <c r="C136" s="223"/>
      <c r="D136" s="223"/>
      <c r="E136" s="223"/>
      <c r="F136" s="223"/>
      <c r="G136" s="223"/>
      <c r="H136" s="224"/>
      <c r="I136" s="224"/>
      <c r="J136" s="224"/>
      <c r="K136" s="224"/>
      <c r="L136" s="224"/>
    </row>
    <row r="137" spans="2:14" ht="30" customHeight="1" x14ac:dyDescent="0.35">
      <c r="B137" s="226" t="s">
        <v>151</v>
      </c>
      <c r="C137" s="226"/>
      <c r="D137" s="226"/>
      <c r="E137" s="226"/>
      <c r="F137" s="226"/>
      <c r="G137" s="226"/>
      <c r="H137" s="226"/>
      <c r="I137" s="226"/>
      <c r="J137" s="226"/>
      <c r="K137" s="226"/>
      <c r="L137" s="226"/>
    </row>
    <row r="138" spans="2:14" ht="15.95" customHeight="1" x14ac:dyDescent="0.25"/>
    <row r="139" spans="2:14" ht="15.95" customHeight="1" x14ac:dyDescent="0.25"/>
    <row r="140" spans="2:14" ht="15.95" customHeight="1" x14ac:dyDescent="0.25"/>
    <row r="141" spans="2:14" ht="15.95" customHeight="1" x14ac:dyDescent="0.25"/>
    <row r="142" spans="2:14" ht="15.95" customHeight="1" x14ac:dyDescent="0.25"/>
    <row r="143" spans="2:14" ht="15.95" customHeight="1" x14ac:dyDescent="0.25"/>
    <row r="144" spans="2:14" ht="15.95" customHeight="1" x14ac:dyDescent="0.25"/>
  </sheetData>
  <mergeCells count="90">
    <mergeCell ref="A1:M1"/>
    <mergeCell ref="A2:M2"/>
    <mergeCell ref="C4:I4"/>
    <mergeCell ref="A8:F8"/>
    <mergeCell ref="G8:J8"/>
    <mergeCell ref="K8:M8"/>
    <mergeCell ref="E99:F99"/>
    <mergeCell ref="H99:I99"/>
    <mergeCell ref="J99:K99"/>
    <mergeCell ref="L99:M99"/>
    <mergeCell ref="A52:J52"/>
    <mergeCell ref="A53:F53"/>
    <mergeCell ref="G53:J53"/>
    <mergeCell ref="K53:M53"/>
    <mergeCell ref="B92:K92"/>
    <mergeCell ref="B93:K93"/>
    <mergeCell ref="C94:I94"/>
    <mergeCell ref="E98:F98"/>
    <mergeCell ref="H98:I98"/>
    <mergeCell ref="J98:K98"/>
    <mergeCell ref="L98:M98"/>
    <mergeCell ref="E102:F102"/>
    <mergeCell ref="H102:I102"/>
    <mergeCell ref="L102:M102"/>
    <mergeCell ref="E103:F103"/>
    <mergeCell ref="H103:I103"/>
    <mergeCell ref="J103:K103"/>
    <mergeCell ref="L103:M103"/>
    <mergeCell ref="E104:F104"/>
    <mergeCell ref="H104:I104"/>
    <mergeCell ref="J104:K104"/>
    <mergeCell ref="L104:M104"/>
    <mergeCell ref="E105:F105"/>
    <mergeCell ref="H105:I105"/>
    <mergeCell ref="J105:K105"/>
    <mergeCell ref="L105:M105"/>
    <mergeCell ref="E106:F106"/>
    <mergeCell ref="H106:I106"/>
    <mergeCell ref="J106:K106"/>
    <mergeCell ref="L106:M106"/>
    <mergeCell ref="E107:F107"/>
    <mergeCell ref="H107:I107"/>
    <mergeCell ref="J107:K107"/>
    <mergeCell ref="L107:M107"/>
    <mergeCell ref="E108:F108"/>
    <mergeCell ref="H108:I108"/>
    <mergeCell ref="J108:K108"/>
    <mergeCell ref="L108:M108"/>
    <mergeCell ref="E109:F109"/>
    <mergeCell ref="H109:I109"/>
    <mergeCell ref="J109:K109"/>
    <mergeCell ref="L109:M109"/>
    <mergeCell ref="E116:F116"/>
    <mergeCell ref="H116:I116"/>
    <mergeCell ref="J116:K116"/>
    <mergeCell ref="L116:M116"/>
    <mergeCell ref="E110:F110"/>
    <mergeCell ref="E111:F111"/>
    <mergeCell ref="H111:I111"/>
    <mergeCell ref="J111:K111"/>
    <mergeCell ref="L111:M111"/>
    <mergeCell ref="E112:F112"/>
    <mergeCell ref="E113:F113"/>
    <mergeCell ref="E115:F115"/>
    <mergeCell ref="H115:I115"/>
    <mergeCell ref="J115:K115"/>
    <mergeCell ref="L115:M115"/>
    <mergeCell ref="E117:F117"/>
    <mergeCell ref="H117:I117"/>
    <mergeCell ref="J117:K117"/>
    <mergeCell ref="L117:M117"/>
    <mergeCell ref="H119:I119"/>
    <mergeCell ref="J119:K119"/>
    <mergeCell ref="L119:M119"/>
    <mergeCell ref="H120:I120"/>
    <mergeCell ref="J120:K120"/>
    <mergeCell ref="L120:M120"/>
    <mergeCell ref="H121:I121"/>
    <mergeCell ref="J121:K121"/>
    <mergeCell ref="L121:M121"/>
    <mergeCell ref="C126:E126"/>
    <mergeCell ref="G126:I126"/>
    <mergeCell ref="K126:L126"/>
    <mergeCell ref="B137:L137"/>
    <mergeCell ref="H122:I122"/>
    <mergeCell ref="J122:K122"/>
    <mergeCell ref="L122:M122"/>
    <mergeCell ref="H124:I124"/>
    <mergeCell ref="J124:K124"/>
    <mergeCell ref="L124:M124"/>
  </mergeCells>
  <pageMargins left="0.70866141732283472" right="0.70866141732283472" top="0.74803149606299213" bottom="0.74803149606299213" header="0.31496062992125984" footer="0.31496062992125984"/>
  <pageSetup paperSize="5" scale="76" orientation="landscape" horizontalDpi="0" verticalDpi="0" r:id="rId1"/>
  <rowBreaks count="2" manualBreakCount="2">
    <brk id="50" max="16383" man="1"/>
    <brk id="8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65130-B846-4F7F-8883-399C5890EEA7}">
  <sheetPr>
    <pageSetUpPr fitToPage="1"/>
  </sheetPr>
  <dimension ref="A1:Q100"/>
  <sheetViews>
    <sheetView topLeftCell="A157" zoomScaleNormal="100" workbookViewId="0">
      <selection activeCell="B73" sqref="B73"/>
    </sheetView>
  </sheetViews>
  <sheetFormatPr baseColWidth="10" defaultRowHeight="15" x14ac:dyDescent="0.25"/>
  <cols>
    <col min="2" max="2" width="37.42578125" customWidth="1"/>
    <col min="4" max="4" width="13" customWidth="1"/>
    <col min="6" max="6" width="16.28515625" customWidth="1"/>
    <col min="8" max="8" width="11.7109375" customWidth="1"/>
    <col min="10" max="10" width="7.7109375" customWidth="1"/>
    <col min="11" max="11" width="15" customWidth="1"/>
    <col min="12" max="12" width="13.7109375" customWidth="1"/>
    <col min="13" max="13" width="15.7109375" customWidth="1"/>
  </cols>
  <sheetData>
    <row r="1" spans="1:14" x14ac:dyDescent="0.2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4" x14ac:dyDescent="0.25">
      <c r="A2" s="241" t="s">
        <v>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4" x14ac:dyDescent="0.2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2</v>
      </c>
      <c r="N3" s="3"/>
    </row>
    <row r="4" spans="1:14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5" customHeight="1" x14ac:dyDescent="0.25">
      <c r="A5" s="5"/>
      <c r="B5" s="7" t="s">
        <v>3</v>
      </c>
      <c r="C5" s="8" t="s">
        <v>4</v>
      </c>
      <c r="D5" s="9"/>
      <c r="E5" s="9"/>
      <c r="F5" s="9"/>
      <c r="G5" s="9"/>
      <c r="H5" s="9"/>
      <c r="I5" s="9"/>
      <c r="J5" s="5"/>
      <c r="K5" s="5"/>
      <c r="L5" s="7" t="s">
        <v>5</v>
      </c>
      <c r="M5" s="10">
        <v>5635142.9100000001</v>
      </c>
      <c r="N5" s="11"/>
    </row>
    <row r="6" spans="1:14" x14ac:dyDescent="0.25">
      <c r="A6" s="5"/>
      <c r="B6" s="7" t="s">
        <v>6</v>
      </c>
      <c r="C6" s="12">
        <v>2</v>
      </c>
      <c r="D6" s="5"/>
      <c r="E6" s="8"/>
      <c r="F6" s="8"/>
      <c r="G6" s="8"/>
      <c r="H6" s="5"/>
      <c r="I6" s="5"/>
      <c r="J6" s="5"/>
      <c r="K6" s="5"/>
      <c r="L6" s="7" t="s">
        <v>7</v>
      </c>
      <c r="M6" s="10">
        <v>1127028.58</v>
      </c>
      <c r="N6" s="11"/>
    </row>
    <row r="7" spans="1:14" x14ac:dyDescent="0.25">
      <c r="A7" s="5"/>
      <c r="B7" s="7" t="s">
        <v>8</v>
      </c>
      <c r="C7" s="8" t="s">
        <v>9</v>
      </c>
      <c r="D7" s="8"/>
      <c r="E7" s="8"/>
      <c r="F7" s="8" t="s">
        <v>10</v>
      </c>
      <c r="G7" s="13"/>
      <c r="H7" s="5"/>
      <c r="I7" s="5"/>
      <c r="J7" s="5"/>
      <c r="K7" s="5"/>
      <c r="L7" s="7" t="s">
        <v>11</v>
      </c>
      <c r="M7" s="14" t="s">
        <v>12</v>
      </c>
      <c r="N7" s="11"/>
    </row>
    <row r="8" spans="1:14" x14ac:dyDescent="0.25">
      <c r="A8" s="5"/>
      <c r="B8" s="7" t="s">
        <v>13</v>
      </c>
      <c r="C8" s="8" t="s">
        <v>14</v>
      </c>
      <c r="D8" s="8"/>
      <c r="E8" s="8"/>
      <c r="F8" s="8"/>
      <c r="H8" s="5"/>
      <c r="I8" s="5"/>
      <c r="J8" s="5"/>
      <c r="K8" s="5"/>
      <c r="L8" s="5"/>
      <c r="M8" s="5"/>
      <c r="N8" s="15"/>
    </row>
    <row r="9" spans="1:14" x14ac:dyDescent="0.25">
      <c r="A9" s="254" t="s">
        <v>15</v>
      </c>
      <c r="B9" s="254"/>
      <c r="C9" s="254"/>
      <c r="D9" s="254"/>
      <c r="E9" s="254"/>
      <c r="F9" s="254"/>
      <c r="G9" s="255" t="s">
        <v>16</v>
      </c>
      <c r="H9" s="255"/>
      <c r="I9" s="255"/>
      <c r="J9" s="255"/>
      <c r="K9" s="240" t="s">
        <v>17</v>
      </c>
      <c r="L9" s="240"/>
      <c r="M9" s="240"/>
    </row>
    <row r="10" spans="1:14" x14ac:dyDescent="0.25">
      <c r="A10" s="16" t="s">
        <v>18</v>
      </c>
      <c r="B10" s="17" t="s">
        <v>19</v>
      </c>
      <c r="C10" s="17" t="s">
        <v>20</v>
      </c>
      <c r="D10" s="17" t="s">
        <v>21</v>
      </c>
      <c r="E10" s="18" t="s">
        <v>22</v>
      </c>
      <c r="F10" s="18" t="s">
        <v>23</v>
      </c>
      <c r="G10" s="19" t="s">
        <v>24</v>
      </c>
      <c r="H10" s="19" t="s">
        <v>25</v>
      </c>
      <c r="I10" s="20" t="s">
        <v>26</v>
      </c>
      <c r="J10" s="21" t="s">
        <v>27</v>
      </c>
      <c r="K10" s="22" t="s">
        <v>24</v>
      </c>
      <c r="L10" s="23" t="s">
        <v>25</v>
      </c>
      <c r="M10" s="23" t="s">
        <v>26</v>
      </c>
      <c r="N10" s="24"/>
    </row>
    <row r="11" spans="1:14" x14ac:dyDescent="0.25">
      <c r="A11" s="25">
        <v>1</v>
      </c>
      <c r="B11" s="26" t="s">
        <v>28</v>
      </c>
      <c r="C11" s="27"/>
      <c r="D11" s="28"/>
      <c r="E11" s="29"/>
      <c r="F11" s="29"/>
      <c r="G11" s="30"/>
      <c r="H11" s="30"/>
      <c r="I11" s="31"/>
      <c r="J11" s="32"/>
      <c r="K11" s="33"/>
      <c r="L11" s="34"/>
      <c r="M11" s="34"/>
      <c r="N11" s="35"/>
    </row>
    <row r="12" spans="1:14" x14ac:dyDescent="0.25">
      <c r="A12" s="36">
        <v>1.01</v>
      </c>
      <c r="B12" s="37" t="s">
        <v>29</v>
      </c>
      <c r="C12" s="28" t="s">
        <v>30</v>
      </c>
      <c r="D12" s="29">
        <v>500</v>
      </c>
      <c r="E12" s="38">
        <v>236</v>
      </c>
      <c r="F12" s="38">
        <f>D12*E12</f>
        <v>118000</v>
      </c>
      <c r="G12" s="30">
        <v>500</v>
      </c>
      <c r="H12" s="39"/>
      <c r="I12" s="40">
        <f>G12+H12</f>
        <v>500</v>
      </c>
      <c r="J12" s="41">
        <f t="shared" ref="J12" si="0">G12/D12*100</f>
        <v>100</v>
      </c>
      <c r="K12" s="42">
        <f>G12*E12</f>
        <v>118000</v>
      </c>
      <c r="L12" s="43"/>
      <c r="M12" s="34">
        <f>K12+L12</f>
        <v>118000</v>
      </c>
      <c r="N12" s="44"/>
    </row>
    <row r="13" spans="1:14" ht="15.75" customHeight="1" x14ac:dyDescent="0.25">
      <c r="A13" s="36"/>
      <c r="B13" s="45" t="s">
        <v>31</v>
      </c>
      <c r="C13" s="28"/>
      <c r="D13" s="29"/>
      <c r="E13" s="38"/>
      <c r="F13" s="46">
        <f>F12</f>
        <v>118000</v>
      </c>
      <c r="G13" s="30"/>
      <c r="H13" s="30"/>
      <c r="I13" s="40"/>
      <c r="J13" s="47"/>
      <c r="K13" s="48">
        <f>SUM(K12)</f>
        <v>118000</v>
      </c>
      <c r="L13" s="49"/>
      <c r="M13" s="50">
        <f>K13+L13</f>
        <v>118000</v>
      </c>
      <c r="N13" s="44"/>
    </row>
    <row r="14" spans="1:14" x14ac:dyDescent="0.25">
      <c r="A14" s="36">
        <v>2</v>
      </c>
      <c r="B14" s="51" t="s">
        <v>32</v>
      </c>
      <c r="C14" s="28"/>
      <c r="D14" s="29"/>
      <c r="E14" s="38"/>
      <c r="F14" s="38"/>
      <c r="G14" s="30"/>
      <c r="H14" s="30"/>
      <c r="I14" s="40"/>
      <c r="J14" s="47"/>
      <c r="K14" s="48"/>
      <c r="L14" s="43"/>
      <c r="M14" s="34"/>
      <c r="N14" s="44"/>
    </row>
    <row r="15" spans="1:14" x14ac:dyDescent="0.25">
      <c r="A15" s="36">
        <v>2.0099999999999998</v>
      </c>
      <c r="B15" s="37" t="s">
        <v>33</v>
      </c>
      <c r="C15" s="28" t="s">
        <v>34</v>
      </c>
      <c r="D15" s="29">
        <v>480</v>
      </c>
      <c r="E15" s="29">
        <v>192</v>
      </c>
      <c r="F15" s="38">
        <f>D15*E15</f>
        <v>92160</v>
      </c>
      <c r="G15" s="30">
        <v>480</v>
      </c>
      <c r="H15" s="30"/>
      <c r="I15" s="40">
        <f>G15+H15</f>
        <v>480</v>
      </c>
      <c r="J15" s="41">
        <f t="shared" ref="J15" si="1">G15/D15*100</f>
        <v>100</v>
      </c>
      <c r="K15" s="42">
        <f>G15*E15</f>
        <v>92160</v>
      </c>
      <c r="L15" s="43"/>
      <c r="M15" s="34">
        <f t="shared" ref="M15:M28" si="2">K15+L15</f>
        <v>92160</v>
      </c>
      <c r="N15" s="44"/>
    </row>
    <row r="16" spans="1:14" x14ac:dyDescent="0.25">
      <c r="A16" s="36">
        <v>2.02</v>
      </c>
      <c r="B16" s="37" t="s">
        <v>35</v>
      </c>
      <c r="C16" s="28" t="s">
        <v>34</v>
      </c>
      <c r="D16" s="29">
        <v>40</v>
      </c>
      <c r="E16" s="29">
        <v>1450</v>
      </c>
      <c r="F16" s="38">
        <f>D16*E16</f>
        <v>58000</v>
      </c>
      <c r="G16" s="30"/>
      <c r="H16" s="30"/>
      <c r="I16" s="40"/>
      <c r="J16" s="47"/>
      <c r="K16" s="42"/>
      <c r="L16" s="43"/>
      <c r="M16" s="34"/>
      <c r="N16" s="44"/>
    </row>
    <row r="17" spans="1:14" ht="36.75" x14ac:dyDescent="0.25">
      <c r="A17" s="52">
        <v>2.0299999999999998</v>
      </c>
      <c r="B17" s="37" t="s">
        <v>36</v>
      </c>
      <c r="C17" s="28" t="s">
        <v>34</v>
      </c>
      <c r="D17" s="29">
        <v>250.8</v>
      </c>
      <c r="E17" s="29">
        <v>717</v>
      </c>
      <c r="F17" s="38">
        <f>D17*E17</f>
        <v>179823.6</v>
      </c>
      <c r="G17" s="30"/>
      <c r="H17" s="30">
        <v>250.8</v>
      </c>
      <c r="I17" s="40">
        <f>G17+H17</f>
        <v>250.8</v>
      </c>
      <c r="J17" s="41">
        <f>H17/D17*100</f>
        <v>100</v>
      </c>
      <c r="K17" s="42"/>
      <c r="L17" s="43">
        <f>H17*E17</f>
        <v>179823.6</v>
      </c>
      <c r="M17" s="34"/>
      <c r="N17" s="44"/>
    </row>
    <row r="18" spans="1:14" ht="24.75" x14ac:dyDescent="0.25">
      <c r="A18" s="36">
        <v>2.04</v>
      </c>
      <c r="B18" s="37" t="s">
        <v>37</v>
      </c>
      <c r="C18" s="28" t="s">
        <v>34</v>
      </c>
      <c r="D18" s="29">
        <v>167.2</v>
      </c>
      <c r="E18" s="29">
        <v>140.09</v>
      </c>
      <c r="F18" s="38">
        <f>D18*E18</f>
        <v>23423.047999999999</v>
      </c>
      <c r="G18" s="30"/>
      <c r="H18" s="30">
        <v>167.2</v>
      </c>
      <c r="I18" s="40">
        <f>G18+H18</f>
        <v>167.2</v>
      </c>
      <c r="J18" s="41">
        <f>H18/D18*100</f>
        <v>100</v>
      </c>
      <c r="K18" s="42"/>
      <c r="L18" s="43">
        <f>H18*E18</f>
        <v>23423.047999999999</v>
      </c>
      <c r="M18" s="34"/>
      <c r="N18" s="44"/>
    </row>
    <row r="19" spans="1:14" x14ac:dyDescent="0.25">
      <c r="A19" s="36">
        <v>2.0499999999999998</v>
      </c>
      <c r="B19" s="37" t="s">
        <v>38</v>
      </c>
      <c r="C19" s="28" t="s">
        <v>34</v>
      </c>
      <c r="D19" s="29">
        <v>374.4</v>
      </c>
      <c r="E19" s="29">
        <v>490.2</v>
      </c>
      <c r="F19" s="38">
        <f>D19*E19</f>
        <v>183530.87999999998</v>
      </c>
      <c r="G19" s="30">
        <v>374.4</v>
      </c>
      <c r="H19" s="30"/>
      <c r="I19" s="40">
        <f>G19+H19</f>
        <v>374.4</v>
      </c>
      <c r="J19" s="41">
        <f t="shared" ref="J19:J25" si="3">G19/D19*100</f>
        <v>100</v>
      </c>
      <c r="K19" s="42">
        <f>G19*E19</f>
        <v>183530.87999999998</v>
      </c>
      <c r="L19" s="43"/>
      <c r="M19" s="34">
        <f t="shared" si="2"/>
        <v>183530.87999999998</v>
      </c>
      <c r="N19" s="44"/>
    </row>
    <row r="20" spans="1:14" x14ac:dyDescent="0.25">
      <c r="A20" s="53"/>
      <c r="B20" s="54" t="s">
        <v>39</v>
      </c>
      <c r="C20" s="28"/>
      <c r="D20" s="29"/>
      <c r="E20" s="29"/>
      <c r="F20" s="55">
        <f>SUM(F15:F19)</f>
        <v>536937.52799999993</v>
      </c>
      <c r="G20" s="30"/>
      <c r="H20" s="30"/>
      <c r="I20" s="40"/>
      <c r="J20" s="41"/>
      <c r="K20" s="56">
        <f>SUM(K15:K19)</f>
        <v>275690.88</v>
      </c>
      <c r="L20" s="49">
        <f>SUM(L15:L19)</f>
        <v>203246.64800000002</v>
      </c>
      <c r="M20" s="50">
        <f t="shared" si="2"/>
        <v>478937.52800000005</v>
      </c>
      <c r="N20" s="44"/>
    </row>
    <row r="21" spans="1:14" x14ac:dyDescent="0.25">
      <c r="A21" s="52">
        <v>3</v>
      </c>
      <c r="B21" s="51" t="s">
        <v>40</v>
      </c>
      <c r="C21" s="57"/>
      <c r="D21" s="29"/>
      <c r="E21" s="29"/>
      <c r="F21" s="38"/>
      <c r="G21" s="30"/>
      <c r="H21" s="30"/>
      <c r="I21" s="40"/>
      <c r="J21" s="41"/>
      <c r="K21" s="33"/>
      <c r="L21" s="43"/>
      <c r="M21" s="34"/>
      <c r="N21" s="44"/>
    </row>
    <row r="22" spans="1:14" x14ac:dyDescent="0.25">
      <c r="A22" s="36">
        <v>3.01</v>
      </c>
      <c r="B22" s="58" t="s">
        <v>41</v>
      </c>
      <c r="C22" s="28" t="s">
        <v>30</v>
      </c>
      <c r="D22" s="29">
        <v>500</v>
      </c>
      <c r="E22" s="29">
        <v>5315</v>
      </c>
      <c r="F22" s="38">
        <f t="shared" ref="F22" si="4">D22*E22</f>
        <v>2657500</v>
      </c>
      <c r="G22" s="30">
        <v>500</v>
      </c>
      <c r="H22" s="30"/>
      <c r="I22" s="40">
        <f>G22+H22</f>
        <v>500</v>
      </c>
      <c r="J22" s="41">
        <f t="shared" si="3"/>
        <v>100</v>
      </c>
      <c r="K22" s="42">
        <f>G22*E22</f>
        <v>2657500</v>
      </c>
      <c r="L22" s="43"/>
      <c r="M22" s="34">
        <f t="shared" si="2"/>
        <v>2657500</v>
      </c>
      <c r="N22" s="44"/>
    </row>
    <row r="23" spans="1:14" x14ac:dyDescent="0.25">
      <c r="A23" s="36"/>
      <c r="B23" s="45" t="s">
        <v>42</v>
      </c>
      <c r="C23" s="28"/>
      <c r="D23" s="29"/>
      <c r="E23" s="29"/>
      <c r="F23" s="55">
        <f>F22</f>
        <v>2657500</v>
      </c>
      <c r="G23" s="30"/>
      <c r="H23" s="30"/>
      <c r="I23" s="40"/>
      <c r="J23" s="41"/>
      <c r="K23" s="59">
        <f>SUM(K22)</f>
        <v>2657500</v>
      </c>
      <c r="L23" s="49"/>
      <c r="M23" s="50">
        <f t="shared" si="2"/>
        <v>2657500</v>
      </c>
      <c r="N23" s="44"/>
    </row>
    <row r="24" spans="1:14" ht="24.75" x14ac:dyDescent="0.25">
      <c r="A24" s="36">
        <v>4</v>
      </c>
      <c r="B24" s="60" t="s">
        <v>43</v>
      </c>
      <c r="C24" s="61"/>
      <c r="D24" s="62"/>
      <c r="E24" s="62"/>
      <c r="F24" s="63"/>
      <c r="G24" s="30"/>
      <c r="H24" s="30"/>
      <c r="I24" s="40"/>
      <c r="J24" s="41"/>
      <c r="K24" s="64"/>
      <c r="L24" s="43"/>
      <c r="M24" s="34"/>
      <c r="N24" s="44"/>
    </row>
    <row r="25" spans="1:14" ht="16.5" customHeight="1" x14ac:dyDescent="0.25">
      <c r="A25" s="36">
        <v>4.01</v>
      </c>
      <c r="B25" s="65" t="s">
        <v>44</v>
      </c>
      <c r="C25" s="61" t="s">
        <v>45</v>
      </c>
      <c r="D25" s="62">
        <v>1</v>
      </c>
      <c r="E25" s="62">
        <v>550000</v>
      </c>
      <c r="F25" s="63">
        <f>D25*E25</f>
        <v>550000</v>
      </c>
      <c r="G25" s="30">
        <v>0.3</v>
      </c>
      <c r="H25" s="66"/>
      <c r="I25" s="40">
        <f t="shared" ref="I25" si="5">G25+H25</f>
        <v>0.3</v>
      </c>
      <c r="J25" s="41">
        <f t="shared" si="3"/>
        <v>30</v>
      </c>
      <c r="K25" s="42">
        <f>G25*E25</f>
        <v>165000</v>
      </c>
      <c r="L25" s="43"/>
      <c r="M25" s="34">
        <f t="shared" si="2"/>
        <v>165000</v>
      </c>
      <c r="N25" s="44"/>
    </row>
    <row r="26" spans="1:14" ht="13.5" customHeight="1" x14ac:dyDescent="0.25">
      <c r="A26" s="36">
        <v>4.0199999999999996</v>
      </c>
      <c r="B26" s="65" t="s">
        <v>46</v>
      </c>
      <c r="C26" s="61" t="s">
        <v>45</v>
      </c>
      <c r="D26" s="62">
        <v>1</v>
      </c>
      <c r="E26" s="62">
        <v>350000</v>
      </c>
      <c r="F26" s="63">
        <f>D26*E26</f>
        <v>350000</v>
      </c>
      <c r="G26" s="30"/>
      <c r="H26" s="30"/>
      <c r="I26" s="40"/>
      <c r="J26" s="67"/>
      <c r="K26" s="64"/>
      <c r="L26" s="43"/>
      <c r="M26" s="34"/>
      <c r="N26" s="44"/>
    </row>
    <row r="27" spans="1:14" x14ac:dyDescent="0.25">
      <c r="A27" s="36"/>
      <c r="B27" s="45" t="s">
        <v>47</v>
      </c>
      <c r="C27" s="28"/>
      <c r="D27" s="28"/>
      <c r="E27" s="28"/>
      <c r="F27" s="55">
        <f>F25+F26</f>
        <v>900000</v>
      </c>
      <c r="G27" s="30"/>
      <c r="H27" s="30"/>
      <c r="I27" s="40"/>
      <c r="J27" s="67"/>
      <c r="K27" s="59">
        <f>SUM(K25:K26)</f>
        <v>165000</v>
      </c>
      <c r="L27" s="49"/>
      <c r="M27" s="68">
        <f t="shared" si="2"/>
        <v>165000</v>
      </c>
      <c r="N27" s="44"/>
    </row>
    <row r="28" spans="1:14" x14ac:dyDescent="0.25">
      <c r="A28" s="36"/>
      <c r="B28" s="69" t="s">
        <v>48</v>
      </c>
      <c r="C28" s="28"/>
      <c r="D28" s="28"/>
      <c r="E28" s="28"/>
      <c r="F28" s="70">
        <f>F27+F23+F20+F13</f>
        <v>4212437.5279999999</v>
      </c>
      <c r="G28" s="30"/>
      <c r="H28" s="30"/>
      <c r="I28" s="30"/>
      <c r="J28" s="30"/>
      <c r="K28" s="71">
        <f>K13+K20+K23+K27</f>
        <v>3216190.88</v>
      </c>
      <c r="L28" s="71">
        <f>L20</f>
        <v>203246.64800000002</v>
      </c>
      <c r="M28" s="72">
        <f t="shared" si="2"/>
        <v>3419437.5279999999</v>
      </c>
      <c r="N28" s="44"/>
    </row>
    <row r="29" spans="1:14" x14ac:dyDescent="0.25">
      <c r="A29" s="5"/>
      <c r="B29" s="73"/>
      <c r="C29" s="5"/>
      <c r="D29" s="5"/>
      <c r="E29" s="5"/>
      <c r="F29" s="74"/>
      <c r="G29" s="5"/>
      <c r="H29" s="5"/>
      <c r="I29" s="5"/>
      <c r="J29" s="5"/>
      <c r="K29" s="75"/>
      <c r="N29" s="44"/>
    </row>
    <row r="30" spans="1:14" x14ac:dyDescent="0.25">
      <c r="A30" s="76"/>
      <c r="B30" s="256" t="s">
        <v>49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44"/>
    </row>
    <row r="31" spans="1:14" x14ac:dyDescent="0.25">
      <c r="A31" s="238" t="s">
        <v>50</v>
      </c>
      <c r="B31" s="238"/>
      <c r="C31" s="238"/>
      <c r="D31" s="238"/>
      <c r="E31" s="238"/>
      <c r="F31" s="238"/>
      <c r="G31" s="257" t="s">
        <v>16</v>
      </c>
      <c r="H31" s="257"/>
      <c r="I31" s="257"/>
      <c r="J31" s="257"/>
      <c r="K31" s="240" t="s">
        <v>17</v>
      </c>
      <c r="L31" s="240"/>
      <c r="M31" s="240"/>
      <c r="N31" s="44"/>
    </row>
    <row r="32" spans="1:14" x14ac:dyDescent="0.25">
      <c r="A32" s="77" t="s">
        <v>18</v>
      </c>
      <c r="B32" s="17" t="s">
        <v>19</v>
      </c>
      <c r="C32" s="17" t="s">
        <v>51</v>
      </c>
      <c r="D32" s="17" t="s">
        <v>52</v>
      </c>
      <c r="E32" s="17" t="s">
        <v>53</v>
      </c>
      <c r="F32" s="17" t="s">
        <v>23</v>
      </c>
      <c r="G32" s="78" t="s">
        <v>24</v>
      </c>
      <c r="H32" s="78" t="s">
        <v>25</v>
      </c>
      <c r="I32" s="78" t="s">
        <v>26</v>
      </c>
      <c r="J32" s="78" t="s">
        <v>27</v>
      </c>
      <c r="K32" s="22" t="s">
        <v>24</v>
      </c>
      <c r="L32" s="22" t="s">
        <v>25</v>
      </c>
      <c r="M32" s="22" t="s">
        <v>26</v>
      </c>
      <c r="N32" s="44"/>
    </row>
    <row r="33" spans="1:14" x14ac:dyDescent="0.25">
      <c r="A33" s="36">
        <v>5</v>
      </c>
      <c r="B33" s="51" t="s">
        <v>32</v>
      </c>
      <c r="C33" s="79"/>
      <c r="D33" s="80"/>
      <c r="E33" s="80"/>
      <c r="F33" s="81"/>
      <c r="G33" s="82"/>
      <c r="H33" s="82"/>
      <c r="I33" s="82"/>
      <c r="J33" s="82"/>
      <c r="K33" s="83"/>
      <c r="L33" s="83"/>
      <c r="M33" s="83"/>
      <c r="N33" s="44"/>
    </row>
    <row r="34" spans="1:14" x14ac:dyDescent="0.25">
      <c r="A34" s="36">
        <f>A33+0.01</f>
        <v>5.01</v>
      </c>
      <c r="B34" s="37" t="s">
        <v>54</v>
      </c>
      <c r="C34" s="84" t="s">
        <v>34</v>
      </c>
      <c r="D34" s="85">
        <v>360</v>
      </c>
      <c r="E34" s="85">
        <v>192</v>
      </c>
      <c r="F34" s="86">
        <f>D34*E34</f>
        <v>69120</v>
      </c>
      <c r="G34" s="87">
        <f>D34</f>
        <v>360</v>
      </c>
      <c r="H34" s="30"/>
      <c r="I34" s="40">
        <f>G34+H34</f>
        <v>360</v>
      </c>
      <c r="J34" s="41">
        <f t="shared" ref="J34" si="6">G34/D34*100</f>
        <v>100</v>
      </c>
      <c r="K34" s="42">
        <f>G34*E34</f>
        <v>69120</v>
      </c>
      <c r="L34" s="43"/>
      <c r="M34" s="34">
        <f>K34+L34</f>
        <v>69120</v>
      </c>
      <c r="N34" s="44"/>
    </row>
    <row r="35" spans="1:14" ht="24.75" x14ac:dyDescent="0.25">
      <c r="A35" s="36">
        <f t="shared" ref="A35" si="7">A34+0.01</f>
        <v>5.0199999999999996</v>
      </c>
      <c r="B35" s="37" t="s">
        <v>55</v>
      </c>
      <c r="C35" s="84" t="s">
        <v>34</v>
      </c>
      <c r="D35" s="85">
        <v>379.2</v>
      </c>
      <c r="E35" s="29">
        <v>717</v>
      </c>
      <c r="F35" s="86">
        <f>D35*E35</f>
        <v>271886.39999999997</v>
      </c>
      <c r="G35" s="87"/>
      <c r="H35" s="87"/>
      <c r="I35" s="40"/>
      <c r="J35" s="88"/>
      <c r="K35" s="42"/>
      <c r="L35" s="43"/>
      <c r="M35" s="34"/>
      <c r="N35" s="44"/>
    </row>
    <row r="36" spans="1:14" x14ac:dyDescent="0.25">
      <c r="A36" s="36">
        <f>A35+0.01</f>
        <v>5.0299999999999994</v>
      </c>
      <c r="B36" s="58" t="s">
        <v>56</v>
      </c>
      <c r="C36" s="84" t="s">
        <v>34</v>
      </c>
      <c r="D36" s="85">
        <v>194.2</v>
      </c>
      <c r="E36" s="85">
        <v>490.2</v>
      </c>
      <c r="F36" s="86">
        <f>D36*E36</f>
        <v>95196.84</v>
      </c>
      <c r="G36" s="30">
        <f>D36</f>
        <v>194.2</v>
      </c>
      <c r="H36" s="89"/>
      <c r="I36" s="40">
        <f t="shared" ref="I36:I37" si="8">G36+H36</f>
        <v>194.2</v>
      </c>
      <c r="J36" s="41">
        <f>G36/D36*100</f>
        <v>100</v>
      </c>
      <c r="K36" s="42">
        <f>G36*E36</f>
        <v>95196.84</v>
      </c>
      <c r="L36" s="43"/>
      <c r="M36" s="34">
        <f>K36+L36</f>
        <v>95196.84</v>
      </c>
      <c r="N36" s="44"/>
    </row>
    <row r="37" spans="1:14" ht="24" customHeight="1" x14ac:dyDescent="0.25">
      <c r="A37" s="52">
        <v>5.04</v>
      </c>
      <c r="B37" s="37" t="s">
        <v>57</v>
      </c>
      <c r="C37" s="84" t="s">
        <v>34</v>
      </c>
      <c r="D37" s="85">
        <v>219.2</v>
      </c>
      <c r="E37" s="29">
        <v>140.09</v>
      </c>
      <c r="F37" s="86">
        <f>D37*E37</f>
        <v>30707.727999999999</v>
      </c>
      <c r="G37" s="30"/>
      <c r="H37" s="89">
        <v>219.2</v>
      </c>
      <c r="I37" s="40">
        <f t="shared" si="8"/>
        <v>219.2</v>
      </c>
      <c r="J37" s="90">
        <f>H37/D37*100</f>
        <v>100</v>
      </c>
      <c r="K37" s="42"/>
      <c r="L37" s="43">
        <f t="shared" ref="L37" si="9">H37*E37</f>
        <v>30707.727999999999</v>
      </c>
      <c r="M37" s="34"/>
      <c r="N37" s="44"/>
    </row>
    <row r="38" spans="1:14" x14ac:dyDescent="0.25">
      <c r="A38" s="84"/>
      <c r="B38" s="54" t="s">
        <v>39</v>
      </c>
      <c r="C38" s="79"/>
      <c r="D38" s="85"/>
      <c r="E38" s="85"/>
      <c r="F38" s="91">
        <f>SUM(F34:F36)</f>
        <v>436203.24</v>
      </c>
      <c r="G38" s="92"/>
      <c r="H38" s="92"/>
      <c r="I38" s="40"/>
      <c r="J38" s="41"/>
      <c r="K38" s="93">
        <f>SUM(K34:K36)</f>
        <v>164316.84</v>
      </c>
      <c r="L38" s="49">
        <f>SUM(L34:L37)</f>
        <v>30707.727999999999</v>
      </c>
      <c r="M38" s="50">
        <f>K38+L38</f>
        <v>195024.568</v>
      </c>
      <c r="N38" s="44"/>
    </row>
    <row r="39" spans="1:14" x14ac:dyDescent="0.25">
      <c r="A39" s="84">
        <v>6</v>
      </c>
      <c r="B39" s="45" t="s">
        <v>58</v>
      </c>
      <c r="C39" s="79"/>
      <c r="D39" s="85"/>
      <c r="E39" s="94"/>
      <c r="F39" s="86"/>
      <c r="G39" s="92"/>
      <c r="H39" s="92"/>
      <c r="I39" s="40"/>
      <c r="J39" s="41"/>
      <c r="K39" s="83"/>
      <c r="L39" s="43"/>
      <c r="M39" s="34"/>
      <c r="N39" s="44"/>
    </row>
    <row r="40" spans="1:14" x14ac:dyDescent="0.25">
      <c r="A40" s="84">
        <f>+A39+0.01</f>
        <v>6.01</v>
      </c>
      <c r="B40" s="58" t="s">
        <v>59</v>
      </c>
      <c r="C40" s="79" t="s">
        <v>60</v>
      </c>
      <c r="D40" s="85">
        <v>314</v>
      </c>
      <c r="E40" s="94">
        <v>97.5</v>
      </c>
      <c r="F40" s="86">
        <f>D40*E40</f>
        <v>30615</v>
      </c>
      <c r="G40" s="87">
        <v>235.5</v>
      </c>
      <c r="H40" s="30"/>
      <c r="I40" s="40">
        <f>G40+H40</f>
        <v>235.5</v>
      </c>
      <c r="J40" s="41">
        <f>I40/D40*100</f>
        <v>75</v>
      </c>
      <c r="K40" s="42">
        <f>G40*E40</f>
        <v>22961.25</v>
      </c>
      <c r="L40" s="43"/>
      <c r="M40" s="34">
        <f>K40+L40</f>
        <v>22961.25</v>
      </c>
      <c r="N40" s="44"/>
    </row>
    <row r="41" spans="1:14" x14ac:dyDescent="0.25">
      <c r="A41" s="84">
        <f>+A40+0.01</f>
        <v>6.02</v>
      </c>
      <c r="B41" s="58" t="s">
        <v>61</v>
      </c>
      <c r="C41" s="79" t="s">
        <v>60</v>
      </c>
      <c r="D41" s="85">
        <v>314</v>
      </c>
      <c r="E41" s="94">
        <v>389</v>
      </c>
      <c r="F41" s="86">
        <f>D41*E41</f>
        <v>122146</v>
      </c>
      <c r="G41" s="87">
        <v>235.5</v>
      </c>
      <c r="H41" s="30"/>
      <c r="I41" s="40">
        <f>G41+H41</f>
        <v>235.5</v>
      </c>
      <c r="J41" s="95">
        <f>I41/D41*100</f>
        <v>75</v>
      </c>
      <c r="K41" s="42">
        <f>G41*E41</f>
        <v>91609.5</v>
      </c>
      <c r="L41" s="43"/>
      <c r="M41" s="34">
        <f>K41+L41</f>
        <v>91609.5</v>
      </c>
      <c r="N41" s="44"/>
    </row>
    <row r="42" spans="1:14" x14ac:dyDescent="0.25">
      <c r="A42" s="84">
        <f>+A41+0.01</f>
        <v>6.0299999999999994</v>
      </c>
      <c r="B42" s="54" t="s">
        <v>62</v>
      </c>
      <c r="C42" s="79"/>
      <c r="D42" s="80"/>
      <c r="E42" s="80"/>
      <c r="F42" s="91">
        <f>SUM(F40:F41)</f>
        <v>152761</v>
      </c>
      <c r="G42" s="30"/>
      <c r="H42" s="30"/>
      <c r="I42" s="96"/>
      <c r="J42" s="41"/>
      <c r="K42" s="97">
        <f>SUM(K40:K41)</f>
        <v>114570.75</v>
      </c>
      <c r="L42" s="71"/>
      <c r="M42" s="72">
        <f>K42+L42</f>
        <v>114570.75</v>
      </c>
      <c r="N42" s="44"/>
    </row>
    <row r="43" spans="1:14" ht="24.75" x14ac:dyDescent="0.25">
      <c r="A43" s="84">
        <v>7</v>
      </c>
      <c r="B43" s="51" t="s">
        <v>63</v>
      </c>
      <c r="C43" s="57"/>
      <c r="D43" s="29"/>
      <c r="E43" s="29"/>
      <c r="F43" s="98"/>
      <c r="G43" s="92"/>
      <c r="H43" s="92"/>
      <c r="I43" s="96"/>
      <c r="J43" s="41"/>
      <c r="K43" s="83"/>
      <c r="L43" s="43"/>
      <c r="M43" s="34"/>
      <c r="N43" s="44"/>
    </row>
    <row r="44" spans="1:14" x14ac:dyDescent="0.25">
      <c r="A44" s="84">
        <f t="shared" ref="A44" si="10">+A43+0.01</f>
        <v>7.01</v>
      </c>
      <c r="B44" s="58" t="s">
        <v>41</v>
      </c>
      <c r="C44" s="28" t="s">
        <v>30</v>
      </c>
      <c r="D44" s="29">
        <v>500</v>
      </c>
      <c r="E44" s="29">
        <v>3053.65</v>
      </c>
      <c r="F44" s="98">
        <f>D44*E44</f>
        <v>1526825</v>
      </c>
      <c r="G44" s="89">
        <v>300</v>
      </c>
      <c r="H44" s="30">
        <v>200</v>
      </c>
      <c r="I44" s="40">
        <f>G44+H44</f>
        <v>500</v>
      </c>
      <c r="J44" s="99">
        <f>I44/D44*100</f>
        <v>100</v>
      </c>
      <c r="K44" s="42">
        <f>G44*E44</f>
        <v>916095</v>
      </c>
      <c r="L44" s="43">
        <f>H44*E44</f>
        <v>610730</v>
      </c>
      <c r="M44" s="34">
        <f>K44+L44</f>
        <v>1526825</v>
      </c>
      <c r="N44" s="44"/>
    </row>
    <row r="45" spans="1:14" ht="24.75" x14ac:dyDescent="0.25">
      <c r="A45" s="79"/>
      <c r="B45" s="45" t="s">
        <v>64</v>
      </c>
      <c r="C45" s="79"/>
      <c r="D45" s="80"/>
      <c r="E45" s="100"/>
      <c r="F45" s="91">
        <f>F44</f>
        <v>1526825</v>
      </c>
      <c r="G45" s="92"/>
      <c r="H45" s="30"/>
      <c r="I45" s="96"/>
      <c r="J45" s="101"/>
      <c r="K45" s="93">
        <f>SUM(K44)</f>
        <v>916095</v>
      </c>
      <c r="L45" s="49">
        <f>SUM(L44)</f>
        <v>610730</v>
      </c>
      <c r="M45" s="50">
        <f>K45+L45</f>
        <v>1526825</v>
      </c>
      <c r="N45" s="44"/>
    </row>
    <row r="46" spans="1:14" x14ac:dyDescent="0.25">
      <c r="A46" s="84">
        <v>8</v>
      </c>
      <c r="B46" s="45" t="s">
        <v>65</v>
      </c>
      <c r="C46" s="79"/>
      <c r="D46" s="80"/>
      <c r="E46" s="100"/>
      <c r="F46" s="98"/>
      <c r="G46" s="92"/>
      <c r="H46" s="30"/>
      <c r="I46" s="96"/>
      <c r="J46" s="101"/>
      <c r="K46" s="83"/>
      <c r="L46" s="49"/>
      <c r="M46" s="50"/>
      <c r="N46" s="44"/>
    </row>
    <row r="47" spans="1:14" ht="24.75" customHeight="1" x14ac:dyDescent="0.25">
      <c r="A47" s="84">
        <f>A46+0.01</f>
        <v>8.01</v>
      </c>
      <c r="B47" s="58" t="s">
        <v>66</v>
      </c>
      <c r="C47" s="79" t="s">
        <v>34</v>
      </c>
      <c r="D47" s="85">
        <v>18.22</v>
      </c>
      <c r="E47" s="102">
        <v>7265.25</v>
      </c>
      <c r="F47" s="102">
        <f t="shared" ref="F47:F56" si="11">D47*E47</f>
        <v>132372.85499999998</v>
      </c>
      <c r="G47" s="89"/>
      <c r="H47" s="30"/>
      <c r="I47" s="40"/>
      <c r="J47" s="88"/>
      <c r="K47" s="103"/>
      <c r="L47" s="43"/>
      <c r="M47" s="34"/>
      <c r="N47" s="44"/>
    </row>
    <row r="48" spans="1:14" ht="24.75" customHeight="1" x14ac:dyDescent="0.25">
      <c r="A48" s="84">
        <f>A47+0.01</f>
        <v>8.02</v>
      </c>
      <c r="B48" s="58" t="s">
        <v>67</v>
      </c>
      <c r="C48" s="79" t="s">
        <v>51</v>
      </c>
      <c r="D48" s="85">
        <v>3</v>
      </c>
      <c r="E48" s="102">
        <v>78245.23</v>
      </c>
      <c r="F48" s="102">
        <f t="shared" si="11"/>
        <v>234735.69</v>
      </c>
      <c r="G48" s="89"/>
      <c r="H48" s="30">
        <v>3</v>
      </c>
      <c r="I48" s="40">
        <f t="shared" ref="I48:I50" si="12">G48+H48</f>
        <v>3</v>
      </c>
      <c r="J48" s="99">
        <f t="shared" ref="J48:J50" si="13">D48/I48*100</f>
        <v>100</v>
      </c>
      <c r="K48" s="103"/>
      <c r="L48" s="43">
        <f>H48*E48</f>
        <v>234735.69</v>
      </c>
      <c r="M48" s="34">
        <f t="shared" ref="M48:M56" si="14">K48+L48</f>
        <v>234735.69</v>
      </c>
      <c r="N48" s="44">
        <f>L88/E88</f>
        <v>1.2398281554332804</v>
      </c>
    </row>
    <row r="49" spans="1:17" ht="24.75" customHeight="1" x14ac:dyDescent="0.25">
      <c r="A49" s="84">
        <f t="shared" ref="A49:A54" si="15">A48+0.01</f>
        <v>8.0299999999999994</v>
      </c>
      <c r="B49" s="58" t="s">
        <v>68</v>
      </c>
      <c r="C49" s="79" t="s">
        <v>51</v>
      </c>
      <c r="D49" s="85">
        <v>4</v>
      </c>
      <c r="E49" s="102">
        <v>47943.75</v>
      </c>
      <c r="F49" s="102">
        <f t="shared" si="11"/>
        <v>191775</v>
      </c>
      <c r="G49" s="89"/>
      <c r="H49" s="30">
        <v>4</v>
      </c>
      <c r="I49" s="40">
        <f t="shared" si="12"/>
        <v>4</v>
      </c>
      <c r="J49" s="99">
        <f t="shared" si="13"/>
        <v>100</v>
      </c>
      <c r="K49" s="103"/>
      <c r="L49" s="43">
        <f t="shared" ref="L49:L50" si="16">H49*E49</f>
        <v>191775</v>
      </c>
      <c r="M49" s="34">
        <f t="shared" si="14"/>
        <v>191775</v>
      </c>
      <c r="N49" s="44"/>
    </row>
    <row r="50" spans="1:17" ht="24.75" customHeight="1" x14ac:dyDescent="0.25">
      <c r="A50" s="84">
        <f t="shared" si="15"/>
        <v>8.0399999999999991</v>
      </c>
      <c r="B50" s="58" t="s">
        <v>69</v>
      </c>
      <c r="C50" s="84" t="s">
        <v>60</v>
      </c>
      <c r="D50" s="85">
        <v>43.35</v>
      </c>
      <c r="E50" s="102">
        <v>1418.54</v>
      </c>
      <c r="F50" s="102">
        <f t="shared" si="11"/>
        <v>61493.709000000003</v>
      </c>
      <c r="G50" s="89"/>
      <c r="H50" s="30">
        <v>43.35</v>
      </c>
      <c r="I50" s="40">
        <f t="shared" si="12"/>
        <v>43.35</v>
      </c>
      <c r="J50" s="99">
        <f t="shared" si="13"/>
        <v>100</v>
      </c>
      <c r="K50" s="103"/>
      <c r="L50" s="43">
        <f t="shared" si="16"/>
        <v>61493.709000000003</v>
      </c>
      <c r="M50" s="34">
        <f t="shared" si="14"/>
        <v>61493.709000000003</v>
      </c>
      <c r="N50" s="44"/>
    </row>
    <row r="51" spans="1:17" x14ac:dyDescent="0.25">
      <c r="A51" s="84">
        <f t="shared" si="15"/>
        <v>8.0499999999999989</v>
      </c>
      <c r="B51" s="58" t="s">
        <v>70</v>
      </c>
      <c r="C51" s="84" t="s">
        <v>34</v>
      </c>
      <c r="D51" s="85">
        <v>0.57999999999999996</v>
      </c>
      <c r="E51" s="102">
        <v>30803.18</v>
      </c>
      <c r="F51" s="102">
        <f t="shared" si="11"/>
        <v>17865.844399999998</v>
      </c>
      <c r="G51" s="89"/>
      <c r="H51" s="30"/>
      <c r="I51" s="40"/>
      <c r="J51" s="88"/>
      <c r="K51" s="103"/>
      <c r="L51" s="43"/>
      <c r="M51" s="34"/>
      <c r="N51" s="44"/>
    </row>
    <row r="52" spans="1:17" x14ac:dyDescent="0.25">
      <c r="A52" s="84">
        <f t="shared" si="15"/>
        <v>8.0599999999999987</v>
      </c>
      <c r="B52" s="58" t="s">
        <v>71</v>
      </c>
      <c r="C52" s="84" t="s">
        <v>34</v>
      </c>
      <c r="D52" s="85">
        <v>0.38</v>
      </c>
      <c r="E52" s="104">
        <v>39951.199999999997</v>
      </c>
      <c r="F52" s="102">
        <f t="shared" si="11"/>
        <v>15181.455999999998</v>
      </c>
      <c r="G52" s="89"/>
      <c r="H52" s="30"/>
      <c r="I52" s="40"/>
      <c r="J52" s="88"/>
      <c r="K52" s="103"/>
      <c r="L52" s="43"/>
      <c r="M52" s="34"/>
      <c r="N52" s="44"/>
    </row>
    <row r="53" spans="1:17" ht="14.25" customHeight="1" x14ac:dyDescent="0.25">
      <c r="A53" s="84">
        <f t="shared" si="15"/>
        <v>8.0699999999999985</v>
      </c>
      <c r="B53" s="58" t="s">
        <v>72</v>
      </c>
      <c r="C53" s="79" t="s">
        <v>51</v>
      </c>
      <c r="D53" s="85">
        <v>1</v>
      </c>
      <c r="E53" s="104">
        <v>20000</v>
      </c>
      <c r="F53" s="102">
        <f t="shared" si="11"/>
        <v>20000</v>
      </c>
      <c r="G53" s="89"/>
      <c r="H53" s="30"/>
      <c r="I53" s="40"/>
      <c r="J53" s="88"/>
      <c r="K53" s="103"/>
      <c r="L53" s="43"/>
      <c r="M53" s="34"/>
      <c r="N53" s="44"/>
    </row>
    <row r="54" spans="1:17" ht="24.75" customHeight="1" x14ac:dyDescent="0.25">
      <c r="A54" s="52">
        <f t="shared" si="15"/>
        <v>8.0799999999999983</v>
      </c>
      <c r="B54" s="58" t="s">
        <v>73</v>
      </c>
      <c r="C54" s="79" t="s">
        <v>51</v>
      </c>
      <c r="D54" s="85">
        <v>1</v>
      </c>
      <c r="E54" s="104">
        <v>11200</v>
      </c>
      <c r="F54" s="102">
        <f t="shared" si="11"/>
        <v>11200</v>
      </c>
      <c r="G54" s="89"/>
      <c r="H54" s="30"/>
      <c r="I54" s="40"/>
      <c r="J54" s="88"/>
      <c r="K54" s="103"/>
      <c r="L54" s="43"/>
      <c r="M54" s="34"/>
      <c r="N54" s="44"/>
      <c r="Q54" t="s">
        <v>10</v>
      </c>
    </row>
    <row r="55" spans="1:17" x14ac:dyDescent="0.25">
      <c r="A55" s="84">
        <f>A54+0.01</f>
        <v>8.0899999999999981</v>
      </c>
      <c r="B55" s="58" t="s">
        <v>74</v>
      </c>
      <c r="C55" s="79" t="s">
        <v>75</v>
      </c>
      <c r="D55" s="85">
        <v>20</v>
      </c>
      <c r="E55" s="104">
        <v>3000</v>
      </c>
      <c r="F55" s="102">
        <f t="shared" si="11"/>
        <v>60000</v>
      </c>
      <c r="G55" s="89"/>
      <c r="H55" s="89"/>
      <c r="I55" s="89"/>
      <c r="J55" s="89"/>
      <c r="K55" s="103"/>
      <c r="L55" s="43"/>
      <c r="M55" s="34"/>
      <c r="N55" s="44"/>
    </row>
    <row r="56" spans="1:17" x14ac:dyDescent="0.25">
      <c r="A56" s="84">
        <v>8.1</v>
      </c>
      <c r="B56" s="105" t="s">
        <v>76</v>
      </c>
      <c r="C56" s="84" t="s">
        <v>34</v>
      </c>
      <c r="D56" s="85">
        <v>7.95</v>
      </c>
      <c r="E56" s="86">
        <v>1405</v>
      </c>
      <c r="F56" s="104">
        <f t="shared" si="11"/>
        <v>11169.75</v>
      </c>
      <c r="G56" s="89"/>
      <c r="H56" s="89">
        <v>7.95</v>
      </c>
      <c r="I56" s="89">
        <f>G56+H56</f>
        <v>7.95</v>
      </c>
      <c r="J56" s="106">
        <f>H56/D56*100</f>
        <v>100</v>
      </c>
      <c r="K56" s="103"/>
      <c r="L56" s="103">
        <f>H56*E56</f>
        <v>11169.75</v>
      </c>
      <c r="M56" s="103">
        <f t="shared" si="14"/>
        <v>11169.75</v>
      </c>
      <c r="N56" s="44"/>
    </row>
    <row r="57" spans="1:17" x14ac:dyDescent="0.25">
      <c r="A57" s="84"/>
      <c r="B57" s="107" t="s">
        <v>77</v>
      </c>
      <c r="C57" s="84"/>
      <c r="D57" s="84"/>
      <c r="E57" s="84"/>
      <c r="F57" s="108">
        <f>SUM(F47:F56)</f>
        <v>755794.30439999991</v>
      </c>
      <c r="G57" s="89"/>
      <c r="H57" s="89"/>
      <c r="I57" s="89"/>
      <c r="J57" s="89"/>
      <c r="K57" s="103"/>
      <c r="L57" s="71">
        <f>SUM(L47:L56)</f>
        <v>499174.14899999998</v>
      </c>
      <c r="M57" s="72">
        <f>K56+L57</f>
        <v>499174.14899999998</v>
      </c>
      <c r="N57" s="44"/>
    </row>
    <row r="58" spans="1:17" x14ac:dyDescent="0.25">
      <c r="A58" s="109"/>
      <c r="B58" s="8" t="s">
        <v>78</v>
      </c>
      <c r="C58" s="109"/>
      <c r="D58" s="109"/>
      <c r="E58" s="109"/>
      <c r="F58" s="110"/>
      <c r="G58" s="111"/>
      <c r="H58" s="111"/>
      <c r="I58" s="111"/>
      <c r="J58" s="112"/>
      <c r="K58" s="113">
        <f>K45+K38+K42</f>
        <v>1194982.5900000001</v>
      </c>
      <c r="L58" s="114">
        <f>L42+L38+L45+L57</f>
        <v>1140611.8769999999</v>
      </c>
      <c r="M58" s="114">
        <f>K58+L58</f>
        <v>2335594.4670000002</v>
      </c>
      <c r="N58" s="44"/>
    </row>
    <row r="59" spans="1:17" x14ac:dyDescent="0.25">
      <c r="B59" s="8" t="s">
        <v>79</v>
      </c>
      <c r="C59" s="109"/>
      <c r="D59" s="109"/>
      <c r="E59" s="109"/>
      <c r="F59" s="110"/>
      <c r="G59" s="111"/>
      <c r="H59" s="111"/>
      <c r="I59" s="111"/>
      <c r="J59" s="112"/>
      <c r="K59" s="113">
        <f>K28</f>
        <v>3216190.88</v>
      </c>
      <c r="L59" s="114">
        <f>L28</f>
        <v>203246.64800000002</v>
      </c>
      <c r="M59" s="114">
        <f>K59+L59</f>
        <v>3419437.5279999999</v>
      </c>
      <c r="N59" s="44"/>
    </row>
    <row r="60" spans="1:17" x14ac:dyDescent="0.25">
      <c r="B60" s="8" t="s">
        <v>80</v>
      </c>
      <c r="K60" s="115">
        <f>SUM(K58:K59)</f>
        <v>4411173.47</v>
      </c>
      <c r="L60" s="116">
        <f>L58+L59</f>
        <v>1343858.5249999999</v>
      </c>
      <c r="M60" s="114">
        <f>K60+L60</f>
        <v>5755031.9949999992</v>
      </c>
      <c r="N60" s="44"/>
    </row>
    <row r="61" spans="1:17" x14ac:dyDescent="0.25">
      <c r="N61" s="44"/>
    </row>
    <row r="62" spans="1:17" x14ac:dyDescent="0.25">
      <c r="A62" s="1"/>
      <c r="B62" s="225" t="s">
        <v>0</v>
      </c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</row>
    <row r="63" spans="1:17" x14ac:dyDescent="0.25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117" t="s">
        <v>81</v>
      </c>
      <c r="N63" s="4"/>
    </row>
    <row r="64" spans="1:17" x14ac:dyDescent="0.25">
      <c r="A64" s="1"/>
      <c r="B64" s="241" t="s">
        <v>1</v>
      </c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</row>
    <row r="65" spans="1:14" ht="18.75" customHeight="1" x14ac:dyDescent="0.25">
      <c r="A65" s="5"/>
      <c r="B65" s="7" t="s">
        <v>3</v>
      </c>
      <c r="C65" s="118" t="s">
        <v>82</v>
      </c>
      <c r="D65" s="118"/>
      <c r="E65" s="118"/>
      <c r="F65" s="118"/>
      <c r="G65" s="118"/>
      <c r="H65" s="118"/>
      <c r="I65" s="118"/>
      <c r="J65" s="5"/>
      <c r="K65" s="5"/>
      <c r="L65" s="7" t="s">
        <v>5</v>
      </c>
      <c r="M65" s="10">
        <v>5635142.9100000001</v>
      </c>
    </row>
    <row r="66" spans="1:14" x14ac:dyDescent="0.25">
      <c r="A66" s="5"/>
      <c r="B66" s="7" t="s">
        <v>6</v>
      </c>
      <c r="C66" s="12">
        <v>2</v>
      </c>
      <c r="D66" s="5"/>
      <c r="E66" s="8"/>
      <c r="F66" s="8"/>
      <c r="G66" s="8"/>
      <c r="H66" s="5"/>
      <c r="I66" s="5"/>
      <c r="J66" s="5"/>
      <c r="K66" s="5"/>
      <c r="L66" s="7" t="s">
        <v>7</v>
      </c>
      <c r="M66" s="10">
        <v>1127028.58</v>
      </c>
      <c r="N66" s="44"/>
    </row>
    <row r="67" spans="1:14" x14ac:dyDescent="0.25">
      <c r="A67" s="5"/>
      <c r="B67" s="7" t="s">
        <v>8</v>
      </c>
      <c r="C67" s="8" t="s">
        <v>9</v>
      </c>
      <c r="D67" s="8"/>
      <c r="E67" s="8"/>
      <c r="F67" s="8"/>
      <c r="G67" s="13"/>
      <c r="H67" s="5"/>
      <c r="I67" s="5"/>
      <c r="J67" s="5"/>
      <c r="K67" s="5"/>
      <c r="L67" s="7" t="s">
        <v>11</v>
      </c>
      <c r="M67" s="14" t="s">
        <v>12</v>
      </c>
      <c r="N67" s="119"/>
    </row>
    <row r="68" spans="1:14" x14ac:dyDescent="0.25">
      <c r="A68" s="5"/>
      <c r="B68" s="7" t="s">
        <v>13</v>
      </c>
      <c r="C68" s="8" t="s">
        <v>14</v>
      </c>
      <c r="D68" s="8"/>
      <c r="E68" s="8"/>
      <c r="F68" s="8"/>
      <c r="G68" s="8"/>
      <c r="H68" s="5"/>
      <c r="I68" s="5"/>
      <c r="J68" s="5"/>
      <c r="K68" s="5"/>
      <c r="L68" s="5"/>
      <c r="M68" s="5"/>
      <c r="N68" s="119"/>
    </row>
    <row r="69" spans="1:14" x14ac:dyDescent="0.25">
      <c r="A69" s="5"/>
      <c r="B69" s="7"/>
      <c r="C69" s="8"/>
      <c r="D69" s="8"/>
      <c r="E69" s="225" t="s">
        <v>52</v>
      </c>
      <c r="F69" s="225"/>
      <c r="G69" s="120"/>
      <c r="H69" s="243" t="s">
        <v>24</v>
      </c>
      <c r="I69" s="243"/>
      <c r="J69" s="225" t="s">
        <v>25</v>
      </c>
      <c r="K69" s="225"/>
      <c r="L69" s="225" t="s">
        <v>26</v>
      </c>
      <c r="M69" s="225"/>
      <c r="N69" s="119"/>
    </row>
    <row r="70" spans="1:14" x14ac:dyDescent="0.25">
      <c r="A70" s="5"/>
      <c r="B70" s="7"/>
      <c r="C70" s="8"/>
      <c r="D70" s="8"/>
      <c r="E70" s="230">
        <f>F28</f>
        <v>4212437.5279999999</v>
      </c>
      <c r="F70" s="230"/>
      <c r="G70" s="121"/>
      <c r="H70" s="230">
        <f>K60</f>
        <v>4411173.47</v>
      </c>
      <c r="I70" s="230"/>
      <c r="J70" s="230">
        <f>L60</f>
        <v>1343858.5249999999</v>
      </c>
      <c r="K70" s="230"/>
      <c r="L70" s="230">
        <f>H70+J70</f>
        <v>5755031.9949999992</v>
      </c>
      <c r="M70" s="230"/>
      <c r="N70" s="119"/>
    </row>
    <row r="71" spans="1:14" x14ac:dyDescent="0.25">
      <c r="A71" s="5"/>
      <c r="B71" s="12" t="s">
        <v>83</v>
      </c>
      <c r="C71" s="8"/>
      <c r="D71" s="8"/>
      <c r="E71" s="122"/>
      <c r="F71" s="122"/>
      <c r="G71" s="122"/>
      <c r="H71" s="123"/>
      <c r="I71" s="123"/>
      <c r="J71" s="123"/>
      <c r="K71" s="123"/>
      <c r="L71" s="123"/>
      <c r="M71" s="123"/>
      <c r="N71" s="119"/>
    </row>
    <row r="72" spans="1:14" x14ac:dyDescent="0.25">
      <c r="A72" s="5"/>
      <c r="B72" s="12" t="s">
        <v>84</v>
      </c>
      <c r="C72" s="8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1:14" x14ac:dyDescent="0.25">
      <c r="A73" s="125"/>
      <c r="B73" s="12" t="s">
        <v>85</v>
      </c>
      <c r="C73" s="126"/>
      <c r="D73" s="126"/>
      <c r="E73" s="227"/>
      <c r="F73" s="227"/>
      <c r="G73" s="127"/>
      <c r="H73" s="227"/>
      <c r="I73" s="227"/>
      <c r="J73" s="122"/>
      <c r="K73" s="122"/>
      <c r="L73" s="227"/>
      <c r="M73" s="227"/>
      <c r="N73" s="119"/>
    </row>
    <row r="74" spans="1:14" x14ac:dyDescent="0.25">
      <c r="A74" s="125"/>
      <c r="B74" s="8" t="s">
        <v>86</v>
      </c>
      <c r="C74" s="126"/>
      <c r="D74" s="128">
        <v>3.5000000000000003E-2</v>
      </c>
      <c r="E74" s="227">
        <f>D74*E70</f>
        <v>147435.31348000001</v>
      </c>
      <c r="F74" s="227"/>
      <c r="G74" s="127"/>
      <c r="H74" s="227">
        <f>H70*D74</f>
        <v>154391.07145000002</v>
      </c>
      <c r="I74" s="227"/>
      <c r="J74" s="228">
        <f>J70*D74</f>
        <v>47035.048374999998</v>
      </c>
      <c r="K74" s="228"/>
      <c r="L74" s="228">
        <f>J74+H74</f>
        <v>201426.119825</v>
      </c>
      <c r="M74" s="228"/>
      <c r="N74" s="119"/>
    </row>
    <row r="75" spans="1:14" x14ac:dyDescent="0.25">
      <c r="A75" s="125"/>
      <c r="B75" s="8" t="s">
        <v>87</v>
      </c>
      <c r="C75" s="126"/>
      <c r="D75" s="129">
        <v>0.1</v>
      </c>
      <c r="E75" s="227">
        <f>D75*E70</f>
        <v>421243.75280000002</v>
      </c>
      <c r="F75" s="227"/>
      <c r="G75" s="127"/>
      <c r="H75" s="227">
        <f>H70*D75</f>
        <v>441117.34700000001</v>
      </c>
      <c r="I75" s="227"/>
      <c r="J75" s="228">
        <f>J70*D75</f>
        <v>134385.85250000001</v>
      </c>
      <c r="K75" s="228"/>
      <c r="L75" s="228">
        <f t="shared" ref="L75:L80" si="17">J75+H75</f>
        <v>575503.19949999999</v>
      </c>
      <c r="M75" s="228"/>
      <c r="N75" s="119"/>
    </row>
    <row r="76" spans="1:14" x14ac:dyDescent="0.25">
      <c r="A76" s="125"/>
      <c r="B76" s="8" t="s">
        <v>88</v>
      </c>
      <c r="C76" s="126"/>
      <c r="D76" s="129">
        <v>0.18</v>
      </c>
      <c r="E76" s="227">
        <f>D76*E75</f>
        <v>75823.875503999996</v>
      </c>
      <c r="F76" s="227"/>
      <c r="G76" s="127"/>
      <c r="H76" s="227">
        <f>H75*D76</f>
        <v>79401.122459999999</v>
      </c>
      <c r="I76" s="227"/>
      <c r="J76" s="228">
        <f>J75*D76</f>
        <v>24189.453450000001</v>
      </c>
      <c r="K76" s="228"/>
      <c r="L76" s="228">
        <f t="shared" si="17"/>
        <v>103590.57591</v>
      </c>
      <c r="M76" s="228"/>
      <c r="N76" s="119"/>
    </row>
    <row r="77" spans="1:14" x14ac:dyDescent="0.25">
      <c r="A77" s="125"/>
      <c r="B77" s="8" t="s">
        <v>89</v>
      </c>
      <c r="C77" s="129"/>
      <c r="D77" s="130">
        <v>0.03</v>
      </c>
      <c r="E77" s="227">
        <f>D77*E70</f>
        <v>126373.12583999999</v>
      </c>
      <c r="F77" s="227"/>
      <c r="G77" s="127"/>
      <c r="H77" s="228">
        <f>H70*D77</f>
        <v>132335.20409999997</v>
      </c>
      <c r="I77" s="228"/>
      <c r="J77" s="228">
        <f>J70*D77</f>
        <v>40315.755749999997</v>
      </c>
      <c r="K77" s="228"/>
      <c r="L77" s="228">
        <f t="shared" si="17"/>
        <v>172650.95984999998</v>
      </c>
      <c r="M77" s="228"/>
      <c r="N77" s="119"/>
    </row>
    <row r="78" spans="1:14" x14ac:dyDescent="0.25">
      <c r="A78" s="125"/>
      <c r="B78" s="8" t="s">
        <v>90</v>
      </c>
      <c r="C78" s="126"/>
      <c r="D78" s="126">
        <v>0.02</v>
      </c>
      <c r="E78" s="227">
        <f>D78*E70</f>
        <v>84248.75056</v>
      </c>
      <c r="F78" s="227"/>
      <c r="G78" s="127"/>
      <c r="H78" s="228">
        <f>H70*D78</f>
        <v>88223.469400000002</v>
      </c>
      <c r="I78" s="228"/>
      <c r="J78" s="228">
        <f>J70*D78</f>
        <v>26877.1705</v>
      </c>
      <c r="K78" s="228"/>
      <c r="L78" s="228">
        <f t="shared" si="17"/>
        <v>115100.63990000001</v>
      </c>
      <c r="M78" s="228"/>
      <c r="N78" s="119"/>
    </row>
    <row r="79" spans="1:14" x14ac:dyDescent="0.25">
      <c r="A79" s="125"/>
      <c r="B79" s="8" t="s">
        <v>91</v>
      </c>
      <c r="C79" s="126"/>
      <c r="D79" s="129">
        <v>0.01</v>
      </c>
      <c r="E79" s="227">
        <f>D79*E70</f>
        <v>42124.37528</v>
      </c>
      <c r="F79" s="227"/>
      <c r="G79" s="127"/>
      <c r="H79" s="228">
        <f>H70*D79</f>
        <v>44111.734700000001</v>
      </c>
      <c r="I79" s="228"/>
      <c r="J79" s="228">
        <f>J70*D79</f>
        <v>13438.58525</v>
      </c>
      <c r="K79" s="228"/>
      <c r="L79" s="228">
        <f t="shared" si="17"/>
        <v>57550.319950000005</v>
      </c>
      <c r="M79" s="228"/>
      <c r="N79" s="119"/>
    </row>
    <row r="80" spans="1:14" x14ac:dyDescent="0.25">
      <c r="A80" s="125"/>
      <c r="B80" s="8" t="s">
        <v>92</v>
      </c>
      <c r="C80" s="126"/>
      <c r="D80" s="126">
        <v>1E-3</v>
      </c>
      <c r="E80" s="227">
        <f>D80*E70</f>
        <v>4212.4375280000004</v>
      </c>
      <c r="F80" s="227"/>
      <c r="G80" s="127"/>
      <c r="H80" s="228">
        <f>H70*D80</f>
        <v>4411.1734699999997</v>
      </c>
      <c r="I80" s="228"/>
      <c r="J80" s="228">
        <f>J70*D80</f>
        <v>1343.8585249999999</v>
      </c>
      <c r="K80" s="228"/>
      <c r="L80" s="228">
        <f t="shared" si="17"/>
        <v>5755.0319949999994</v>
      </c>
      <c r="M80" s="228"/>
      <c r="N80" s="119"/>
    </row>
    <row r="81" spans="1:14" x14ac:dyDescent="0.25">
      <c r="A81" s="125"/>
      <c r="B81" s="8" t="s">
        <v>93</v>
      </c>
      <c r="C81" s="126"/>
      <c r="D81" s="129">
        <v>0.05</v>
      </c>
      <c r="E81" s="227">
        <f>E70*D81</f>
        <v>210621.87640000001</v>
      </c>
      <c r="F81" s="227"/>
      <c r="G81" s="127"/>
      <c r="H81" s="131"/>
      <c r="I81" s="131"/>
      <c r="J81" s="131"/>
      <c r="K81" s="131"/>
      <c r="L81" s="131"/>
      <c r="M81" s="132"/>
      <c r="N81" s="119"/>
    </row>
    <row r="82" spans="1:14" x14ac:dyDescent="0.25">
      <c r="A82" s="125"/>
      <c r="B82" s="8" t="s">
        <v>94</v>
      </c>
      <c r="C82" s="133"/>
      <c r="D82" s="129">
        <v>0.05</v>
      </c>
      <c r="E82" s="227">
        <f>D82*E70</f>
        <v>210621.87640000001</v>
      </c>
      <c r="F82" s="227"/>
      <c r="G82" s="127"/>
      <c r="H82" s="232"/>
      <c r="I82" s="232"/>
      <c r="J82" s="233"/>
      <c r="K82" s="233"/>
      <c r="L82" s="232"/>
      <c r="M82" s="232"/>
      <c r="N82" s="119"/>
    </row>
    <row r="83" spans="1:14" x14ac:dyDescent="0.25">
      <c r="A83" s="125"/>
      <c r="B83" s="8" t="s">
        <v>95</v>
      </c>
      <c r="C83" s="133"/>
      <c r="D83" s="134">
        <v>1</v>
      </c>
      <c r="E83" s="227">
        <v>100000</v>
      </c>
      <c r="F83" s="227"/>
      <c r="G83" s="127"/>
      <c r="H83" s="135"/>
      <c r="I83" s="135"/>
      <c r="J83" s="136"/>
      <c r="K83" s="136"/>
      <c r="L83" s="135"/>
      <c r="M83" s="135"/>
      <c r="N83" s="119"/>
    </row>
    <row r="84" spans="1:14" x14ac:dyDescent="0.25">
      <c r="A84" s="125"/>
      <c r="B84" s="8"/>
      <c r="C84" s="133"/>
      <c r="D84" s="129"/>
      <c r="E84" s="227"/>
      <c r="F84" s="227"/>
      <c r="G84" s="127"/>
      <c r="H84" s="135"/>
      <c r="I84" s="135"/>
      <c r="J84" s="136"/>
      <c r="K84" s="136"/>
      <c r="L84" s="135"/>
      <c r="M84" s="135"/>
      <c r="N84" s="119"/>
    </row>
    <row r="85" spans="1:14" x14ac:dyDescent="0.25">
      <c r="A85" s="125"/>
      <c r="B85" s="8"/>
      <c r="C85" s="133"/>
      <c r="D85" s="129"/>
      <c r="E85" s="137"/>
      <c r="F85" s="137"/>
      <c r="G85" s="127"/>
      <c r="H85" s="135"/>
      <c r="I85" s="135"/>
      <c r="J85" s="136"/>
      <c r="K85" s="136"/>
      <c r="L85" s="135"/>
      <c r="M85" s="135"/>
      <c r="N85" s="138"/>
    </row>
    <row r="86" spans="1:14" x14ac:dyDescent="0.25">
      <c r="A86" s="125"/>
      <c r="B86" s="139" t="s">
        <v>96</v>
      </c>
      <c r="C86" s="129"/>
      <c r="D86" s="4"/>
      <c r="E86" s="231">
        <f>SUM(E74:F85)</f>
        <v>1422705.3837919999</v>
      </c>
      <c r="F86" s="231"/>
      <c r="G86" s="140"/>
      <c r="H86" s="227">
        <f>SUM(H74:I85)</f>
        <v>943991.12258000008</v>
      </c>
      <c r="I86" s="227"/>
      <c r="J86" s="228">
        <f>SUM(J74:K85)</f>
        <v>287585.72434999997</v>
      </c>
      <c r="K86" s="228"/>
      <c r="L86" s="227">
        <f>SUM(L74:M82)</f>
        <v>1231576.84693</v>
      </c>
      <c r="M86" s="227"/>
      <c r="N86" s="141"/>
    </row>
    <row r="87" spans="1:14" x14ac:dyDescent="0.25">
      <c r="A87" s="125"/>
      <c r="B87" s="8"/>
      <c r="C87" s="142"/>
      <c r="D87" s="143"/>
      <c r="E87" s="232"/>
      <c r="F87" s="232"/>
      <c r="G87" s="127"/>
      <c r="H87" s="233"/>
      <c r="I87" s="233"/>
      <c r="J87" s="233"/>
      <c r="K87" s="233"/>
      <c r="L87" s="232"/>
      <c r="M87" s="232"/>
      <c r="N87" s="119"/>
    </row>
    <row r="88" spans="1:14" x14ac:dyDescent="0.25">
      <c r="A88" s="125"/>
      <c r="B88" s="144" t="s">
        <v>97</v>
      </c>
      <c r="C88" s="145"/>
      <c r="D88" s="2"/>
      <c r="E88" s="231">
        <f>E70+E86</f>
        <v>5635142.9117919998</v>
      </c>
      <c r="F88" s="231"/>
      <c r="G88" s="146"/>
      <c r="H88" s="227">
        <f>H70+H86</f>
        <v>5355164.5925799999</v>
      </c>
      <c r="I88" s="227"/>
      <c r="J88" s="230">
        <f>J86+J70</f>
        <v>1631444.2493499999</v>
      </c>
      <c r="K88" s="230"/>
      <c r="L88" s="253">
        <f>H88+J88</f>
        <v>6986608.8419300001</v>
      </c>
      <c r="M88" s="253"/>
      <c r="N88" s="119"/>
    </row>
    <row r="89" spans="1:14" x14ac:dyDescent="0.25">
      <c r="A89" s="5"/>
      <c r="B89" s="147" t="s">
        <v>98</v>
      </c>
      <c r="C89" s="129"/>
      <c r="E89" s="123"/>
      <c r="F89" s="123"/>
      <c r="G89" s="123"/>
      <c r="H89" s="123"/>
      <c r="I89" s="123"/>
      <c r="J89" s="123"/>
      <c r="K89" s="123"/>
      <c r="L89" s="123"/>
      <c r="M89" s="123"/>
      <c r="N89" s="119"/>
    </row>
    <row r="90" spans="1:14" x14ac:dyDescent="0.25">
      <c r="A90" s="5"/>
      <c r="B90" s="8" t="s">
        <v>91</v>
      </c>
      <c r="C90" s="5"/>
      <c r="D90" s="129">
        <v>0.01</v>
      </c>
      <c r="E90" s="123"/>
      <c r="F90" s="122"/>
      <c r="G90" s="123"/>
      <c r="H90" s="228">
        <f>H79</f>
        <v>44111.734700000001</v>
      </c>
      <c r="I90" s="228"/>
      <c r="J90" s="228">
        <f>J79</f>
        <v>13438.58525</v>
      </c>
      <c r="K90" s="228"/>
      <c r="L90" s="228">
        <f>H90+J90</f>
        <v>57550.319950000005</v>
      </c>
      <c r="M90" s="228"/>
      <c r="N90" s="119"/>
    </row>
    <row r="91" spans="1:14" x14ac:dyDescent="0.25">
      <c r="A91" s="5"/>
      <c r="B91" s="12" t="s">
        <v>92</v>
      </c>
      <c r="C91" s="2"/>
      <c r="D91" s="126">
        <v>1E-3</v>
      </c>
      <c r="E91" s="123"/>
      <c r="F91" s="123"/>
      <c r="G91" s="123"/>
      <c r="H91" s="228">
        <f>H80</f>
        <v>4411.1734699999997</v>
      </c>
      <c r="I91" s="228"/>
      <c r="J91" s="228">
        <f>J80</f>
        <v>1343.8585249999999</v>
      </c>
      <c r="K91" s="228"/>
      <c r="L91" s="228">
        <f>H91+J91</f>
        <v>5755.0319949999994</v>
      </c>
      <c r="M91" s="228"/>
    </row>
    <row r="92" spans="1:14" x14ac:dyDescent="0.25">
      <c r="A92" s="5"/>
      <c r="B92" s="12" t="s">
        <v>99</v>
      </c>
      <c r="C92" s="2"/>
      <c r="D92" s="148">
        <v>0.2</v>
      </c>
      <c r="E92" s="149"/>
      <c r="F92" s="149"/>
      <c r="G92" s="149"/>
      <c r="H92" s="227">
        <f>H88*D92</f>
        <v>1071032.918516</v>
      </c>
      <c r="I92" s="227"/>
      <c r="J92" s="228">
        <f>M66-H92</f>
        <v>55995.66148400004</v>
      </c>
      <c r="K92" s="228"/>
      <c r="L92" s="228">
        <f>H92+J92</f>
        <v>1127028.58</v>
      </c>
      <c r="M92" s="228"/>
    </row>
    <row r="93" spans="1:14" x14ac:dyDescent="0.25">
      <c r="A93" s="5"/>
      <c r="E93" s="149"/>
      <c r="F93" s="149"/>
      <c r="G93" s="149"/>
      <c r="H93" s="232"/>
      <c r="I93" s="232"/>
      <c r="J93" s="228">
        <f>SUM(J90:K92)</f>
        <v>70778.105259000033</v>
      </c>
      <c r="K93" s="228"/>
      <c r="L93" s="228">
        <f>H93+J93</f>
        <v>70778.105259000033</v>
      </c>
      <c r="M93" s="228"/>
    </row>
    <row r="94" spans="1:14" x14ac:dyDescent="0.25">
      <c r="A94" s="5"/>
      <c r="E94" s="149"/>
      <c r="F94" s="149"/>
      <c r="G94" s="149"/>
      <c r="H94" s="150"/>
      <c r="I94" s="123"/>
      <c r="J94" s="149"/>
      <c r="K94" s="136"/>
      <c r="L94" s="136"/>
      <c r="M94" s="136"/>
    </row>
    <row r="95" spans="1:14" x14ac:dyDescent="0.25">
      <c r="A95" s="5"/>
      <c r="B95" s="12" t="s">
        <v>100</v>
      </c>
      <c r="C95" s="2"/>
      <c r="D95" s="2"/>
      <c r="E95" s="149"/>
      <c r="F95" s="149"/>
      <c r="G95" s="149"/>
      <c r="H95" s="232"/>
      <c r="I95" s="232"/>
      <c r="J95" s="229">
        <f>J88-J93</f>
        <v>1560666.1440909998</v>
      </c>
      <c r="K95" s="229"/>
      <c r="L95" s="230">
        <f>H95+J95</f>
        <v>1560666.1440909998</v>
      </c>
      <c r="M95" s="230"/>
      <c r="N95" s="119"/>
    </row>
    <row r="96" spans="1:14" x14ac:dyDescent="0.25">
      <c r="A96" s="5"/>
      <c r="B96" s="12"/>
      <c r="C96" s="2"/>
      <c r="D96" s="2"/>
      <c r="E96" s="2"/>
      <c r="F96" s="2"/>
      <c r="G96" s="2"/>
      <c r="H96" s="151"/>
      <c r="I96" s="152"/>
      <c r="J96" s="153"/>
      <c r="K96" s="154"/>
      <c r="L96" s="154"/>
      <c r="M96" s="155"/>
      <c r="N96" s="119"/>
    </row>
    <row r="97" spans="1:13" x14ac:dyDescent="0.25">
      <c r="A97" s="4"/>
      <c r="B97" s="12"/>
      <c r="C97" s="225" t="s">
        <v>101</v>
      </c>
      <c r="D97" s="225"/>
      <c r="E97" s="225"/>
      <c r="F97" s="4"/>
      <c r="G97" s="225" t="s">
        <v>102</v>
      </c>
      <c r="H97" s="225"/>
      <c r="I97" s="225"/>
      <c r="J97" s="4"/>
      <c r="K97" s="225" t="s">
        <v>103</v>
      </c>
      <c r="L97" s="225"/>
      <c r="M97" s="4"/>
    </row>
    <row r="98" spans="1:13" x14ac:dyDescent="0.25">
      <c r="A98" s="4"/>
      <c r="B98" s="12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x14ac:dyDescent="0.25">
      <c r="A99" s="4"/>
      <c r="B99" s="4"/>
      <c r="C99" s="4"/>
      <c r="D99" s="4" t="s">
        <v>104</v>
      </c>
      <c r="E99" s="4"/>
      <c r="F99" s="4"/>
      <c r="G99" s="4"/>
      <c r="H99" s="4" t="s">
        <v>105</v>
      </c>
      <c r="I99" s="4"/>
      <c r="J99" s="4"/>
      <c r="K99" s="141" t="s">
        <v>106</v>
      </c>
      <c r="L99" s="141"/>
    </row>
    <row r="100" spans="1:13" x14ac:dyDescent="0.25">
      <c r="B100" s="4"/>
      <c r="C100" s="4"/>
      <c r="D100" s="4" t="s">
        <v>107</v>
      </c>
      <c r="E100" s="4"/>
      <c r="F100" s="4"/>
      <c r="G100" s="4"/>
      <c r="H100" s="4" t="s">
        <v>108</v>
      </c>
      <c r="I100" s="4"/>
      <c r="J100" s="4"/>
      <c r="K100" s="4" t="s">
        <v>109</v>
      </c>
      <c r="L100" s="4"/>
      <c r="M100" s="2"/>
    </row>
  </sheetData>
  <mergeCells count="87">
    <mergeCell ref="E69:F69"/>
    <mergeCell ref="H69:I69"/>
    <mergeCell ref="J69:K69"/>
    <mergeCell ref="L69:M69"/>
    <mergeCell ref="A1:M1"/>
    <mergeCell ref="A2:M2"/>
    <mergeCell ref="A9:F9"/>
    <mergeCell ref="G9:J9"/>
    <mergeCell ref="K9:M9"/>
    <mergeCell ref="B30:M30"/>
    <mergeCell ref="A31:F31"/>
    <mergeCell ref="G31:J31"/>
    <mergeCell ref="K31:M31"/>
    <mergeCell ref="B62:N62"/>
    <mergeCell ref="B64:N64"/>
    <mergeCell ref="E70:F70"/>
    <mergeCell ref="H70:I70"/>
    <mergeCell ref="J70:K70"/>
    <mergeCell ref="L70:M70"/>
    <mergeCell ref="E73:F73"/>
    <mergeCell ref="H73:I73"/>
    <mergeCell ref="L73:M73"/>
    <mergeCell ref="E74:F74"/>
    <mergeCell ref="H74:I74"/>
    <mergeCell ref="J74:K74"/>
    <mergeCell ref="L74:M74"/>
    <mergeCell ref="E75:F75"/>
    <mergeCell ref="H75:I75"/>
    <mergeCell ref="J75:K75"/>
    <mergeCell ref="L75:M75"/>
    <mergeCell ref="E76:F76"/>
    <mergeCell ref="H76:I76"/>
    <mergeCell ref="J76:K76"/>
    <mergeCell ref="L76:M76"/>
    <mergeCell ref="E77:F77"/>
    <mergeCell ref="H77:I77"/>
    <mergeCell ref="J77:K77"/>
    <mergeCell ref="L77:M77"/>
    <mergeCell ref="E78:F78"/>
    <mergeCell ref="H78:I78"/>
    <mergeCell ref="J78:K78"/>
    <mergeCell ref="L78:M78"/>
    <mergeCell ref="E79:F79"/>
    <mergeCell ref="H79:I79"/>
    <mergeCell ref="J79:K79"/>
    <mergeCell ref="L79:M79"/>
    <mergeCell ref="L86:M86"/>
    <mergeCell ref="E80:F80"/>
    <mergeCell ref="H80:I80"/>
    <mergeCell ref="J80:K80"/>
    <mergeCell ref="L80:M80"/>
    <mergeCell ref="E81:F81"/>
    <mergeCell ref="E82:F82"/>
    <mergeCell ref="H82:I82"/>
    <mergeCell ref="J82:K82"/>
    <mergeCell ref="L82:M82"/>
    <mergeCell ref="E83:F83"/>
    <mergeCell ref="E84:F84"/>
    <mergeCell ref="E86:F86"/>
    <mergeCell ref="H86:I86"/>
    <mergeCell ref="J86:K86"/>
    <mergeCell ref="E87:F87"/>
    <mergeCell ref="H87:I87"/>
    <mergeCell ref="J87:K87"/>
    <mergeCell ref="L87:M87"/>
    <mergeCell ref="E88:F88"/>
    <mergeCell ref="H88:I88"/>
    <mergeCell ref="J88:K88"/>
    <mergeCell ref="L88:M88"/>
    <mergeCell ref="H90:I90"/>
    <mergeCell ref="J90:K90"/>
    <mergeCell ref="L90:M90"/>
    <mergeCell ref="H91:I91"/>
    <mergeCell ref="J91:K91"/>
    <mergeCell ref="L91:M91"/>
    <mergeCell ref="H92:I92"/>
    <mergeCell ref="J92:K92"/>
    <mergeCell ref="L92:M92"/>
    <mergeCell ref="H93:I93"/>
    <mergeCell ref="J93:K93"/>
    <mergeCell ref="L93:M93"/>
    <mergeCell ref="H95:I95"/>
    <mergeCell ref="J95:K95"/>
    <mergeCell ref="L95:M95"/>
    <mergeCell ref="C97:E97"/>
    <mergeCell ref="G97:I97"/>
    <mergeCell ref="K97:L97"/>
  </mergeCells>
  <pageMargins left="0.70866141732283472" right="0.70866141732283472" top="0.74803149606299213" bottom="0.74803149606299213" header="0.31496062992125984" footer="0.31496062992125984"/>
  <pageSetup paperSize="5" fitToWidth="20" fitToHeight="0" orientation="landscape" horizontalDpi="0" verticalDpi="0" r:id="rId1"/>
  <colBreaks count="2" manualBreakCount="2">
    <brk id="5" max="1048575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Cub. Mirador Sur</vt:lpstr>
      <vt:lpstr>Cub. 3 Palmas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Joel Garcia Garcia</dc:creator>
  <cp:lastModifiedBy>Marielis Tineo</cp:lastModifiedBy>
  <dcterms:created xsi:type="dcterms:W3CDTF">2022-10-06T15:52:37Z</dcterms:created>
  <dcterms:modified xsi:type="dcterms:W3CDTF">2022-12-22T15:05:46Z</dcterms:modified>
</cp:coreProperties>
</file>