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3\Proyectos y Programas\Informes de presupuesto sobre programas y proyectos\Abril - Junio\"/>
    </mc:Choice>
  </mc:AlternateContent>
  <xr:revisionPtr revIDLastSave="0" documentId="8_{DD9E1434-4842-4C4E-B502-99B88AF911B0}" xr6:coauthVersionLast="47" xr6:coauthVersionMax="47" xr10:uidLastSave="{00000000-0000-0000-0000-000000000000}"/>
  <bookViews>
    <workbookView xWindow="-120" yWindow="-120" windowWidth="29040" windowHeight="15840" activeTab="2" xr2:uid="{9BC44137-4230-4C1B-8405-A6C3C6DBC529}"/>
  </bookViews>
  <sheets>
    <sheet name="CUB 1 ( Edificio)" sheetId="1" r:id="rId1"/>
    <sheet name="Hoja1" sheetId="3" r:id="rId2"/>
    <sheet name="CUB. 2 ( Estero Hondo)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[1]Ana!$F$3421</definedName>
    <definedName name="_TC220">[1]Ana!$F$3433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'[2]Trabajos Generales'!$F$4</definedName>
    <definedName name="AC38G40">'[3]LISTADO INSUMOS DEL 2000'!$I$29</definedName>
    <definedName name="acarreo">'[4]Listado Equipos a utilizar'!#REF!</definedName>
    <definedName name="ACERA">[1]Ana!$F$4488</definedName>
    <definedName name="aceras">[5]ANALISIS!$H$725</definedName>
    <definedName name="acero">#N/A</definedName>
    <definedName name="acero1">#REF!</definedName>
    <definedName name="ACERO12">[1]Ana!$F$23</definedName>
    <definedName name="ACERO1225">[1]Ana!$F$27</definedName>
    <definedName name="ACERO14">[1]Ana!$F$11</definedName>
    <definedName name="ACERO34">[1]Ana!$F$31</definedName>
    <definedName name="ACERO38">[1]Ana!$F$15</definedName>
    <definedName name="ACERO3825">[1]Ana!$F$19</definedName>
    <definedName name="acero60">#REF!</definedName>
    <definedName name="ACERO601">[1]Ana!$F$59</definedName>
    <definedName name="ACERO6012">[1]Ana!$F$47</definedName>
    <definedName name="ACERO601225">[1]Ana!$F$51</definedName>
    <definedName name="ACERO6034">[1]Ana!$F$55</definedName>
    <definedName name="ACERO6038">[1]Ana!$F$39</definedName>
    <definedName name="ACERO603825">[1]Ana!$F$43</definedName>
    <definedName name="acerog40">[6]MATERIALES!$G$7</definedName>
    <definedName name="aceroi">#REF!</definedName>
    <definedName name="aceroii">#REF!</definedName>
    <definedName name="aceromalla">#REF!</definedName>
    <definedName name="ADHERENCIA">#N/A</definedName>
    <definedName name="adm">'[7]Resumen Precio Equipos'!$C$28</definedName>
    <definedName name="ADMINISTRATIVOS">#REF!</definedName>
    <definedName name="Aforo">[8]MATERIALES!$C$14</definedName>
    <definedName name="Agregado">#REF!</definedName>
    <definedName name="agricola">'[4]Listado Equipos a utilizar'!#REF!</definedName>
    <definedName name="Agua">#REF!</definedName>
    <definedName name="AGUAGL">'[9]MATERIALES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[6]MATERIALES!$G$10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damios_M2">[11]ANALISIS!$F$562</definedName>
    <definedName name="ANGULAR">#REF!</definedName>
    <definedName name="_xlnm.Print_Area" localSheetId="2">'CUB. 2 ( Estero Hondo)'!$A$1:$N$544</definedName>
    <definedName name="_xlnm.Print_Area">#REF!</definedName>
    <definedName name="arena">[11]materiales!$E$12:$F$12</definedName>
    <definedName name="arena_empañete">[11]materiales!$E$13:$F$13</definedName>
    <definedName name="ARENA_LAV_CLASIF">'[9]MATERIALES LISTADO'!$D$9</definedName>
    <definedName name="arenabca">#REF!</definedName>
    <definedName name="arenafina">[6]MATERIALES!$G$11</definedName>
    <definedName name="arenaitabo">[6]MATERIALES!$G$12</definedName>
    <definedName name="arenalavada">[6]MATERIALES!$G$13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'[4]Listado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[12]Ins!#REF!</definedName>
    <definedName name="ayoperador">#REF!</definedName>
    <definedName name="Ayudante">[13]MO!$C$22</definedName>
    <definedName name="ayudcadenero">[6]OBRAMANO!$F$67</definedName>
    <definedName name="b">'[2]Trabajos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[1]Ana!$F$3582</definedName>
    <definedName name="BAÑERAHFCOL">[1]Ana!$F$3609</definedName>
    <definedName name="BAÑERALIV">[1]Ana!$F$3555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[1]Ana!$F$3635</definedName>
    <definedName name="BIDETCOL">[1]Ana!$F$3661</definedName>
    <definedName name="BLOCK10">[1]Ana!$F$216</definedName>
    <definedName name="BLOCK12">[1]Ana!$F$227</definedName>
    <definedName name="BLOCK4">[1]Ana!$F$106</definedName>
    <definedName name="BLOCK4RUST">[1]Ana!$F$238</definedName>
    <definedName name="BLOCK6">[1]Ana!$F$139</definedName>
    <definedName name="BLOCK640">[1]Ana!$F$128</definedName>
    <definedName name="BLOCK6VIO2">[1]Ana!$F$150</definedName>
    <definedName name="BLOCK8">[1]Ana!$F$183</definedName>
    <definedName name="BLOCK820">[1]Ana!$F$161</definedName>
    <definedName name="BLOCK820CLLENAS">[1]Ana!$F$205</definedName>
    <definedName name="BLOCK840">[1]Ana!$F$172</definedName>
    <definedName name="BLOCK840CLLENAS">[1]Ana!$F$194</definedName>
    <definedName name="BLOCK8RUST">[1]Ana!$F$248</definedName>
    <definedName name="BLOCKCALAD666">[1]Ana!$F$253</definedName>
    <definedName name="BLOCKCALAD886">[1]Ana!$F$258</definedName>
    <definedName name="BLOCKCALADORN152040">[1]Ana!$F$263</definedName>
    <definedName name="bloque8">#REF!</definedName>
    <definedName name="bloques4">[6]MATERIALES!#REF!</definedName>
    <definedName name="bloques6">[6]MATERIALES!#REF!</definedName>
    <definedName name="bloques8">[6]MATERIALES!#REF!</definedName>
    <definedName name="BORDILLO4">[1]Ana!$F$72</definedName>
    <definedName name="BORDILLO6">[1]Ana!$F$82</definedName>
    <definedName name="BORDILLO8">[1]Ana!$F$92</definedName>
    <definedName name="BOTONTIMBRE">[1]Ana!$F$3476</definedName>
    <definedName name="brochas">#REF!</definedName>
    <definedName name="Caballete_teja">[11]materiales!$D$36</definedName>
    <definedName name="caballeteasbecto">[14]precios!#REF!</definedName>
    <definedName name="caballeteasbeto">[14]precios!#REF!</definedName>
    <definedName name="Cable_de_Postensado">#REF!</definedName>
    <definedName name="CACERO">#REF!</definedName>
    <definedName name="cadeneros">'[7]O.M. y Salarios'!#REF!</definedName>
    <definedName name="cal_hidratada">[11]materiales!$E$11:$F$11</definedName>
    <definedName name="CAMARACAL">[1]Ana!$F$3672</definedName>
    <definedName name="CAMARAROC">[1]Ana!$F$3683</definedName>
    <definedName name="CAMARATIE">[1]Ana!$F$3694</definedName>
    <definedName name="camioncama">'[4]Listado Equipos a utilizar'!#REF!</definedName>
    <definedName name="camioneta">'[4]Listado Equipos a utilizar'!#REF!</definedName>
    <definedName name="CAMIONVOLTEO">[6]EQUIPOS!$I$19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[1]Ana!$F$443</definedName>
    <definedName name="Cantos_mochetas">[11]ANALISIS!$I$165</definedName>
    <definedName name="cantp">#REF!</definedName>
    <definedName name="cantpre">#REF!</definedName>
    <definedName name="cantt">#REF!</definedName>
    <definedName name="caparodadura">#REF!</definedName>
    <definedName name="Capatazequipo">[6]OBRAMANO!$F$81</definedName>
    <definedName name="CARANTEPECHO">'[12]M.O.'!#REF!</definedName>
    <definedName name="CARCOL30">'[12]M.O.'!#REF!</definedName>
    <definedName name="CARCOL50">'[12]M.O.'!#REF!</definedName>
    <definedName name="CARCOLAMARRE">'[12]M.O.'!#REF!</definedName>
    <definedName name="CARETEO">[1]Ana!$F$366</definedName>
    <definedName name="CARGA_BOTE_RETRO">[11]ANALISIS!$I$28</definedName>
    <definedName name="cargador">'[4]Listado Equipos a utilizar'!#REF!</definedName>
    <definedName name="CARGADORB">[15]EQUIPOS!$D$13</definedName>
    <definedName name="Cargas.sociales">#REF!</definedName>
    <definedName name="CARLOSAPLA">'[12]M.O.'!#REF!</definedName>
    <definedName name="CARLOSAVARIASAGUAS">'[12]M.O.'!#REF!</definedName>
    <definedName name="CARMURO">'[12]M.O.'!#REF!</definedName>
    <definedName name="CARP1">[12]Ins!#REF!</definedName>
    <definedName name="CARP2">[12]Ins!#REF!</definedName>
    <definedName name="CARPDINTEL">'[12]M.O.'!#REF!</definedName>
    <definedName name="Carpintero_1ra">[13]MO!$C$21</definedName>
    <definedName name="Carpintero_2da">[13]MO!$C$20</definedName>
    <definedName name="CARPVIGA2040">'[12]M.O.'!#REF!</definedName>
    <definedName name="CARPVIGA3050">'[12]M.O.'!#REF!</definedName>
    <definedName name="CARPVIGA3060">'[12]M.O.'!#REF!</definedName>
    <definedName name="CARPVIGA4080">'[12]M.O.'!#REF!</definedName>
    <definedName name="CARRAMPA">'[12]M.O.'!#REF!</definedName>
    <definedName name="CASBESTO">'[12]M.O.'!#REF!</definedName>
    <definedName name="CASETA200">[1]Ana!$F$290</definedName>
    <definedName name="CASETA200M2">[1]Ana!$F$291</definedName>
    <definedName name="CASETA500">[1]Ana!$F$327</definedName>
    <definedName name="CASETAM2">[1]Ana!$F$328</definedName>
    <definedName name="Casting_Bed">#REF!</definedName>
    <definedName name="CAT214BFT">[6]EQUIPOS!$I$15</definedName>
    <definedName name="Cat950B">[6]EQUIPOS!$I$14</definedName>
    <definedName name="CBLOCK10">[12]Ins!#REF!</definedName>
    <definedName name="CBLOCKORN">'[16]M.O.'!$C$26</definedName>
    <definedName name="cell">'[17]LISTADO INSUMOS DEL 2000'!$I$29</definedName>
    <definedName name="Cemento">#REF!</definedName>
    <definedName name="CEMENTO_GRIS_FDA">'[9]MATERIALES LISTADO'!$D$17</definedName>
    <definedName name="cementoblanco">[6]MATERIALES!#REF!</definedName>
    <definedName name="cementogris">[6]MATERIALES!$G$17</definedName>
    <definedName name="ceramcr33">[6]MATERIALES!#REF!</definedName>
    <definedName name="ceramcriolla">[6]MATERIALES!#REF!</definedName>
    <definedName name="ceramicaitalia">[6]MATERIALES!#REF!</definedName>
    <definedName name="ceramicaitaliapared">[6]MATERIALES!#REF!</definedName>
    <definedName name="ceramicaitalipared">[6]MATERIALES!#REF!</definedName>
    <definedName name="CESCHCH">'[16]M.O.'!$C$126</definedName>
    <definedName name="cfrontal">'[7]Resumen Precio Equipos'!$I$16</definedName>
    <definedName name="chazo">[6]OBRAMANO!#REF!</definedName>
    <definedName name="chilena">#REF!</definedName>
    <definedName name="Chofercisterna">[6]OBRAMANO!$F$79</definedName>
    <definedName name="CI_70X70">'[11]ANALISIS SANITARIOS'!$I$69</definedName>
    <definedName name="cisterna">'[4]Listado Equipos a utilizar'!$I$11</definedName>
    <definedName name="CISTERNA4CAL">[1]Ana!$F$3759</definedName>
    <definedName name="CISTERNA4ROC">[1]Ana!$F$3779</definedName>
    <definedName name="CISTERNA8TIE">[1]Ana!$F$3799</definedName>
    <definedName name="CLAVO">[16]Ins!$E$811</definedName>
    <definedName name="clavoLB">[11]materiales!$E$22:$F$22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lumnaC1">[11]ANALISIS!$I$76</definedName>
    <definedName name="columnaC2">[11]ANALISIS!$I$222</definedName>
    <definedName name="columnaC3">[11]ANALISIS!#REF!</definedName>
    <definedName name="Compresores">[6]EQUIPOS!$I$28</definedName>
    <definedName name="CONTENTELFORDM">[1]Ana!$F$343</definedName>
    <definedName name="CONTENTELFORDM3">[1]Ana!$F$342</definedName>
    <definedName name="control">#REF!</definedName>
    <definedName name="corte_y_soldadura_8">[8]MATERIALES!$C$8</definedName>
    <definedName name="cprestamo">[15]EQUIPOS!$D$27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'[12]M.O.'!#REF!</definedName>
    <definedName name="d">'[2]Trabajos Generales'!$D$9</definedName>
    <definedName name="D7H">[6]EQUIPOS!$I$9</definedName>
    <definedName name="D8K">[6]EQUIPOS!$I$8</definedName>
    <definedName name="d8r">'[4]Listado Equipos a utilizar'!#REF!</definedName>
    <definedName name="D8T">'[7]Resumen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AGUE_P">'[11]ANALISIS SANITARIOS'!$I$55</definedName>
    <definedName name="Desarrollo_de_acuífero">[8]MATERIALES!$C$12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[1]Ana!$F$3809</definedName>
    <definedName name="DESP34">[1]Ana!$F$3819</definedName>
    <definedName name="DESP44">[1]Ana!$F$3829</definedName>
    <definedName name="DESPLU3">#REF!</definedName>
    <definedName name="DESPLU4">[1]Ana!$F$359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'[4]Listado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'[7]Resumen Precio Equipos'!$C$27</definedName>
    <definedName name="DUCHAFRIAHG">[1]Ana!$F$3862</definedName>
    <definedName name="dulce">#REF!</definedName>
    <definedName name="DYNACA25">[6]EQUIPOS!$I$13</definedName>
    <definedName name="e214bft">'[4]Listado Equipos a utilizar'!#REF!</definedName>
    <definedName name="e320b">'[4]Listado Equipos a utilizar'!#REF!</definedName>
    <definedName name="Empalme_de_Pilotes">#REF!</definedName>
    <definedName name="empañete">[11]ANALISIS!$I$476</definedName>
    <definedName name="empañeteColumnas">[11]ANALISIS!$I$153</definedName>
    <definedName name="EMPCOL">[1]Ana!$F$387</definedName>
    <definedName name="EMPEXTMA">[1]Ana!$F$407</definedName>
    <definedName name="EMPINTMA">[1]Ana!$F$399</definedName>
    <definedName name="EMPPULSCOL">[1]Ana!$F$438</definedName>
    <definedName name="EMPRAS">[1]Ana!$F$415</definedName>
    <definedName name="EMPRUS">[1]Ana!$F$430</definedName>
    <definedName name="EMPTECHO">[1]Ana!$F$423</definedName>
    <definedName name="Encache">[6]OBRAMANO!$F$43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'[4]Listado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[1]Ana!$F$467</definedName>
    <definedName name="ESCGRA23C">[1]Ana!$F$473</definedName>
    <definedName name="ESCGRA23G">[1]Ana!$F$479</definedName>
    <definedName name="ESCGRABOTB">[1]Ana!$F$485</definedName>
    <definedName name="ESCGRABOTC">[1]Ana!$F$491</definedName>
    <definedName name="escobillones">'[4]Listado Equipos a utilizar'!#REF!</definedName>
    <definedName name="ESCSUPCHAC">[1]Ana!$F$509</definedName>
    <definedName name="ESCVIBB">[1]Ana!$F$515</definedName>
    <definedName name="ESCVIBC">[1]Ana!$F$521</definedName>
    <definedName name="ESCVIBG">[1]Ana!$F$527</definedName>
    <definedName name="Eslingas">#REF!</definedName>
    <definedName name="ESTRIA">[1]Ana!$F$448</definedName>
    <definedName name="ex320b">'[4]Listado Equipos a utilizar'!#REF!</definedName>
    <definedName name="EXC_NO_CLASIF">#REF!</definedName>
    <definedName name="excavadora">'[4]Listado Equipos a utilizar'!#REF!</definedName>
    <definedName name="excavadora235">[6]EQUIPOS!$I$16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_incli">[11]ANALISIS!$I$335</definedName>
    <definedName name="fino_plano">[11]ANALISIS!$I$488</definedName>
    <definedName name="FINOTECHOBER">[1]Ana!$F$5355</definedName>
    <definedName name="FINOTECHOINCL">[1]Ana!$F$5361</definedName>
    <definedName name="FINOTECHOPLA">[1]Ana!$F$5367</definedName>
    <definedName name="FORMATO">#REF!</definedName>
    <definedName name="FRAGUA">[1]Ana!$F$371</definedName>
    <definedName name="fraguache">[11]ANALISIS!$I$143</definedName>
    <definedName name="FREG1HG">[1]Ana!$F$3918</definedName>
    <definedName name="FREG2HG">[1]Ana!$F$3890</definedName>
    <definedName name="GASOLINA">[18]Ins!$E$582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[6]MATERIALES!$G$32</definedName>
    <definedName name="GFGFF" hidden="1">#REF!</definedName>
    <definedName name="GFSG" hidden="1">#REF!</definedName>
    <definedName name="GOTEROCOL">[1]Ana!$F$453</definedName>
    <definedName name="GOTERORAN">[1]Ana!$F$458</definedName>
    <definedName name="GRAA_LAV_CLASIF">'[9]MATERIALES LISTADO'!$D$10</definedName>
    <definedName name="GRADER12G">[6]EQUIPOS!$I$11</definedName>
    <definedName name="graderm">'[4]Listado Equipos a utilizar'!#REF!</definedName>
    <definedName name="grava" localSheetId="2">[11]materiales!$E$14:$F$14</definedName>
    <definedName name="GRAVA">[19]MATERIALES!$C$11</definedName>
    <definedName name="Grúa_Manitowoc_2900">#REF!</definedName>
    <definedName name="gt">#REF!</definedName>
    <definedName name="H">#N/A</definedName>
    <definedName name="HAANT4015124238">[1]Ana!$F$542</definedName>
    <definedName name="HAANT4015180238">[1]Ana!$F$546</definedName>
    <definedName name="HAANT4015210238">[1]Ana!$F$550</definedName>
    <definedName name="HACOL20201244041238A20LIG">[1]Ana!$F$579</definedName>
    <definedName name="HACOL20201244041238A20MANO">[1]Ana!$F$583</definedName>
    <definedName name="HACOL20201244043814A20LIG">[1]Ana!$F$570</definedName>
    <definedName name="HACOL20201244043814A20MANO">[1]Ana!$F$574</definedName>
    <definedName name="HACOL2020180404122538A20">[1]Ana!$F$705</definedName>
    <definedName name="HACOL20201804041238A20">[1]Ana!$F$700</definedName>
    <definedName name="HACOL2020180604122538A20">[1]Ana!$F$715</definedName>
    <definedName name="HACOL20201806041238A20">[1]Ana!$F$710</definedName>
    <definedName name="HACOL20301244041238A20LIG">[1]Ana!$F$596</definedName>
    <definedName name="HACOL20301244041238A20MANO">[1]Ana!$F$600</definedName>
    <definedName name="HACOL2030180604122538A20">[1]Ana!$F$733</definedName>
    <definedName name="HACOL20301806041238A20">[1]Ana!$F$728</definedName>
    <definedName name="HACOL30301244081238A20LIG">[1]Ana!$F$613</definedName>
    <definedName name="HACOL30301244081238A20MANO">[1]Ana!$F$617</definedName>
    <definedName name="HACOL3030180408122538A30">[1]Ana!$F$766</definedName>
    <definedName name="HACOL3030180408122538A30PORT">[1]Ana!$F$771</definedName>
    <definedName name="HACOL30301804081238A30">[1]Ana!$F$756</definedName>
    <definedName name="HACOL30301804081238A30PORT">[1]Ana!$F$761</definedName>
    <definedName name="HACOL3030180608122538A30">[1]Ana!$F$788</definedName>
    <definedName name="HACOL3030180608122538A30PORT">[1]Ana!$F$793</definedName>
    <definedName name="HACOL30301806081238A30">[1]Ana!$F$777</definedName>
    <definedName name="HACOL30301806081238A30PORT">[1]Ana!$F$782</definedName>
    <definedName name="HACOL30302104043438A30">[1]Ana!$F$949</definedName>
    <definedName name="HACOL30302104043438A30PORT">[1]Ana!$F$954</definedName>
    <definedName name="HACOL30302106043438A30">[1]Ana!$F$960</definedName>
    <definedName name="HACOL30302106043438A30PORT">[1]Ana!$F$965</definedName>
    <definedName name="HACOL30302404043438A30">[1]Ana!$F$1121</definedName>
    <definedName name="HACOL30302404043438A30PORT">[1]Ana!$F$1126</definedName>
    <definedName name="HACOL30302406043438A30">[1]Ana!$F$1132</definedName>
    <definedName name="HACOL30302406043438A30PORT">[1]Ana!$F$1137</definedName>
    <definedName name="HACOL30401244043438A30LIG">[1]Ana!$F$630</definedName>
    <definedName name="HACOL30401244043438A30MANO">[1]Ana!$F$634</definedName>
    <definedName name="HACOL30401804043438A30">[1]Ana!$F$806</definedName>
    <definedName name="HACOL30401804043438A30PORT">[1]Ana!$F$811</definedName>
    <definedName name="HACOL30401806043438A30">[1]Ana!$F$817</definedName>
    <definedName name="HACOL30401806043438A30PORT">[1]Ana!$F$822</definedName>
    <definedName name="HACOL30402104043438A30">[1]Ana!$F$978</definedName>
    <definedName name="HACOL30402104043438A30PORT">[1]Ana!$F$983</definedName>
    <definedName name="HACOL30402106043438A30">[1]Ana!$F$989</definedName>
    <definedName name="HACOL30402106043438A30PORT">[1]Ana!$F$994</definedName>
    <definedName name="HACOL30402404043438A30">[1]Ana!$F$1150</definedName>
    <definedName name="HACOL30402404043438A30PORT">[1]Ana!$F$1155</definedName>
    <definedName name="HACOL30402406043438A30">[1]Ana!$F$1161</definedName>
    <definedName name="HACOL30402406043438A30PORT">[1]Ana!$F$1166</definedName>
    <definedName name="HACOL40401244041243438A20LIG">[1]Ana!$F$648</definedName>
    <definedName name="HACOL40401244041243438A20MANO">[1]Ana!$F$652</definedName>
    <definedName name="HACOL4040180404124342538A20">[1]Ana!$F$847</definedName>
    <definedName name="HACOL4040180404124342538A20PORT">[1]Ana!$F$852</definedName>
    <definedName name="HACOL40401804041243438A20">[1]Ana!$F$836</definedName>
    <definedName name="HACOL40401804041243438A20PORT">[1]Ana!$F$841</definedName>
    <definedName name="HACOL4040180604124342538A30">[1]Ana!$F$871</definedName>
    <definedName name="HACOL4040180604124342538A30PORT">[1]Ana!$F$876</definedName>
    <definedName name="HACOL40401806041243438A30">[1]Ana!$F$859</definedName>
    <definedName name="HACOL40401806041243438A30PORT">[1]Ana!$F$864</definedName>
    <definedName name="HACOL4040210404122543438A20">[1]Ana!$F$1019</definedName>
    <definedName name="HACOL4040210404122543438A20PORT">[1]Ana!$F$1024</definedName>
    <definedName name="HACOL40402104041243438A20">[1]Ana!$F$1008</definedName>
    <definedName name="HACOL40402104041243438A20PORT">[1]Ana!$F$1013</definedName>
    <definedName name="HACOL4040210604122543438A30">[1]Ana!$F$1043</definedName>
    <definedName name="HACOL4040210604122543438A30PORT">[1]Ana!$F$1048</definedName>
    <definedName name="HACOL40402106041243438A30">[1]Ana!$F$1031</definedName>
    <definedName name="HACOL40402106041243438A30PORT">[1]Ana!$F$1036</definedName>
    <definedName name="HACOL4040240404122543438A20">[1]Ana!$F$1191</definedName>
    <definedName name="HACOL4040240404122543438A20PORT">[1]Ana!$F$1196</definedName>
    <definedName name="HACOL40402404041243438A20">[1]Ana!$F$1180</definedName>
    <definedName name="HACOL40402404041243438A20PORT">[1]Ana!$F$1185</definedName>
    <definedName name="HACOL4040240604122543438A30">[1]Ana!$F$1215</definedName>
    <definedName name="HACOL4040240604122543438A30PORT">[1]Ana!$F$1220</definedName>
    <definedName name="HACOL40402406041243438A30">[1]Ana!$F$1203</definedName>
    <definedName name="HACOL40402406041243438A30PORT">[1]Ana!$F$1208</definedName>
    <definedName name="HACOL5050124404344138A20LIG">[1]Ana!$F$666</definedName>
    <definedName name="HACOL5050124404344138A20MANO">[1]Ana!$F$670</definedName>
    <definedName name="HACOL5050180404344138A20">[1]Ana!$F$890</definedName>
    <definedName name="HACOL5050180404344138A20PORT">[1]Ana!$F$895</definedName>
    <definedName name="HACOL5050180604344138A20">[1]Ana!$F$902</definedName>
    <definedName name="HACOL5050180604344138A20PORT">[1]Ana!$F$907</definedName>
    <definedName name="HACOL5050210404344138A20">[1]Ana!$F$1062</definedName>
    <definedName name="HACOL5050210404344138A20PORT">[1]Ana!$F$1067</definedName>
    <definedName name="HACOL5050210604344138A20">[1]Ana!$F$1074</definedName>
    <definedName name="HACOL5050210604344138A20PORT">[1]Ana!$F$1079</definedName>
    <definedName name="HACOL5050240404344138A20">[1]Ana!$F$1234</definedName>
    <definedName name="HACOL5050240404344138A20PORT">[1]Ana!$F$1239</definedName>
    <definedName name="HACOL5050240604344138A20">[1]Ana!$F$1246</definedName>
    <definedName name="HACOL5050240604344138A20PORT">[1]Ana!$F$1251</definedName>
    <definedName name="HACOL60601244012138A20LIG">[1]Ana!$F$683</definedName>
    <definedName name="HACOL60601244012138A20MANO">[1]Ana!$F$687</definedName>
    <definedName name="HACOL60601804012138A20">[1]Ana!$F$920</definedName>
    <definedName name="HACOL60601804012138A30PORT">[1]Ana!$F$925</definedName>
    <definedName name="HACOL60601806012138A30">[1]Ana!$F$931</definedName>
    <definedName name="HACOL60601806012138A30PORT">[1]Ana!$F$936</definedName>
    <definedName name="HACOL60602104012138A20">[1]Ana!$F$1092</definedName>
    <definedName name="HACOL60602104012138A30PORT">[1]Ana!$F$1097</definedName>
    <definedName name="HACOL60602106012138A30">[1]Ana!$F$1103</definedName>
    <definedName name="HACOL60602106012138A30PORT">[1]Ana!$F$1108</definedName>
    <definedName name="HACOL60602404012138A20">[1]Ana!$F$1264</definedName>
    <definedName name="HACOL60602404012138A20PORT">[1]Ana!$F$1269</definedName>
    <definedName name="HACOL60602406012138A20">[1]Ana!$F$1275</definedName>
    <definedName name="HACOL60602406012138A20PORT">[1]Ana!$F$1280</definedName>
    <definedName name="HACOLA15201244043814A20LIG">[1]Ana!$F$1295</definedName>
    <definedName name="HACOLA15201244043814A20MANO">[1]Ana!$F$1307</definedName>
    <definedName name="HACOLA20201244043814A20LIG">[1]Ana!$F$1343</definedName>
    <definedName name="HACOLA20201244043814A20MANO">[1]Ana!$F$1355</definedName>
    <definedName name="HADIN10201244023821214A20LIG">[1]Ana!$F$1371</definedName>
    <definedName name="HADIN10201244023821214A20MANO">[1]Ana!$F$1384</definedName>
    <definedName name="HADIN10201804023821214A20">[1]Ana!$F$1473</definedName>
    <definedName name="HADIN15201244023831214A20LIG">[1]Ana!$F$1397</definedName>
    <definedName name="HADIN15201244023831214A20MANO">[1]Ana!$F$1410</definedName>
    <definedName name="HADIN15201804023831214A20">[1]Ana!$F$1486</definedName>
    <definedName name="HADIN20201244023831238A20LIG">[1]Ana!$F$1448</definedName>
    <definedName name="HADIN20201244023831238A20MANO">[1]Ana!$F$1460</definedName>
    <definedName name="HADIN20201804023831238A20">[1]Ana!$F$1498</definedName>
    <definedName name="hai">#REF!</definedName>
    <definedName name="haii">#REF!</definedName>
    <definedName name="haiii">#REF!</definedName>
    <definedName name="haiiii">#REF!</definedName>
    <definedName name="HALOS10124403825A25LIGW">[1]Ana!$F$1517</definedName>
    <definedName name="HALOS101244038A25LIGW">[1]Ana!$F$1513</definedName>
    <definedName name="HALOS10124603825A25LIGW">[1]Ana!$F$1527</definedName>
    <definedName name="HALOS101246038A25LIGW">[1]Ana!$F$1522</definedName>
    <definedName name="HALOS10180403825A25">[1]Ana!$F$1569</definedName>
    <definedName name="HALOS101804038A25">[1]Ana!$F$1565</definedName>
    <definedName name="HALOS10180603825A25">[1]Ana!$F$1579</definedName>
    <definedName name="HALOS101806038A25">[1]Ana!$F$1574</definedName>
    <definedName name="HALOS12124403825A25LIGW">[1]Ana!$F$1543</definedName>
    <definedName name="HALOS121244038A25LIGW">[1]Ana!$F$1539</definedName>
    <definedName name="HALOS12124603825A25LIGW">[1]Ana!$F$1553</definedName>
    <definedName name="HALOS121246038A25LIGW">[1]Ana!$F$1548</definedName>
    <definedName name="HALOS12180403825A25">[1]Ana!$F$1595</definedName>
    <definedName name="HALOS121804038A25">[1]Ana!$F$1591</definedName>
    <definedName name="HALOS12180603825A25">[1]Ana!$F$1605</definedName>
    <definedName name="HALOS121806038A25">[1]Ana!$F$1600</definedName>
    <definedName name="HAMUR15180403825A20X202CAR">[1]Ana!$F$1625</definedName>
    <definedName name="HAMUR151804038A20X202CAR">[1]Ana!$F$1621</definedName>
    <definedName name="HAMUR15180603825A20X202CAR">[1]Ana!$F$1635</definedName>
    <definedName name="HAMUR151806038A20X202CAR">[1]Ana!$F$1630</definedName>
    <definedName name="HAMUR15210403825A20X202CAR">[1]Ana!$F$1652</definedName>
    <definedName name="HAMUR152104038A20X202CAR">[1]Ana!$F$1648</definedName>
    <definedName name="HAMUR15210603825A20X202CAR">[1]Ana!$F$1662</definedName>
    <definedName name="HAMUR152106038A20X202CAR">[1]Ana!$F$1657</definedName>
    <definedName name="HAMUR15240403825A20X202CAR">[1]Ana!$F$1679</definedName>
    <definedName name="HAMUR152404038A20X202CAR">[1]Ana!$F$1675</definedName>
    <definedName name="HAMUR15240603825A20X202CAR">[1]Ana!$F$1689</definedName>
    <definedName name="HAMUR152406038A20X202CAR">[1]Ana!$F$1684</definedName>
    <definedName name="HAMUR20180403825A20X202CAR">[1]Ana!$F$1706</definedName>
    <definedName name="HAMUR201804038A20X202CAR">[1]Ana!$F$1702</definedName>
    <definedName name="HAMUR20180603825A20X202CAR">[1]Ana!$F$1716</definedName>
    <definedName name="HAMUR201806038A20X202CAR">[1]Ana!$F$1711</definedName>
    <definedName name="HAMUR20210401225A10X102CAR">[1]Ana!$F$1760</definedName>
    <definedName name="HAMUR20210401225A20X202CAR">[1]Ana!$F$1787</definedName>
    <definedName name="HAMUR202104012A10X102CAR">[1]Ana!$F$1756</definedName>
    <definedName name="HAMUR202104012A20X202CAR">[1]Ana!$F$1783</definedName>
    <definedName name="HAMUR20210403825A20X202CAR">[1]Ana!$F$1733</definedName>
    <definedName name="HAMUR202104038A20X202CAR">[1]Ana!$F$1729</definedName>
    <definedName name="HAMUR20210601225A10X102CAR">[1]Ana!$F$1770</definedName>
    <definedName name="HAMUR20210601225A20X202CAR">[1]Ana!$F$1797</definedName>
    <definedName name="HAMUR202106012A10X102CAR">[1]Ana!$F$1765</definedName>
    <definedName name="HAMUR202106012A20X202CAR">[1]Ana!$F$1792</definedName>
    <definedName name="HAMUR20210603825A20X202CAR">[1]Ana!$F$1743</definedName>
    <definedName name="HAMUR202106038A20X202CAR">[1]Ana!$F$1738</definedName>
    <definedName name="HAMUR20240401225A10X102CAR">[1]Ana!$F$1814</definedName>
    <definedName name="HAMUR20240401225A20X202CAR">[1]Ana!$F$1841</definedName>
    <definedName name="HAMUR202404012A10X102CAR">[1]Ana!$F$1810</definedName>
    <definedName name="HAMUR202404012A20X202CAR">[1]Ana!$F$1837</definedName>
    <definedName name="HAMUR20240601225A10X102CAR">[1]Ana!$F$1824</definedName>
    <definedName name="HAMUR20240601225A20X202CAR">[1]Ana!$F$1851</definedName>
    <definedName name="HAMUR202406012A10X102CAR">[1]Ana!$F$1819</definedName>
    <definedName name="HAMUR202406012A20X202CAR">[1]Ana!$F$1846</definedName>
    <definedName name="HAPISO38A20AD124ESP10">[1]Ana!$F$4643</definedName>
    <definedName name="HAPISO38A20AD124ESP12">[1]Ana!$F$4652</definedName>
    <definedName name="HAPISO38A20AD124ESP15">[1]Ana!$F$4661</definedName>
    <definedName name="HAPISO38A20AD124ESP20">[1]Ana!$F$4670</definedName>
    <definedName name="HAPISO38A20AD140ESP10">[1]Ana!$F$4679</definedName>
    <definedName name="HAPISO38A20AD140ESP12">[1]Ana!$F$4688</definedName>
    <definedName name="HAPISO38A20AD140ESP15">[1]Ana!$F$4697</definedName>
    <definedName name="HAPISO38A20AD140ESP20">[1]Ana!$F$4706</definedName>
    <definedName name="HAPISO38A20AD180ESP10">[1]Ana!$F$4715</definedName>
    <definedName name="HAPISO38A20AD180ESP12">[1]Ana!$F$4724</definedName>
    <definedName name="HAPISO38A20AD180ESP15">[1]Ana!$F$4733</definedName>
    <definedName name="HAPISO38A20AD180ESP20">[1]Ana!$F$4742</definedName>
    <definedName name="HAPISO38A20AD210ESP10">[1]Ana!$F$4751</definedName>
    <definedName name="HAPISO38A20AD210ESP12">[1]Ana!$F$4760</definedName>
    <definedName name="HAPISO38A20AD210ESP15">[1]Ana!$F$4769</definedName>
    <definedName name="HAPISO38A20AD210ESP20">[1]Ana!$F$4778</definedName>
    <definedName name="HARAMPA12124401225A2038A20LIGWIN">[1]Ana!$F$1871</definedName>
    <definedName name="HARAMPA12124401225A2038A20MANO">[1]Ana!$F$1890</definedName>
    <definedName name="HARAMPA121244012A2038A20LIGWIN">[1]Ana!$F$1866</definedName>
    <definedName name="HARAMPA121244012A2038A20MANO">[1]Ana!$F$1885</definedName>
    <definedName name="HARAMPA12124601225A2038A20LIGWIN">[1]Ana!$F$1881</definedName>
    <definedName name="HARAMPA12124601225A2038A20MANO">[1]Ana!$F$1901</definedName>
    <definedName name="HARAMPA121246012A2038A20LIGWIN">[1]Ana!$F$1876</definedName>
    <definedName name="HARAMPA121246012A2038A20MANO">[1]Ana!$F$1896</definedName>
    <definedName name="HARAMPA12180401225A2038A20">[1]Ana!$F$1918</definedName>
    <definedName name="HARAMPA121804012A2038A20">[1]Ana!$F$1913</definedName>
    <definedName name="HARAMPA12180601225A2038A20">[1]Ana!$F$1928</definedName>
    <definedName name="HARAMPA121806012A2038A20">[1]Ana!$F$1923</definedName>
    <definedName name="HARAMPA12210401225A2038A20">[1]Ana!$F$1945</definedName>
    <definedName name="HARAMPA122104012A2038A20">[1]Ana!$F$1940</definedName>
    <definedName name="HARAMPA12210601225A2038A20">[1]Ana!$F$1955</definedName>
    <definedName name="HARAMPA122106012A2038A20">[1]Ana!$F$1950</definedName>
    <definedName name="HARAMPA12240401225A2038A20">[1]Ana!$F$1972</definedName>
    <definedName name="HARAMPA122404012A2038A20">[1]Ana!$F$1967</definedName>
    <definedName name="HARAMPA12240601225A2038A20">[1]Ana!$F$1982</definedName>
    <definedName name="HARAMPA122406012A2038A20">[1]Ana!$F$1977</definedName>
    <definedName name="HAVA15201244043814A20LIG">[1]Ana!$F$2494</definedName>
    <definedName name="HAVA15201244043814A20MANO">[1]Ana!$F$2506</definedName>
    <definedName name="HAVA20201244043838A20LIG">[1]Ana!$F$2517</definedName>
    <definedName name="HAVA20201244043838A20MANO">[1]Ana!$F$2528</definedName>
    <definedName name="HAVIGA20401244033423838A20LIGWIN">[1]Ana!$F$1998</definedName>
    <definedName name="HAVIGA20401246033423838A20LIGWIN">[1]Ana!$F$2004</definedName>
    <definedName name="HAVIGA20401804033423838A20">[1]Ana!$F$2081</definedName>
    <definedName name="HAVIGA20401804033423838A20POR">[1]Ana!$F$2086</definedName>
    <definedName name="HAVIGA20401806033423838A20">[1]Ana!$F$2092</definedName>
    <definedName name="HAVIGA20401806033423838A20POR">[1]Ana!$F$2098</definedName>
    <definedName name="HAVIGA20402104033423838A20">[1]Ana!$F$2218</definedName>
    <definedName name="HAVIGA20402104033423838A20POR">[1]Ana!$F$2223</definedName>
    <definedName name="HAVIGA20402106033423838A20">[1]Ana!$F$2229</definedName>
    <definedName name="HAVIGA20402106033423838A20POR">[1]Ana!$F$2235</definedName>
    <definedName name="HAVIGA20402404033423838A20">[1]Ana!$F$2355</definedName>
    <definedName name="HAVIGA20402404033423838A20POR">[1]Ana!$F$2360</definedName>
    <definedName name="HAVIGA20402406033423838A20">[1]Ana!$F$2366</definedName>
    <definedName name="HAVIGA20402406033423838A20POR">[1]Ana!$F$2372</definedName>
    <definedName name="HAVIGA25501244043423838A25LIGWIN">[1]Ana!$F$2017</definedName>
    <definedName name="HAVIGA25501246043423838A25LIGWIN">[1]Ana!$F$2023</definedName>
    <definedName name="HAVIGA25501804043423838A25">[1]Ana!$F$2111</definedName>
    <definedName name="HAVIGA25501804043423838A25POR">[1]Ana!$F$2116</definedName>
    <definedName name="HAVIGA25501806043423838A25">[1]Ana!$F$2122</definedName>
    <definedName name="HAVIGA25501806043423838A25POR">[1]Ana!$F$2128</definedName>
    <definedName name="HAVIGA25502104043423838A25">[1]Ana!$F$2248</definedName>
    <definedName name="HAVIGA25502104043423838A25POR">[1]Ana!$F$2253</definedName>
    <definedName name="HAVIGA25502106043423838A25">[1]Ana!$F$2259</definedName>
    <definedName name="HAVIGA25502106043423838A25POR">[1]Ana!$F$2265</definedName>
    <definedName name="HAVIGA25502404043423838A25">[1]Ana!$F$2385</definedName>
    <definedName name="HAVIGA25502404043423838A25POR">[1]Ana!$F$2390</definedName>
    <definedName name="HAVIGA25502406043423838A25">[1]Ana!$F$2396</definedName>
    <definedName name="HAVIGA25502406043423838A25POR">[1]Ana!$F$2402</definedName>
    <definedName name="HAVIGA3060124404123838A25LIGWIN">[1]Ana!$F$2036</definedName>
    <definedName name="HAVIGA3060124604123838A25LIGWIN">[1]Ana!$F$2042</definedName>
    <definedName name="HAVIGA3060180404123838A25">[1]Ana!$F$2141</definedName>
    <definedName name="HAVIGA3060180404123838A25POR">[1]Ana!$F$2146</definedName>
    <definedName name="HAVIGA3060180604123838A25">[1]Ana!$F$2152</definedName>
    <definedName name="HAVIGA3060180604123838A25POR">[1]Ana!$F$2158</definedName>
    <definedName name="HAVIGA3060210404123838A25">[1]Ana!$F$2278</definedName>
    <definedName name="HAVIGA3060210404123838A25POR">[1]Ana!$F$2283</definedName>
    <definedName name="HAVIGA3060210604123838A25">[1]Ana!$F$2289</definedName>
    <definedName name="HAVIGA3060210604123838A25POR">[1]Ana!$F$2295</definedName>
    <definedName name="HAVIGA3060240404123838A25">[1]Ana!$F$2415</definedName>
    <definedName name="HAVIGA3060240404123838A25POR">[1]Ana!$F$2420</definedName>
    <definedName name="HAVIGA3060240604123838A25">[1]Ana!$F$2426</definedName>
    <definedName name="HAVIGA3060240604123838A25POR">[1]Ana!$F$2432</definedName>
    <definedName name="HAVIGA408012440512122538A25LIGWIN">[1]Ana!$F$2061</definedName>
    <definedName name="HAVIGA4080124405121238A25LIGWIN">[1]Ana!$F$2056</definedName>
    <definedName name="HAVIGA4080124605121238A25LIGWIN">[1]Ana!$F$2068</definedName>
    <definedName name="HAVIGA4080180405121238A25">[1]Ana!$F$2172</definedName>
    <definedName name="HAVIGA4080180405121238A25POR">[1]Ana!$F$2177</definedName>
    <definedName name="HAVIGA408018060512122538A25">[1]Ana!$F$2198</definedName>
    <definedName name="HAVIGA408018060512122538A25POR">[1]Ana!$F$2205</definedName>
    <definedName name="HAVIGA4080180605121238A25">[1]Ana!$F$2184</definedName>
    <definedName name="HAVIGA4080180605121238A25POR">[1]Ana!$F$2191</definedName>
    <definedName name="HAVIGA4080210405121238A25">[1]Ana!$F$2309</definedName>
    <definedName name="HAVIGA4080210405121238A25por">[1]Ana!$F$2314</definedName>
    <definedName name="HAVIGA408021060512122538A25">[1]Ana!$F$2335</definedName>
    <definedName name="HAVIGA408021060512122538A25POR">[1]Ana!$F$2342</definedName>
    <definedName name="HAVIGA4080210605121238A25">[1]Ana!$F$2321</definedName>
    <definedName name="HAVIGA4080210605121238A25POR">[1]Ana!$F$2328</definedName>
    <definedName name="HAVIGA4080240405121238A25">[1]Ana!$F$2446</definedName>
    <definedName name="HAVIGA4080240405121238A25POR">[1]Ana!$F$2451</definedName>
    <definedName name="HAVIGA408024060512122538A25">[1]Ana!$F$2472</definedName>
    <definedName name="HAVIGA408024060512122538A25PORT">[1]Ana!$F$2479</definedName>
    <definedName name="HAVIGA4080240605121238A25">[1]Ana!$F$2458</definedName>
    <definedName name="HAVIGA4080240605121238A25POR">[1]Ana!$F$2465</definedName>
    <definedName name="HAVUE4010124402383825A20LIGWIN">[1]Ana!$F$2547</definedName>
    <definedName name="HAVUE40101244023838A20LIGWIN">[1]Ana!$F$2543</definedName>
    <definedName name="HAVUE4010124602383825A20LIGWIN">[1]Ana!$F$2557</definedName>
    <definedName name="HAVUE40101246023838A20LIGWIN">[1]Ana!$F$2552</definedName>
    <definedName name="HAVUE4010180402383825A20">[1]Ana!$F$2599</definedName>
    <definedName name="HAVUE40101804023838A20">[1]Ana!$F$2595</definedName>
    <definedName name="HAVUE40101806023838A20">[1]Ana!$F$2604</definedName>
    <definedName name="HAVUE4012124402383825A20LIGWIN">[1]Ana!$F$2573</definedName>
    <definedName name="HAVUE40121244023838A20LIGWIN">[1]Ana!$F$2569</definedName>
    <definedName name="HAVUE4012124602383825A20LIGWIN">[1]Ana!$F$2583</definedName>
    <definedName name="HAVUE40121246023838A20LIGWIN">[1]Ana!$F$2578</definedName>
    <definedName name="HAVUE4012180402383825A20">[1]Ana!$F$2625</definedName>
    <definedName name="HAVUE40121804023838A20">[1]Ana!$F$2621</definedName>
    <definedName name="HAVUE4012180602383825A20">[1]Ana!$F$2635</definedName>
    <definedName name="HAVUE40121806023838A20">[1]Ana!$F$2630</definedName>
    <definedName name="HAZCH301354081225C634ADLIG">[1]Ana!$F$2652</definedName>
    <definedName name="HAZCH3013540812C634ADLIG">[1]Ana!$F$2645</definedName>
    <definedName name="HAZCH301356081225C634ADLIG">[1]Ana!$F$2666</definedName>
    <definedName name="HAZCH3013560812C634ADLIG">[1]Ana!$F$2659</definedName>
    <definedName name="HAZCH301404081225C634AD">[1]Ana!$F$2708</definedName>
    <definedName name="HAZCH3014040812C634AD">[1]Ana!$F$2701</definedName>
    <definedName name="HAZCH301406081225C634AD">[1]Ana!$F$2722</definedName>
    <definedName name="HAZCH3014060812C634AD">[1]Ana!$F$2715</definedName>
    <definedName name="HAZCH301804081225C634AD">[1]Ana!$F$2764</definedName>
    <definedName name="HAZCH3018040812C634AD">[1]Ana!$F$2757</definedName>
    <definedName name="HAZCH301806081225C634AD">[1]Ana!$F$2778</definedName>
    <definedName name="HAZCH3018060812C634AD">[1]Ana!$F$2771</definedName>
    <definedName name="HAZCH302104081225C634AD">[1]Ana!$F$2820</definedName>
    <definedName name="HAZCH3021040812C634AD">[1]Ana!$F$2813</definedName>
    <definedName name="HAZCH302106081225C634AD">[1]Ana!$F$2834</definedName>
    <definedName name="HAZCH3021060812C634AD">[1]Ana!$F$2827</definedName>
    <definedName name="HAZCH302404081225C634AD">[1]Ana!$F$2876</definedName>
    <definedName name="HAZCH3024040812C634AD">[1]Ana!$F$2869</definedName>
    <definedName name="HAZCH302406081225C634AD">[1]Ana!$F$2890</definedName>
    <definedName name="HAZCH3024060812C634AD">[1]Ana!$F$2883</definedName>
    <definedName name="HAZCH35180401225A15ADC18342CAM">[1]Ana!$F$2935</definedName>
    <definedName name="HAZCH351804012A15ADC18342CAM">[1]Ana!$F$2928</definedName>
    <definedName name="HAZCH35180601225A15ADC18342CAM">[1]Ana!$F$2949</definedName>
    <definedName name="HAZCH351806012A15ADC18342CAM">[1]Ana!$F$2942</definedName>
    <definedName name="HAZCH35210401225A15ADC18342CAM">[1]Ana!$F$2963</definedName>
    <definedName name="HAZCH352104012A15ADC18342CAM">[1]Ana!$F$2956</definedName>
    <definedName name="HAZCH35210601225A15ADC18342CAM">[1]Ana!$F$2977</definedName>
    <definedName name="HAZCH352106012A15ADC18342CAM">[1]Ana!$F$2970</definedName>
    <definedName name="HAZCH35240401225A15ADC18342CAM">[1]Ana!$F$2991</definedName>
    <definedName name="HAZCH352404012A15ADC18342CAM">[1]Ana!$F$2984</definedName>
    <definedName name="HAZCH35240601225A15ADC18342CAM">[1]Ana!$F$3005</definedName>
    <definedName name="HAZCH352406012A15ADC18342CAM">[1]Ana!$F$2998</definedName>
    <definedName name="HAZCH4013540812C634ADLIG">[1]Ana!$F$2673</definedName>
    <definedName name="HAZCH4013560812C634ADLIG">[1]Ana!$F$2680</definedName>
    <definedName name="HAZCH401404081225C634AD">[1]Ana!$F$2736</definedName>
    <definedName name="HAZCH4014040812C634AD">[1]Ana!$F$2729</definedName>
    <definedName name="HAZCH401804081225C634AD">[1]Ana!$F$2792</definedName>
    <definedName name="HAZCH4018040812C634AD">[1]Ana!$F$2785</definedName>
    <definedName name="HAZCH402104081225C634AD">[1]Ana!$F$2848</definedName>
    <definedName name="HAZCH4021040812C634AD">[1]Ana!$F$2841</definedName>
    <definedName name="HAZCH402404081225C634AD">[1]Ana!$F$2904</definedName>
    <definedName name="HAZCH4024040812C634AD">[1]Ana!$F$2897</definedName>
    <definedName name="HAZCH402406081225C634AD">[1]Ana!$F$2918</definedName>
    <definedName name="HAZCH4024060812C634AD">[1]Ana!$F$2911</definedName>
    <definedName name="HAZCH601356081225C634ADLIG">[1]Ana!$F$2694</definedName>
    <definedName name="HAZCH6013560812C634ADLIG">[1]Ana!$F$2687</definedName>
    <definedName name="HAZCH601406081225C634AD">[1]Ana!$F$2750</definedName>
    <definedName name="HAZCH6014060812C634AD">[1]Ana!$F$2743</definedName>
    <definedName name="HAZCH601806081225C634AD">[1]Ana!$F$2806</definedName>
    <definedName name="HAZCH6018060812C634AD">[1]Ana!$F$2799</definedName>
    <definedName name="HAZCH602106081225C634AD">[1]Ana!$F$2862</definedName>
    <definedName name="HAZCH6021060812C634AD">[1]Ana!$F$2855</definedName>
    <definedName name="HAZM201512423838A30LIG">[1]Ana!$F$3035</definedName>
    <definedName name="HAZM301512423838A30LIG">[1]Ana!$F$3041</definedName>
    <definedName name="HAZM302012423838A25LIG">[1]Ana!$F$3053</definedName>
    <definedName name="HAZM302013523838A25LIG">[1]Ana!$F$3014</definedName>
    <definedName name="HAZM302014023838A25">[1]Ana!$F$3074</definedName>
    <definedName name="HAZM30X20180">[1]Ana!$F$3095</definedName>
    <definedName name="HAZM401512423838A30LIG">[1]Ana!$F$3047</definedName>
    <definedName name="HAZM452012433838A25LIG">[1]Ana!$F$3058</definedName>
    <definedName name="HAZM452013533838A25LIG">[1]Ana!$F$3019</definedName>
    <definedName name="HAZM452014033838A25">[1]Ana!$F$3079</definedName>
    <definedName name="HAZM452018033838A25">[1]Ana!$F$3100</definedName>
    <definedName name="HAZM452512433838A25LIG">[1]Ana!$F$3063</definedName>
    <definedName name="HAZM452513533838A25LIG">[1]Ana!$F$3024</definedName>
    <definedName name="HAZM452514033838A25">[1]Ana!$F$3084</definedName>
    <definedName name="HAZM452521033838A25">[1]Ana!$F$3115</definedName>
    <definedName name="HAZM452524033838A25">[1]Ana!$F$3125</definedName>
    <definedName name="HAZM45X25180">[1]Ana!$F$3105</definedName>
    <definedName name="HAZM602512433838A25LIG">[1]Ana!$F$3068</definedName>
    <definedName name="HAZM602513533838A25LIG">[1]Ana!$F$3029</definedName>
    <definedName name="HAZM602514033838A25">[1]Ana!$F$3089</definedName>
    <definedName name="HAZM602521033838A25">[1]Ana!$F$3120</definedName>
    <definedName name="HAZM602524033838A25">[1]Ana!$F$3130</definedName>
    <definedName name="HAZM60X25180">[1]Ana!$F$3110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[1]Ana!$F$3246</definedName>
    <definedName name="HORACIO">#REF!</definedName>
    <definedName name="Horm_1_3_5_amano">[11]ANALISIS!$G$499:$H$499</definedName>
    <definedName name="HORM124">[1]Ana!$F$3302</definedName>
    <definedName name="HORM124LIGADORA">[1]Ana!$F$3309</definedName>
    <definedName name="HORM124LIGAWINCHE">[1]Ana!$F$3316</definedName>
    <definedName name="HORM135">[1]Ana!$F$3281</definedName>
    <definedName name="HORM135LIGADORA">[1]Ana!$F$3288</definedName>
    <definedName name="HORM135LIGAWINCHE">[1]Ana!$F$3295</definedName>
    <definedName name="HORM140">[1]Ana!$F$3138</definedName>
    <definedName name="HORM160">[1]Ana!$F$3143</definedName>
    <definedName name="HORM180">[1]Ana!$F$3148</definedName>
    <definedName name="HORM210">[1]Ana!$F$3153</definedName>
    <definedName name="HORM240">[1]Ana!$F$3158</definedName>
    <definedName name="HORM250">[1]Ana!$F$3163</definedName>
    <definedName name="HORM260">[1]Ana!$F$3168</definedName>
    <definedName name="HORM280">[1]Ana!$F$3173</definedName>
    <definedName name="HORM300">[1]Ana!$F$3178</definedName>
    <definedName name="HORM315">[1]Ana!$F$3183</definedName>
    <definedName name="HORM350">[1]Ana!$F$3188</definedName>
    <definedName name="HORM400">[1]Ana!$F$3193</definedName>
    <definedName name="HORMFROT">[1]Ana!$F$4786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[6]MATERIALES!#REF!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[1]Ana!$F$3253</definedName>
    <definedName name="IMPEST">[1]Ana!$F$3325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[1]Ana!$F$3996</definedName>
    <definedName name="INOALARCOL">[1]Ana!$F$4022</definedName>
    <definedName name="INOBCOSER">[1]Ana!$F$3970</definedName>
    <definedName name="INOBCOTAPASER">[1]Ana!$F$3944</definedName>
    <definedName name="INODORO">'[11]ANALISIS SANITARIOS'!$I$11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[1]Ana!$F$3388</definedName>
    <definedName name="INTERRUPTOR4VIAS">[1]Ana!$F$3399</definedName>
    <definedName name="INTERRUPTORDOBLE">[1]Ana!$F$3366</definedName>
    <definedName name="INTERRUPTORPILOTO">[1]Ana!$F$3410</definedName>
    <definedName name="INTERRUPTORSENCILLO">[1]Ana!$F$3355</definedName>
    <definedName name="INTERRUPTORTRIPLE">[1]Ana!$F$3377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[6]EQUIPOS!$I$25</definedName>
    <definedName name="komatsu">'[4]Listado Equipos a utilizar'!#REF!</definedName>
    <definedName name="LAVAMANOS_HIDROFUGO">'[11]ANALISIS SANITARIOS'!$I$32</definedName>
    <definedName name="LAVGRA1BCO">[1]Ana!$F$4071</definedName>
    <definedName name="LAVGRA2BCO">[1]Ana!$F$4046</definedName>
    <definedName name="LAVM1917BCO">[1]Ana!$F$4097</definedName>
    <definedName name="LAVM1917COL">[1]Ana!$F$4123</definedName>
    <definedName name="LAVMOVABCO">[1]Ana!$F$4150</definedName>
    <definedName name="LAVMOVACOL">[1]Ana!$F$4177</definedName>
    <definedName name="LAVMSERBCO">[1]Ana!$F$4203</definedName>
    <definedName name="Ligado_y_vaciado">#REF!</definedName>
    <definedName name="ligadohormigon">[6]OBRAMANO!#REF!</definedName>
    <definedName name="ligadora">'[4]Listado Equipos a utilizar'!#REF!</definedName>
    <definedName name="Ligadora_de_1_funda">#REF!</definedName>
    <definedName name="Ligadora_de_2_funda">#REF!</definedName>
    <definedName name="LIGALIGA">[1]Ana!$F$3262</definedName>
    <definedName name="ligawinche">[1]Ana!$F$3274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20a20">[11]ANALISIS!$I$421</definedName>
    <definedName name="LOSA30">#REF!</definedName>
    <definedName name="lubricantes">[20]Materiales!$K$15</definedName>
    <definedName name="LUZCENITAL">[1]Ana!$F$3344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[6]EQUIPOS!$I$21</definedName>
    <definedName name="Madera">#REF!</definedName>
    <definedName name="maderabrutapino">#REF!</definedName>
    <definedName name="MAESTROCARP">[12]Ins!#REF!</definedName>
    <definedName name="MALLACICL6HG">[1]Ana!$F$4383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'[4]Listado Equipos a utilizar'!#REF!</definedName>
    <definedName name="martillo">#REF!</definedName>
    <definedName name="MBR">#REF!</definedName>
    <definedName name="MEZCALAREPMOR">[1]Ana!$F$4415</definedName>
    <definedName name="mezclajuntabloque">#REF!</definedName>
    <definedName name="MEZEMP">[1]Ana!$F$4397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'[16]M.O.'!$C$203</definedName>
    <definedName name="mocarpinteria">#REF!</definedName>
    <definedName name="MOCONTEN553015">'[16]M.O.'!$C$216</definedName>
    <definedName name="MOPISOCERAMICA">[12]Ins!#REF!</definedName>
    <definedName name="mortero_1_10_pisos">[11]ANALISIS!$G$545:$H$545</definedName>
    <definedName name="mortero_1_2_pulido">[11]ANALISIS!#REF!</definedName>
    <definedName name="Mortero_1_3_Block">[11]ANALISIS!$G$510:$H$510</definedName>
    <definedName name="mortero_1_4_Empañete">[11]ANALISIS!$G$533:$H$533</definedName>
    <definedName name="MORTERO110">[1]Ana!$F$4421</definedName>
    <definedName name="MORTERO12">[1]Ana!$F$4410</definedName>
    <definedName name="MORTERO13">[1]Ana!$F$4392</definedName>
    <definedName name="MORTERO14">[1]Ana!$F$4403</definedName>
    <definedName name="movtierra">#REF!</definedName>
    <definedName name="MURO_0.20">[11]ANALISIS!$I$396</definedName>
    <definedName name="MURO30">#REF!</definedName>
    <definedName name="MUROBOVEDA12A10X2AD">#REF!</definedName>
    <definedName name="NADA">[21]Insumos!#REF!</definedName>
    <definedName name="NATILLA">[1]Ana!$F$375</definedName>
    <definedName name="NCLASI">#REF!</definedName>
    <definedName name="NCLASII">#REF!</definedName>
    <definedName name="NCLASIII">#REF!</definedName>
    <definedName name="NCLASIIII">#REF!</definedName>
    <definedName name="NINGUNA">[21]Insumos!#REF!</definedName>
    <definedName name="nissan">'[4]Listado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[13]MO!$C$11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'[7]O.M. y Salarios'!#REF!</definedName>
    <definedName name="opala">[20]Salarios!$D$16</definedName>
    <definedName name="Operadorgrader">[6]OBRAMANO!$F$74</definedName>
    <definedName name="operadorpala">[6]OBRAMANO!$F$72</definedName>
    <definedName name="operadorretro">[6]OBRAMANO!$F$77</definedName>
    <definedName name="operadorrodillo">[6]OBRAMANO!$F$75</definedName>
    <definedName name="operadortractor">[6]OBRAMANO!$F$76</definedName>
    <definedName name="ORI12FBCO">[1]Ana!$F$4225</definedName>
    <definedName name="ORI12FBCOFLUX">[1]Ana!$F$4243</definedName>
    <definedName name="ORI1FBCO">[1]Ana!$F$4265</definedName>
    <definedName name="ORI1FBCOFLUX">[1]Ana!$F$4283</definedName>
    <definedName name="ORIPEQBCO">[1]Ana!$F$4305</definedName>
    <definedName name="otractor">[20]Salarios!$D$14</definedName>
    <definedName name="p">[22]peso!#REF!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[1]Ana!$F$3511</definedName>
    <definedName name="PANEL16CIR">[1]Ana!$F$3518</definedName>
    <definedName name="PANEL24CIR">[1]Ana!$F$3525</definedName>
    <definedName name="PANEL2CIR">[1]Ana!$F$3483</definedName>
    <definedName name="PANEL4CIR">[1]Ana!$F$3490</definedName>
    <definedName name="PANEL6CIR">[1]Ana!$F$3497</definedName>
    <definedName name="PANEL8CIR">[1]Ana!$F$3504</definedName>
    <definedName name="PE">'[19]MANO DE OBRA'!$D$9</definedName>
    <definedName name="peon">'[7]O.M. y Salarios'!$G$39</definedName>
    <definedName name="PEONCARP">[12]Ins!#REF!</definedName>
    <definedName name="Peones">#REF!</definedName>
    <definedName name="Perforación_de_pozo__de_8">[8]MATERIALES!$C$16</definedName>
    <definedName name="periche">'[23]Análisis MACM'!#REF!</definedName>
    <definedName name="Pernos">#REF!</definedName>
    <definedName name="PHCH23BCO">[16]Ins!$E$627</definedName>
    <definedName name="pico">#REF!</definedName>
    <definedName name="PIEDRA_GAVIONE_M3">'[9]MATERIALES LISTADO'!$D$12</definedName>
    <definedName name="pilote">#REF!</definedName>
    <definedName name="pilotes">#REF!</definedName>
    <definedName name="pino1x10bruto">[16]Ins!$E$816</definedName>
    <definedName name="pinobruto">[6]MATERIALES!$G$33</definedName>
    <definedName name="PINTACRIEXT">[1]Ana!$F$4430</definedName>
    <definedName name="PINTACRIEXTAND">[1]Ana!$F$4443</definedName>
    <definedName name="PINTACRIINT">[1]Ana!$F$4436</definedName>
    <definedName name="PINTECO">[1]Ana!$F$4462</definedName>
    <definedName name="PINTEPOX">[1]Ana!$F$4450</definedName>
    <definedName name="PINTLACA">[1]Ana!$F$4456</definedName>
    <definedName name="PINTMAN">[1]Ana!$F$4469</definedName>
    <definedName name="PINTMANAND">[1]Ana!$F$4477</definedName>
    <definedName name="pintura_acrilica">[11]ANALISIS!$I$347</definedName>
    <definedName name="Pintura_Epóxica_Popular">#REF!</definedName>
    <definedName name="pinturaBase_Imp">[11]ANALISIS!$I$359</definedName>
    <definedName name="pinturas">#REF!</definedName>
    <definedName name="PISO01">[1]Ana!$F$4570</definedName>
    <definedName name="PISO09">[1]Ana!$F$4580</definedName>
    <definedName name="PISOADOCLAGRIS">[1]Ana!$F$4497</definedName>
    <definedName name="PISOADOCLAQUEM">[1]Ana!$F$4515</definedName>
    <definedName name="PISOADOCLAROJO">[1]Ana!$F$4506</definedName>
    <definedName name="PISOADOCOLGRIS">[1]Ana!$F$4524</definedName>
    <definedName name="PISOADOCOLROJO">[1]Ana!$F$4533</definedName>
    <definedName name="PISOADOMEDGRIS">[1]Ana!$F$4542</definedName>
    <definedName name="PISOADOMEDQUEM">[1]Ana!$F$4560</definedName>
    <definedName name="PISOADOMEDROJO">[1]Ana!$F$4551</definedName>
    <definedName name="PISOGRA1233030BCO">[1]Ana!$F$4616</definedName>
    <definedName name="PISOGRA1234040BCO">[1]Ana!$F$4634</definedName>
    <definedName name="PISOGRABOTI4040BCO">[1]Ana!$F$4589</definedName>
    <definedName name="PISOGRABOTI4040COL">[1]Ana!$F$4598</definedName>
    <definedName name="PISOGRAPROY4040">[1]Ana!$F$4607</definedName>
    <definedName name="PISOHFV10">[1]Ana!$F$4794</definedName>
    <definedName name="PISOLADEXAPEQ">[1]Ana!$F$4811</definedName>
    <definedName name="PISOLADFERIAPEQ">[1]Ana!$F$4819</definedName>
    <definedName name="PISOMOSROJ2525">[1]Ana!$F$4827</definedName>
    <definedName name="PISOPUL10">[1]Ana!$F$4803</definedName>
    <definedName name="Plancha_de_Plywood_4_x8_x3_4">#REF!</definedName>
    <definedName name="Planta_Eléctrica_para_tesado">#REF!</definedName>
    <definedName name="PLATEA_0.30">[11]ANALISIS!$I$37</definedName>
    <definedName name="PLIGADORA2">[18]Ins!$E$584</definedName>
    <definedName name="PLOMERO">[12]Ins!#REF!</definedName>
    <definedName name="PLOMEROAYUDANTE">[12]Ins!#REF!</definedName>
    <definedName name="PLOMEROOFICIAL">[12]Ins!#REF!</definedName>
    <definedName name="pmadera2162">[14]precios!#REF!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[24]Precios!$A$4:$F$1576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[1]Ana!$F$4986</definedName>
    <definedName name="PTAFRANCAOBAM2">[1]Ana!$C$4986</definedName>
    <definedName name="PTAPANCORCAOBA">[1]Ana!$F$4957</definedName>
    <definedName name="PTAPANCORCAOBAM2">[1]Ana!$C$4957</definedName>
    <definedName name="PTAPANCORPINO">[1]Ana!$F$4948</definedName>
    <definedName name="PTAPANCORPINOM2">[1]Ana!$C$4948</definedName>
    <definedName name="PTAPANESPCAOBA">[1]Ana!$F$4966</definedName>
    <definedName name="PTAPANESPCAOBAM2">[1]Ana!$C$4966</definedName>
    <definedName name="PTAPANVAIVENCAOBA">[1]Ana!$F$4974</definedName>
    <definedName name="PTAPANVAIVENCAOBAM2">[1]Ana!$C$4974</definedName>
    <definedName name="PTAPLY">[1]Ana!$F$4939</definedName>
    <definedName name="PTAPLYM2">[1]Ana!$C$4939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'[16]M.O.'!$C$970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VC_0.5_presion">[11]materiales!$D$34</definedName>
    <definedName name="pvc_1.5_presion">[11]materiales!$D$30</definedName>
    <definedName name="PVC_1_presion">[11]materiales!$D$32</definedName>
    <definedName name="PVC_3cuartopresion">[11]materiales!$D$33</definedName>
    <definedName name="PVC_4_semipresion">[11]materiales!$D$31</definedName>
    <definedName name="PWINCHE2000K">[18]Ins!$E$592</definedName>
    <definedName name="QUICIOGRA30BCO">[1]Ana!$F$4841</definedName>
    <definedName name="QUICIOGRA40BCO">[1]Ana!$F$4848</definedName>
    <definedName name="QUICIOGRABOTI40COL">[1]Ana!$F$4834</definedName>
    <definedName name="QUICIOLAD">[1]Ana!$F$4862</definedName>
    <definedName name="QUICIOMOS25ROJ">[1]Ana!$F$4855</definedName>
    <definedName name="QUNI">#REF!</definedName>
    <definedName name="rastra">'[4]Listado Equipos a utilizar'!#REF!</definedName>
    <definedName name="rastrapuas">'[4]Listado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'[25]Pasarela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[1]Ana!$F$5008</definedName>
    <definedName name="RELLENOCALEQ">[1]Ana!$F$5015</definedName>
    <definedName name="RELLENOCALGRAN">[1]Ana!$F$5022</definedName>
    <definedName name="RELLENOCALGRANEQ">[1]Ana!$F$5030</definedName>
    <definedName name="RELLENOGRAN">[1]Ana!$F$4995</definedName>
    <definedName name="RELLENOGRANEQ">[1]Ana!$F$5002</definedName>
    <definedName name="RELLENOREP">[1]Ana!$F$5035</definedName>
    <definedName name="RELLENOREPEQ">[1]Ana!$F$5041</definedName>
    <definedName name="REMOCIONCVMANO">[1]Ana!$F$5045</definedName>
    <definedName name="REPELLOTECHO">[1]Ana!$F$392</definedName>
    <definedName name="REPLANTEO">[1]Ana!$F$5059</definedName>
    <definedName name="REPLANTEOM">[1]Ana!$F$5060</definedName>
    <definedName name="RESANE">[1]Ana!$F$380</definedName>
    <definedName name="retui">#REF!</definedName>
    <definedName name="retuii">#REF!</definedName>
    <definedName name="retuiii">#REF!</definedName>
    <definedName name="retuiiii">#REF!</definedName>
    <definedName name="REVCER01">[1]Ana!$F$5072</definedName>
    <definedName name="REVCER09">[1]Ana!$F$5080</definedName>
    <definedName name="REVLAD248">[1]Ana!$F$5093</definedName>
    <definedName name="REVLADBIS228">[1]Ana!$F$5086</definedName>
    <definedName name="rodillo">'[4]Listado Equipos a utilizar'!#REF!</definedName>
    <definedName name="rodneu">'[4]Listado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[1]Ana!$F$3444</definedName>
    <definedName name="salidaAP">'[11]ANALISIS SANITARIOS'!$I$84</definedName>
    <definedName name="SALTEL">[1]Ana!$F$3454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[1]Ana!$F$3709</definedName>
    <definedName name="SEPTICOROC">[1]Ana!$F$3724</definedName>
    <definedName name="SEPTICOTIE">[1]Ana!$F$3739</definedName>
    <definedName name="Sereno_Mes">[13]MO!$B$16</definedName>
    <definedName name="SILICOOL">[1]Ana!$F$3331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_1">'[19]MANO DE OBRA'!$D$4</definedName>
    <definedName name="tablestacas">#REF!</definedName>
    <definedName name="TABLETAS">#REF!</definedName>
    <definedName name="TC">#REF!</definedName>
    <definedName name="techo_teja_HA">[11]ANALISIS!$F$332</definedName>
    <definedName name="TECHOASBTIJPIN">[1]Ana!$F$5107</definedName>
    <definedName name="TECHOTEJASFFORROCAO">[1]Ana!$F$5131</definedName>
    <definedName name="TECHOTEJASFFORROCED">[1]Ana!$F$5155</definedName>
    <definedName name="TECHOTEJASFFORROPINTRA">[1]Ana!$F$5179</definedName>
    <definedName name="TECHOTEJASFFORROROBBRA">[1]Ana!$F$5203</definedName>
    <definedName name="TECHOTEJCURVFORROCAO">[1]Ana!$F$5230</definedName>
    <definedName name="TECHOTEJCURVFORROCED">[1]Ana!$F$5257</definedName>
    <definedName name="TECHOTEJCURVFORROPINTRA">[1]Ana!$F$5284</definedName>
    <definedName name="TECHOTEJCURVFORROROBBRA">[1]Ana!$F$5311</definedName>
    <definedName name="TECHOTEJCURVSOBREFINO">[1]Ana!$F$5321</definedName>
    <definedName name="TECHOTEJCURVTIJPIN">[1]Ana!$F$5333</definedName>
    <definedName name="TECHOZIN26TIJPIN">[1]Ana!$F$5344</definedName>
    <definedName name="Teja_Barro">[11]materiales!$D$35</definedName>
    <definedName name="tetuii">#REF!</definedName>
    <definedName name="tie">#REF!</definedName>
    <definedName name="TIMBRE">[1]Ana!$F$3465</definedName>
    <definedName name="_xlnm.Print_Titles">#N/A</definedName>
    <definedName name="tiza">#REF!</definedName>
    <definedName name="Tolas">#REF!</definedName>
    <definedName name="tony">'[25]Pasarela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[15]EQUIPOS!$D$14</definedName>
    <definedName name="tractorm">'[4]Listado Equipos a utilizar'!#REF!</definedName>
    <definedName name="TRAGRACAL">[1]Ana!$F$4314</definedName>
    <definedName name="TRAGRAROC">[1]Ana!$F$4323</definedName>
    <definedName name="TRAGRATIE">[1]Ana!$F$4332</definedName>
    <definedName name="TRANSESC">[16]Ins!$E$660</definedName>
    <definedName name="transpasf">'[4]Listado Equipos a utilizar'!#REF!</definedName>
    <definedName name="transporte">'[7]Resumen Precio Equipos'!$C$30</definedName>
    <definedName name="Tratamiento_Moldes_para_Barandilla">#REF!</definedName>
    <definedName name="truct">[7]Materiales!#REF!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de_8__Acero">[8]MATERIALES!$C$4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[1]Ana!$F$3213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QQ">[26]materiales!$E$16:$F$16</definedName>
    <definedName name="varillas">#REF!</definedName>
    <definedName name="VCOLGANTE1590">#REF!</definedName>
    <definedName name="VERGRAGRI">[1]Ana!$F$4355</definedName>
    <definedName name="VIGASHP">#REF!</definedName>
    <definedName name="volteobote">'[4]Listado Equipos a utilizar'!#REF!</definedName>
    <definedName name="volteobotela">'[4]Listado Equipos a utilizar'!#REF!</definedName>
    <definedName name="volteobotelargo">'[4]Listado Equipos a utilizar'!#REF!</definedName>
    <definedName name="VSALALUMBCOMAN">[1]Ana!$F$5386</definedName>
    <definedName name="VSALALUMBCOPAL">[1]Ana!$F$5410</definedName>
    <definedName name="VSALALUMBROMAN">[1]Ana!$F$5392</definedName>
    <definedName name="VSALALUMBROVBROMAN">[1]Ana!$F$5398</definedName>
    <definedName name="VSALALUMNATVBROPAL">[1]Ana!$F$5416</definedName>
    <definedName name="VSALALUMNATVCMAN">[1]Ana!$F$5380</definedName>
    <definedName name="VSALALUMNATVCPAL">[1]Ana!$F$5404</definedName>
    <definedName name="VUELO10">#REF!</definedName>
    <definedName name="VXCSD">#REF!</definedName>
    <definedName name="W">#REF!</definedName>
    <definedName name="zabaleta">[11]ANALISIS!$I$174</definedName>
    <definedName name="ZABALETAPISO">[1]Ana!$F$4866</definedName>
    <definedName name="ZABALETATECHO">[1]Ana!$F$5372</definedName>
    <definedName name="zapata">#REF!</definedName>
    <definedName name="ZOCESCGRAPROYAL">[1]Ana!$F$4892</definedName>
    <definedName name="ZOCGRA30BCO">[1]Ana!$F$4899</definedName>
    <definedName name="ZOCGRA30GRIS">[1]Ana!$F$4906</definedName>
    <definedName name="ZOCGRA40BCO">[1]Ana!$F$4913</definedName>
    <definedName name="ZOCGRABOTI40BCO">[1]Ana!$F$4873</definedName>
    <definedName name="ZOCGRABOTI40COL">[1]Ana!$F$4880</definedName>
    <definedName name="ZOCGRAPROYAL40">[1]Ana!$F$4887</definedName>
    <definedName name="ZOCLAD28">[1]Ana!$F$4920</definedName>
    <definedName name="ZOCMOSROJ25">[1]Ana!$F$4927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4" i="2" l="1"/>
  <c r="F454" i="2"/>
  <c r="M453" i="2"/>
  <c r="L453" i="2"/>
  <c r="K453" i="2"/>
  <c r="K454" i="2" s="1"/>
  <c r="J453" i="2"/>
  <c r="I453" i="2"/>
  <c r="F453" i="2"/>
  <c r="L451" i="2"/>
  <c r="L454" i="2" s="1"/>
  <c r="J451" i="2"/>
  <c r="I451" i="2"/>
  <c r="F451" i="2"/>
  <c r="M447" i="2"/>
  <c r="L447" i="2"/>
  <c r="K447" i="2"/>
  <c r="J447" i="2"/>
  <c r="F447" i="2"/>
  <c r="M445" i="2"/>
  <c r="L445" i="2"/>
  <c r="K445" i="2"/>
  <c r="K448" i="2" s="1"/>
  <c r="J445" i="2"/>
  <c r="I445" i="2"/>
  <c r="F445" i="2"/>
  <c r="L443" i="2"/>
  <c r="L448" i="2" s="1"/>
  <c r="J443" i="2"/>
  <c r="I443" i="2"/>
  <c r="F443" i="2"/>
  <c r="F448" i="2" s="1"/>
  <c r="M439" i="2"/>
  <c r="L439" i="2"/>
  <c r="K439" i="2"/>
  <c r="J439" i="2"/>
  <c r="F439" i="2"/>
  <c r="M437" i="2"/>
  <c r="L437" i="2"/>
  <c r="K437" i="2"/>
  <c r="K440" i="2" s="1"/>
  <c r="J437" i="2"/>
  <c r="I437" i="2"/>
  <c r="F437" i="2"/>
  <c r="L435" i="2"/>
  <c r="L440" i="2" s="1"/>
  <c r="J435" i="2"/>
  <c r="I435" i="2"/>
  <c r="F435" i="2"/>
  <c r="F440" i="2" s="1"/>
  <c r="M431" i="2"/>
  <c r="L431" i="2"/>
  <c r="K431" i="2"/>
  <c r="J431" i="2"/>
  <c r="F431" i="2"/>
  <c r="L429" i="2"/>
  <c r="K429" i="2"/>
  <c r="M429" i="2" s="1"/>
  <c r="J429" i="2"/>
  <c r="I429" i="2"/>
  <c r="F429" i="2"/>
  <c r="L427" i="2"/>
  <c r="L432" i="2" s="1"/>
  <c r="I427" i="2"/>
  <c r="J427" i="2" s="1"/>
  <c r="F427" i="2"/>
  <c r="F432" i="2" s="1"/>
  <c r="M423" i="2"/>
  <c r="L423" i="2"/>
  <c r="K423" i="2"/>
  <c r="J423" i="2"/>
  <c r="F423" i="2"/>
  <c r="L421" i="2"/>
  <c r="K421" i="2"/>
  <c r="M421" i="2" s="1"/>
  <c r="J421" i="2"/>
  <c r="I421" i="2"/>
  <c r="F421" i="2"/>
  <c r="L419" i="2"/>
  <c r="L424" i="2" s="1"/>
  <c r="I419" i="2"/>
  <c r="J419" i="2" s="1"/>
  <c r="F419" i="2"/>
  <c r="F424" i="2" s="1"/>
  <c r="M415" i="2"/>
  <c r="L415" i="2"/>
  <c r="K415" i="2"/>
  <c r="I415" i="2"/>
  <c r="J415" i="2" s="1"/>
  <c r="F415" i="2"/>
  <c r="L413" i="2"/>
  <c r="L416" i="2" s="1"/>
  <c r="K413" i="2"/>
  <c r="K416" i="2" s="1"/>
  <c r="K456" i="2" s="1"/>
  <c r="K460" i="2" s="1"/>
  <c r="H503" i="2" s="1"/>
  <c r="I413" i="2"/>
  <c r="J413" i="2" s="1"/>
  <c r="F413" i="2"/>
  <c r="F416" i="2" s="1"/>
  <c r="M409" i="2"/>
  <c r="L409" i="2"/>
  <c r="K409" i="2"/>
  <c r="I409" i="2"/>
  <c r="J409" i="2" s="1"/>
  <c r="F409" i="2"/>
  <c r="L408" i="2"/>
  <c r="K408" i="2"/>
  <c r="M408" i="2" s="1"/>
  <c r="I408" i="2"/>
  <c r="J408" i="2" s="1"/>
  <c r="F408" i="2"/>
  <c r="M407" i="2"/>
  <c r="L407" i="2"/>
  <c r="L410" i="2" s="1"/>
  <c r="K407" i="2"/>
  <c r="K410" i="2" s="1"/>
  <c r="I407" i="2"/>
  <c r="J407" i="2" s="1"/>
  <c r="F407" i="2"/>
  <c r="F410" i="2" s="1"/>
  <c r="F393" i="2"/>
  <c r="F392" i="2"/>
  <c r="F394" i="2" s="1"/>
  <c r="F388" i="2"/>
  <c r="F389" i="2" s="1"/>
  <c r="F386" i="2"/>
  <c r="F385" i="2"/>
  <c r="F382" i="2"/>
  <c r="F381" i="2"/>
  <c r="F380" i="2"/>
  <c r="F379" i="2"/>
  <c r="F378" i="2"/>
  <c r="F383" i="2" s="1"/>
  <c r="F376" i="2"/>
  <c r="F375" i="2"/>
  <c r="F372" i="2"/>
  <c r="F371" i="2"/>
  <c r="F373" i="2" s="1"/>
  <c r="F368" i="2"/>
  <c r="F369" i="2" s="1"/>
  <c r="F365" i="2"/>
  <c r="F366" i="2" s="1"/>
  <c r="F362" i="2"/>
  <c r="F361" i="2"/>
  <c r="F360" i="2"/>
  <c r="F359" i="2"/>
  <c r="F358" i="2"/>
  <c r="F363" i="2" s="1"/>
  <c r="F355" i="2"/>
  <c r="F356" i="2" s="1"/>
  <c r="F351" i="2"/>
  <c r="F352" i="2" s="1"/>
  <c r="F348" i="2"/>
  <c r="F347" i="2"/>
  <c r="F346" i="2"/>
  <c r="F349" i="2" s="1"/>
  <c r="F343" i="2"/>
  <c r="F344" i="2" s="1"/>
  <c r="F340" i="2"/>
  <c r="F339" i="2"/>
  <c r="F338" i="2"/>
  <c r="F337" i="2"/>
  <c r="F341" i="2" s="1"/>
  <c r="F334" i="2"/>
  <c r="F333" i="2"/>
  <c r="F335" i="2" s="1"/>
  <c r="F330" i="2"/>
  <c r="F331" i="2" s="1"/>
  <c r="F327" i="2"/>
  <c r="F326" i="2"/>
  <c r="F325" i="2"/>
  <c r="F324" i="2"/>
  <c r="F323" i="2"/>
  <c r="F328" i="2" s="1"/>
  <c r="F320" i="2"/>
  <c r="F321" i="2" s="1"/>
  <c r="F316" i="2"/>
  <c r="F317" i="2" s="1"/>
  <c r="F313" i="2"/>
  <c r="F312" i="2"/>
  <c r="F311" i="2"/>
  <c r="F314" i="2" s="1"/>
  <c r="F308" i="2"/>
  <c r="F309" i="2" s="1"/>
  <c r="F305" i="2"/>
  <c r="F304" i="2"/>
  <c r="F303" i="2"/>
  <c r="F302" i="2"/>
  <c r="F306" i="2" s="1"/>
  <c r="F300" i="2"/>
  <c r="F299" i="2"/>
  <c r="F298" i="2"/>
  <c r="F295" i="2"/>
  <c r="F296" i="2" s="1"/>
  <c r="F292" i="2"/>
  <c r="F291" i="2"/>
  <c r="F290" i="2"/>
  <c r="F289" i="2"/>
  <c r="F288" i="2"/>
  <c r="F293" i="2" s="1"/>
  <c r="F285" i="2"/>
  <c r="F286" i="2" s="1"/>
  <c r="F281" i="2"/>
  <c r="F280" i="2"/>
  <c r="F279" i="2"/>
  <c r="F278" i="2"/>
  <c r="F282" i="2" s="1"/>
  <c r="F275" i="2"/>
  <c r="F274" i="2"/>
  <c r="F276" i="2" s="1"/>
  <c r="F271" i="2"/>
  <c r="F272" i="2" s="1"/>
  <c r="F268" i="2"/>
  <c r="F267" i="2"/>
  <c r="F266" i="2"/>
  <c r="F265" i="2"/>
  <c r="F264" i="2"/>
  <c r="F262" i="2"/>
  <c r="F269" i="2" s="1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59" i="2" s="1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39" i="2" s="1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222" i="2" s="1"/>
  <c r="F189" i="2"/>
  <c r="F188" i="2"/>
  <c r="F187" i="2"/>
  <c r="F186" i="2"/>
  <c r="F184" i="2"/>
  <c r="F183" i="2"/>
  <c r="F181" i="2"/>
  <c r="F180" i="2"/>
  <c r="F177" i="2"/>
  <c r="F176" i="2"/>
  <c r="F175" i="2"/>
  <c r="F174" i="2"/>
  <c r="F178" i="2" s="1"/>
  <c r="F173" i="2"/>
  <c r="F172" i="2"/>
  <c r="F171" i="2"/>
  <c r="F169" i="2"/>
  <c r="F168" i="2"/>
  <c r="F167" i="2"/>
  <c r="F164" i="2"/>
  <c r="F165" i="2" s="1"/>
  <c r="F160" i="2"/>
  <c r="F161" i="2" s="1"/>
  <c r="F157" i="2"/>
  <c r="F156" i="2"/>
  <c r="F158" i="2" s="1"/>
  <c r="F154" i="2"/>
  <c r="F153" i="2"/>
  <c r="F150" i="2"/>
  <c r="F149" i="2"/>
  <c r="F148" i="2"/>
  <c r="F147" i="2"/>
  <c r="F151" i="2" s="1"/>
  <c r="F146" i="2"/>
  <c r="F144" i="2"/>
  <c r="F143" i="2"/>
  <c r="F141" i="2"/>
  <c r="F140" i="2"/>
  <c r="F139" i="2"/>
  <c r="F138" i="2"/>
  <c r="F137" i="2"/>
  <c r="F136" i="2"/>
  <c r="F133" i="2"/>
  <c r="F132" i="2"/>
  <c r="F134" i="2" s="1"/>
  <c r="F129" i="2"/>
  <c r="F130" i="2" s="1"/>
  <c r="F126" i="2"/>
  <c r="F125" i="2"/>
  <c r="F124" i="2"/>
  <c r="F123" i="2"/>
  <c r="F122" i="2"/>
  <c r="F127" i="2" s="1"/>
  <c r="F119" i="2"/>
  <c r="F120" i="2" s="1"/>
  <c r="F115" i="2"/>
  <c r="F114" i="2"/>
  <c r="F113" i="2"/>
  <c r="F112" i="2"/>
  <c r="F111" i="2"/>
  <c r="F110" i="2"/>
  <c r="F109" i="2"/>
  <c r="F108" i="2"/>
  <c r="F107" i="2"/>
  <c r="F106" i="2"/>
  <c r="F105" i="2"/>
  <c r="F104" i="2"/>
  <c r="F116" i="2" s="1"/>
  <c r="F101" i="2"/>
  <c r="F100" i="2"/>
  <c r="F99" i="2"/>
  <c r="F98" i="2"/>
  <c r="F97" i="2"/>
  <c r="F96" i="2"/>
  <c r="F95" i="2"/>
  <c r="F94" i="2"/>
  <c r="F93" i="2"/>
  <c r="F92" i="2"/>
  <c r="F91" i="2"/>
  <c r="F90" i="2"/>
  <c r="F102" i="2" s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88" i="2" s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71" i="2" s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54" i="2" s="1"/>
  <c r="F21" i="2"/>
  <c r="F20" i="2"/>
  <c r="F19" i="2"/>
  <c r="F18" i="2"/>
  <c r="F17" i="2"/>
  <c r="F16" i="2"/>
  <c r="F15" i="2"/>
  <c r="F14" i="2"/>
  <c r="F22" i="2" s="1"/>
  <c r="F13" i="2"/>
  <c r="N5" i="2"/>
  <c r="H507" i="2" l="1"/>
  <c r="H513" i="2"/>
  <c r="H512" i="2"/>
  <c r="H528" i="2" s="1"/>
  <c r="H511" i="2"/>
  <c r="H510" i="2"/>
  <c r="H508" i="2"/>
  <c r="H509" i="2" s="1"/>
  <c r="F456" i="2"/>
  <c r="F395" i="2"/>
  <c r="F457" i="2" s="1"/>
  <c r="F459" i="2" s="1"/>
  <c r="F458" i="2"/>
  <c r="M410" i="2"/>
  <c r="L456" i="2"/>
  <c r="L460" i="2" s="1"/>
  <c r="J503" i="2" s="1"/>
  <c r="M419" i="2"/>
  <c r="M424" i="2" s="1"/>
  <c r="M427" i="2"/>
  <c r="M432" i="2" s="1"/>
  <c r="M435" i="2"/>
  <c r="M440" i="2" s="1"/>
  <c r="M443" i="2"/>
  <c r="M448" i="2" s="1"/>
  <c r="M451" i="2"/>
  <c r="M454" i="2" s="1"/>
  <c r="M413" i="2"/>
  <c r="M416" i="2" s="1"/>
  <c r="K424" i="2"/>
  <c r="K432" i="2"/>
  <c r="J507" i="2" l="1"/>
  <c r="J513" i="2"/>
  <c r="J529" i="2" s="1"/>
  <c r="J512" i="2"/>
  <c r="J528" i="2" s="1"/>
  <c r="J511" i="2"/>
  <c r="J510" i="2"/>
  <c r="J508" i="2"/>
  <c r="J509" i="2" s="1"/>
  <c r="L528" i="2"/>
  <c r="H514" i="2"/>
  <c r="H516" i="2" s="1"/>
  <c r="H529" i="2"/>
  <c r="L529" i="2" s="1"/>
  <c r="M456" i="2"/>
  <c r="M460" i="2" s="1"/>
  <c r="L503" i="2" s="1"/>
  <c r="F503" i="2"/>
  <c r="F460" i="2"/>
  <c r="L506" i="2" l="1"/>
  <c r="L513" i="2"/>
  <c r="L512" i="2"/>
  <c r="L511" i="2"/>
  <c r="L510" i="2"/>
  <c r="L508" i="2"/>
  <c r="L509" i="2" s="1"/>
  <c r="H530" i="2"/>
  <c r="J514" i="2"/>
  <c r="J516" i="2" s="1"/>
  <c r="F513" i="2"/>
  <c r="F512" i="2"/>
  <c r="F511" i="2"/>
  <c r="F510" i="2"/>
  <c r="F508" i="2"/>
  <c r="F509" i="2" s="1"/>
  <c r="F522" i="2"/>
  <c r="F507" i="2"/>
  <c r="F521" i="2"/>
  <c r="F518" i="2"/>
  <c r="H531" i="2"/>
  <c r="H534" i="2" s="1"/>
  <c r="J530" i="2" l="1"/>
  <c r="J531" i="2" s="1"/>
  <c r="J534" i="2" s="1"/>
  <c r="F514" i="2"/>
  <c r="F516" i="2" s="1"/>
  <c r="L530" i="2"/>
  <c r="L531" i="2" s="1"/>
  <c r="L514" i="2"/>
  <c r="L516" i="2" s="1"/>
  <c r="F523" i="2"/>
  <c r="F525" i="2" l="1"/>
  <c r="L534" i="2"/>
  <c r="H386" i="1" l="1"/>
  <c r="H385" i="1"/>
  <c r="H384" i="1"/>
  <c r="H383" i="1"/>
  <c r="H381" i="1"/>
  <c r="H382" i="1" s="1"/>
  <c r="H380" i="1"/>
  <c r="H393" i="1" s="1"/>
  <c r="H395" i="1" s="1"/>
  <c r="L359" i="1"/>
  <c r="M359" i="1" s="1"/>
  <c r="I359" i="1"/>
  <c r="J359" i="1" s="1"/>
  <c r="F359" i="1"/>
  <c r="L358" i="1"/>
  <c r="M358" i="1" s="1"/>
  <c r="H358" i="1"/>
  <c r="I358" i="1" s="1"/>
  <c r="J358" i="1" s="1"/>
  <c r="F358" i="1"/>
  <c r="F360" i="1" s="1"/>
  <c r="L357" i="1"/>
  <c r="M357" i="1" s="1"/>
  <c r="J357" i="1"/>
  <c r="I357" i="1"/>
  <c r="F357" i="1"/>
  <c r="A357" i="1"/>
  <c r="A358" i="1" s="1"/>
  <c r="A359" i="1" s="1"/>
  <c r="H354" i="1"/>
  <c r="I354" i="1" s="1"/>
  <c r="J354" i="1" s="1"/>
  <c r="F354" i="1"/>
  <c r="C354" i="1"/>
  <c r="H353" i="1"/>
  <c r="I353" i="1" s="1"/>
  <c r="J353" i="1" s="1"/>
  <c r="F353" i="1"/>
  <c r="C353" i="1"/>
  <c r="H352" i="1"/>
  <c r="I352" i="1" s="1"/>
  <c r="J352" i="1" s="1"/>
  <c r="F352" i="1"/>
  <c r="C352" i="1"/>
  <c r="A352" i="1"/>
  <c r="A353" i="1" s="1"/>
  <c r="A354" i="1" s="1"/>
  <c r="C349" i="1"/>
  <c r="H349" i="1" s="1"/>
  <c r="C348" i="1"/>
  <c r="H348" i="1" s="1"/>
  <c r="A348" i="1"/>
  <c r="A349" i="1" s="1"/>
  <c r="C345" i="1"/>
  <c r="H345" i="1" s="1"/>
  <c r="C344" i="1"/>
  <c r="H344" i="1" s="1"/>
  <c r="C343" i="1"/>
  <c r="H343" i="1" s="1"/>
  <c r="A343" i="1"/>
  <c r="A344" i="1" s="1"/>
  <c r="A345" i="1" s="1"/>
  <c r="C340" i="1"/>
  <c r="F340" i="1" s="1"/>
  <c r="H339" i="1"/>
  <c r="F339" i="1"/>
  <c r="L338" i="1"/>
  <c r="M338" i="1" s="1"/>
  <c r="H338" i="1"/>
  <c r="I338" i="1" s="1"/>
  <c r="J338" i="1" s="1"/>
  <c r="F338" i="1"/>
  <c r="L337" i="1"/>
  <c r="J337" i="1"/>
  <c r="I337" i="1"/>
  <c r="H337" i="1"/>
  <c r="F337" i="1"/>
  <c r="F341" i="1" s="1"/>
  <c r="A337" i="1"/>
  <c r="A338" i="1" s="1"/>
  <c r="A339" i="1" s="1"/>
  <c r="A340" i="1" s="1"/>
  <c r="H334" i="1"/>
  <c r="E334" i="1"/>
  <c r="C334" i="1"/>
  <c r="F334" i="1" s="1"/>
  <c r="C333" i="1"/>
  <c r="F333" i="1" s="1"/>
  <c r="F335" i="1" s="1"/>
  <c r="F325" i="1"/>
  <c r="F320" i="1"/>
  <c r="F315" i="1"/>
  <c r="F312" i="1"/>
  <c r="F306" i="1"/>
  <c r="F295" i="1"/>
  <c r="F280" i="1"/>
  <c r="F277" i="1"/>
  <c r="F273" i="1"/>
  <c r="F270" i="1"/>
  <c r="F265" i="1"/>
  <c r="F260" i="1"/>
  <c r="F252" i="1"/>
  <c r="F247" i="1"/>
  <c r="F244" i="1"/>
  <c r="F236" i="1"/>
  <c r="F225" i="1"/>
  <c r="F210" i="1"/>
  <c r="F207" i="1"/>
  <c r="F203" i="1"/>
  <c r="F200" i="1"/>
  <c r="F195" i="1"/>
  <c r="F190" i="1"/>
  <c r="F182" i="1"/>
  <c r="F177" i="1"/>
  <c r="F174" i="1"/>
  <c r="C174" i="1"/>
  <c r="F166" i="1"/>
  <c r="F155" i="1"/>
  <c r="F140" i="1"/>
  <c r="F137" i="1"/>
  <c r="F133" i="1"/>
  <c r="F130" i="1"/>
  <c r="F125" i="1"/>
  <c r="F120" i="1"/>
  <c r="F112" i="1"/>
  <c r="F107" i="1"/>
  <c r="F104" i="1"/>
  <c r="F96" i="1"/>
  <c r="F85" i="1"/>
  <c r="F69" i="1"/>
  <c r="F66" i="1"/>
  <c r="F62" i="1"/>
  <c r="F59" i="1"/>
  <c r="F54" i="1"/>
  <c r="F49" i="1"/>
  <c r="F41" i="1"/>
  <c r="F36" i="1"/>
  <c r="F33" i="1"/>
  <c r="C33" i="1"/>
  <c r="L31" i="1"/>
  <c r="M31" i="1" s="1"/>
  <c r="J31" i="1"/>
  <c r="I31" i="1"/>
  <c r="H31" i="1"/>
  <c r="L28" i="1"/>
  <c r="M28" i="1" s="1"/>
  <c r="J28" i="1"/>
  <c r="I28" i="1"/>
  <c r="L27" i="1"/>
  <c r="M27" i="1" s="1"/>
  <c r="J27" i="1"/>
  <c r="I27" i="1"/>
  <c r="L26" i="1"/>
  <c r="J26" i="1"/>
  <c r="I26" i="1"/>
  <c r="F23" i="1"/>
  <c r="H22" i="1"/>
  <c r="I22" i="1" s="1"/>
  <c r="J22" i="1" s="1"/>
  <c r="F20" i="1"/>
  <c r="H19" i="1"/>
  <c r="I19" i="1" s="1"/>
  <c r="J19" i="1" s="1"/>
  <c r="L18" i="1"/>
  <c r="M18" i="1" s="1"/>
  <c r="H18" i="1"/>
  <c r="I18" i="1" s="1"/>
  <c r="J18" i="1" s="1"/>
  <c r="H17" i="1"/>
  <c r="F15" i="1"/>
  <c r="H14" i="1"/>
  <c r="I13" i="1"/>
  <c r="J13" i="1" s="1"/>
  <c r="H13" i="1"/>
  <c r="L13" i="1" s="1"/>
  <c r="M13" i="1" s="1"/>
  <c r="L12" i="1"/>
  <c r="M12" i="1" s="1"/>
  <c r="J12" i="1"/>
  <c r="I12" i="1"/>
  <c r="H12" i="1"/>
  <c r="L11" i="1"/>
  <c r="H11" i="1"/>
  <c r="I11" i="1" s="1"/>
  <c r="J11" i="1" s="1"/>
  <c r="H333" i="1" l="1"/>
  <c r="L19" i="1"/>
  <c r="M19" i="1" s="1"/>
  <c r="L22" i="1"/>
  <c r="H340" i="1"/>
  <c r="L340" i="1" s="1"/>
  <c r="M340" i="1" s="1"/>
  <c r="L352" i="1"/>
  <c r="L353" i="1"/>
  <c r="M353" i="1" s="1"/>
  <c r="L354" i="1"/>
  <c r="M354" i="1" s="1"/>
  <c r="F355" i="1"/>
  <c r="L343" i="1"/>
  <c r="I343" i="1"/>
  <c r="J343" i="1" s="1"/>
  <c r="I348" i="1"/>
  <c r="J348" i="1" s="1"/>
  <c r="L348" i="1"/>
  <c r="I344" i="1"/>
  <c r="J344" i="1" s="1"/>
  <c r="L344" i="1"/>
  <c r="M344" i="1" s="1"/>
  <c r="I349" i="1"/>
  <c r="J349" i="1" s="1"/>
  <c r="L349" i="1"/>
  <c r="M349" i="1" s="1"/>
  <c r="L17" i="1"/>
  <c r="I17" i="1"/>
  <c r="J17" i="1" s="1"/>
  <c r="L32" i="1"/>
  <c r="M26" i="1"/>
  <c r="L333" i="1"/>
  <c r="I333" i="1"/>
  <c r="J333" i="1" s="1"/>
  <c r="L334" i="1"/>
  <c r="M334" i="1" s="1"/>
  <c r="I334" i="1"/>
  <c r="J334" i="1" s="1"/>
  <c r="L339" i="1"/>
  <c r="M339" i="1" s="1"/>
  <c r="I339" i="1"/>
  <c r="J339" i="1" s="1"/>
  <c r="I340" i="1"/>
  <c r="J340" i="1" s="1"/>
  <c r="L345" i="1"/>
  <c r="M345" i="1" s="1"/>
  <c r="I345" i="1"/>
  <c r="J345" i="1" s="1"/>
  <c r="M11" i="1"/>
  <c r="L14" i="1"/>
  <c r="M14" i="1" s="1"/>
  <c r="I14" i="1"/>
  <c r="J14" i="1" s="1"/>
  <c r="F326" i="1"/>
  <c r="E376" i="1" s="1"/>
  <c r="F348" i="1"/>
  <c r="F349" i="1"/>
  <c r="L360" i="1"/>
  <c r="M337" i="1"/>
  <c r="F343" i="1"/>
  <c r="F344" i="1"/>
  <c r="F345" i="1"/>
  <c r="M352" i="1"/>
  <c r="M15" i="1" l="1"/>
  <c r="M22" i="1"/>
  <c r="L23" i="1"/>
  <c r="M23" i="1" s="1"/>
  <c r="L355" i="1"/>
  <c r="M355" i="1" s="1"/>
  <c r="M348" i="1"/>
  <c r="M350" i="1" s="1"/>
  <c r="L350" i="1"/>
  <c r="M32" i="1"/>
  <c r="F346" i="1"/>
  <c r="F350" i="1"/>
  <c r="L341" i="1"/>
  <c r="M341" i="1" s="1"/>
  <c r="E388" i="1"/>
  <c r="E386" i="1"/>
  <c r="E385" i="1"/>
  <c r="E384" i="1"/>
  <c r="E383" i="1"/>
  <c r="E381" i="1"/>
  <c r="E382" i="1" s="1"/>
  <c r="E380" i="1"/>
  <c r="L15" i="1"/>
  <c r="L335" i="1"/>
  <c r="M333" i="1"/>
  <c r="M17" i="1"/>
  <c r="M20" i="1" s="1"/>
  <c r="L20" i="1"/>
  <c r="L326" i="1" s="1"/>
  <c r="M326" i="1" s="1"/>
  <c r="M343" i="1"/>
  <c r="L346" i="1"/>
  <c r="M346" i="1" s="1"/>
  <c r="E393" i="1" l="1"/>
  <c r="E395" i="1" s="1"/>
  <c r="M335" i="1"/>
  <c r="L361" i="1"/>
  <c r="M361" i="1" l="1"/>
  <c r="J376" i="1"/>
  <c r="J386" i="1" l="1"/>
  <c r="L386" i="1" s="1"/>
  <c r="J384" i="1"/>
  <c r="L384" i="1" s="1"/>
  <c r="J381" i="1"/>
  <c r="L376" i="1"/>
  <c r="J385" i="1"/>
  <c r="L385" i="1" s="1"/>
  <c r="J383" i="1"/>
  <c r="L383" i="1" s="1"/>
  <c r="J380" i="1"/>
  <c r="L380" i="1" l="1"/>
  <c r="J382" i="1"/>
  <c r="L382" i="1" s="1"/>
  <c r="L381" i="1"/>
  <c r="L393" i="1" l="1"/>
  <c r="J393" i="1"/>
  <c r="J395" i="1" s="1"/>
  <c r="J397" i="1" l="1"/>
  <c r="L397" i="1" s="1"/>
  <c r="J399" i="1"/>
  <c r="L399" i="1" s="1"/>
  <c r="L395" i="1"/>
</calcChain>
</file>

<file path=xl/sharedStrings.xml><?xml version="1.0" encoding="utf-8"?>
<sst xmlns="http://schemas.openxmlformats.org/spreadsheetml/2006/main" count="1504" uniqueCount="446">
  <si>
    <t>CORPORACION DE ACUEDUCTOS Y ALCANTARILLADOS DE PUERTO PLATA</t>
  </si>
  <si>
    <t>"CORAAPPLATA"</t>
  </si>
  <si>
    <t>Pag 1/2</t>
  </si>
  <si>
    <t>OBRAS:</t>
  </si>
  <si>
    <t xml:space="preserve">CONSTRUCCIÓN DEL EDIFICIO GENERAL DE OPERACIÓN DE CORAAPPLATA, SAN
FELIPE DE PUERTO PLATA. PROVINCIA DE PUERTO PLATA”
</t>
  </si>
  <si>
    <t>MONTO  CONTRATADO:</t>
  </si>
  <si>
    <t>RD$ 61,897.862.59</t>
  </si>
  <si>
    <t>CUBICACION NO.:</t>
  </si>
  <si>
    <t>MONTO AVANCE:</t>
  </si>
  <si>
    <t>FECHA DE REALIZACION:</t>
  </si>
  <si>
    <t>Abril 3, 2023</t>
  </si>
  <si>
    <t>NO. CONTRATO:</t>
  </si>
  <si>
    <t>001/2022</t>
  </si>
  <si>
    <t>CONTRATISTA:</t>
  </si>
  <si>
    <t>MARIO JOSE HURTADO IMBERT</t>
  </si>
  <si>
    <t xml:space="preserve">                                      PARTIDAS PRESUPUESTO</t>
  </si>
  <si>
    <t>CANTIDADES</t>
  </si>
  <si>
    <t>COSTOS RD$</t>
  </si>
  <si>
    <t>CODIGO</t>
  </si>
  <si>
    <t>DESCRIPCION</t>
  </si>
  <si>
    <t>CANTIDAD</t>
  </si>
  <si>
    <t>UND.</t>
  </si>
  <si>
    <t>P. U. RD$</t>
  </si>
  <si>
    <t>TOTAL</t>
  </si>
  <si>
    <t>ANTERIOR</t>
  </si>
  <si>
    <t>PRESENTE</t>
  </si>
  <si>
    <t>ACUMULADO</t>
  </si>
  <si>
    <t>%</t>
  </si>
  <si>
    <t>TRABAJOS PRELIMINARES</t>
  </si>
  <si>
    <t>Desbroce de terreno y capa vegetal 0.20m</t>
  </si>
  <si>
    <t>M2</t>
  </si>
  <si>
    <t>Charrancha y replanteo</t>
  </si>
  <si>
    <t>Fumigación general</t>
  </si>
  <si>
    <t>Verja perimetral (proteccion de obra)</t>
  </si>
  <si>
    <t>ML</t>
  </si>
  <si>
    <t>SUBTOTAL</t>
  </si>
  <si>
    <t>MOVIMIENTOS DE TIERRA</t>
  </si>
  <si>
    <t>Excavaciones de fundaciones (Corte y nivelacion de terreno)</t>
  </si>
  <si>
    <t>M3</t>
  </si>
  <si>
    <t>Carga y bote de material sobrante excav.</t>
  </si>
  <si>
    <t>M3E</t>
  </si>
  <si>
    <t>Relleno de reposición en fundaciones</t>
  </si>
  <si>
    <t>M3C</t>
  </si>
  <si>
    <t>HORMIGON ARMADO</t>
  </si>
  <si>
    <t>Zapata de muro de 0.30 m</t>
  </si>
  <si>
    <t>B</t>
  </si>
  <si>
    <t>SOTANO</t>
  </si>
  <si>
    <t>Columnas 45x45</t>
  </si>
  <si>
    <t>Muros de 0.30 m</t>
  </si>
  <si>
    <t>Muros de 0.20 m</t>
  </si>
  <si>
    <t>Vigas 25x45</t>
  </si>
  <si>
    <t>Rampa de Escalera</t>
  </si>
  <si>
    <t>Losa de cimentacion 30 cm</t>
  </si>
  <si>
    <t>Losa aligerada de techo</t>
  </si>
  <si>
    <t>MAMPOSTERIA</t>
  </si>
  <si>
    <t>Muros de 6" con bastones 3/8"@0.60m</t>
  </si>
  <si>
    <t>TERMINACIONES DE SUPERFICIE</t>
  </si>
  <si>
    <t>Fraguache en elementos H.A.</t>
  </si>
  <si>
    <t>Empañete de mezcla maestreado en paredes interiores</t>
  </si>
  <si>
    <t>Cantos y mochetas</t>
  </si>
  <si>
    <t>REVESTIMIENTOS</t>
  </si>
  <si>
    <t>Ceramica en paredes baños</t>
  </si>
  <si>
    <t>Ceramica en paredes cocinas</t>
  </si>
  <si>
    <t>Cristal templado en paredes exterior</t>
  </si>
  <si>
    <t>P2</t>
  </si>
  <si>
    <t>Cristal templado en paredes de division interior</t>
  </si>
  <si>
    <t>Paredes En Sheetrock</t>
  </si>
  <si>
    <t>Plafon techos de baños</t>
  </si>
  <si>
    <t>PISOS</t>
  </si>
  <si>
    <t>Piso en Ceramica Europea Economica</t>
  </si>
  <si>
    <t>Zocalos en Ceramica Europea Economica</t>
  </si>
  <si>
    <t>Piso cerámica en baño</t>
  </si>
  <si>
    <t>PUERTAS</t>
  </si>
  <si>
    <t>Puerta entrada doble hoja 2.1 mt flotante de cristal</t>
  </si>
  <si>
    <t>UND</t>
  </si>
  <si>
    <t>Puertas interiores 1 mt</t>
  </si>
  <si>
    <t>Puertas flotantes en Cristal templado</t>
  </si>
  <si>
    <t>VENTANAS</t>
  </si>
  <si>
    <t>Ventana proyectada aluminio y vidrio Perfiles P40</t>
  </si>
  <si>
    <t>ESCALERA</t>
  </si>
  <si>
    <t>Escalon granito gris</t>
  </si>
  <si>
    <t>Descansos en Ceramica Europea Economica</t>
  </si>
  <si>
    <t>PINTURA</t>
  </si>
  <si>
    <t>Pintura Acrilica interior en parede y techos</t>
  </si>
  <si>
    <t>INSTALACIONES SANITARIAS</t>
  </si>
  <si>
    <t>Baños</t>
  </si>
  <si>
    <t>Tope en malmolite</t>
  </si>
  <si>
    <t>Inodoro  + Salidas</t>
  </si>
  <si>
    <t>Lavamanos  + Salidas</t>
  </si>
  <si>
    <t>Desague De Piso 2" Parrilla</t>
  </si>
  <si>
    <t>Orinal Pequeño + Salidas Ap Y An</t>
  </si>
  <si>
    <t>Camara De Inspeccion 0.70x0.70x0.70 Caliche</t>
  </si>
  <si>
    <t>Miscelanios, espejos y diviciones</t>
  </si>
  <si>
    <t>PA</t>
  </si>
  <si>
    <t>Cocina</t>
  </si>
  <si>
    <t>Gabinetes de piso y pared MDF</t>
  </si>
  <si>
    <t>PL</t>
  </si>
  <si>
    <t>Fregadero Acero Inox. Sencillo + Salidas</t>
  </si>
  <si>
    <t>Trampa De Grasa 1.00x1.00x1.00 Caliche</t>
  </si>
  <si>
    <t>INSTALACIONES ELECTRICAS</t>
  </si>
  <si>
    <t>Luz Cenital</t>
  </si>
  <si>
    <t>Interruptor Sencillo</t>
  </si>
  <si>
    <t>Interruptor Doble</t>
  </si>
  <si>
    <t>Interruptor Triple</t>
  </si>
  <si>
    <t>Interruptor Tres Vias</t>
  </si>
  <si>
    <t>Tomacorriente Doble 110v</t>
  </si>
  <si>
    <t>Tomacorriente Sencillo 220v</t>
  </si>
  <si>
    <t>Salida Telefono DATA</t>
  </si>
  <si>
    <t>Panel Distribucion 24 Espacios</t>
  </si>
  <si>
    <t>C</t>
  </si>
  <si>
    <t>NIVEL N1</t>
  </si>
  <si>
    <t>Bajante y ventilación</t>
  </si>
  <si>
    <t>D</t>
  </si>
  <si>
    <t>NIVEL N2</t>
  </si>
  <si>
    <t>E</t>
  </si>
  <si>
    <t>NIVEL N3</t>
  </si>
  <si>
    <t>F</t>
  </si>
  <si>
    <t>EXTERIORES, TERMINACIONES DE TECHO Y
MISCELANEOS</t>
  </si>
  <si>
    <t>TERMINACIONES DE TECHO</t>
  </si>
  <si>
    <t>Fino de techo plano</t>
  </si>
  <si>
    <t>Zabaletas de techo</t>
  </si>
  <si>
    <t>Impermeabilizante</t>
  </si>
  <si>
    <t>PINTURA EXTERIOR</t>
  </si>
  <si>
    <t>Pintura Acrilica exterior</t>
  </si>
  <si>
    <t>SUBIDA DE MATERIALES</t>
  </si>
  <si>
    <t>Subida de materiales a Nivel 1</t>
  </si>
  <si>
    <t>Subida de materiales a Nivel 2</t>
  </si>
  <si>
    <t>Subida de materiales a Nivel 3</t>
  </si>
  <si>
    <t>MISCELANEOS</t>
  </si>
  <si>
    <t>Ascensoror</t>
  </si>
  <si>
    <t>Barandas en acero</t>
  </si>
  <si>
    <t>Fachada exterior (logo, cubre Sol y elementos no
estructurales)</t>
  </si>
  <si>
    <t>SUBTOTAL MISCELANEO</t>
  </si>
  <si>
    <t>SUBTOTAL GENERAL DE PRESUPUESTO</t>
  </si>
  <si>
    <t xml:space="preserve">ADICIONALES POR AUMENTO DE VOLUMEN/PARTIDA NUEVA </t>
  </si>
  <si>
    <t xml:space="preserve">PARTIDAS </t>
  </si>
  <si>
    <t>PRESUPUESTO</t>
  </si>
  <si>
    <t>P.U. RD$</t>
  </si>
  <si>
    <t xml:space="preserve">SOTANO </t>
  </si>
  <si>
    <t>Hormigon armado</t>
  </si>
  <si>
    <t xml:space="preserve">hormigon de limpieza </t>
  </si>
  <si>
    <t xml:space="preserve">Preliminares </t>
  </si>
  <si>
    <t xml:space="preserve">letrero de obra 4x8 pies </t>
  </si>
  <si>
    <t>und</t>
  </si>
  <si>
    <t xml:space="preserve">caseta de materiales </t>
  </si>
  <si>
    <t xml:space="preserve">Baños provisionales </t>
  </si>
  <si>
    <t>carga y bote material de desbroce</t>
  </si>
  <si>
    <t>Movimiento de tierra</t>
  </si>
  <si>
    <t xml:space="preserve">Excavacion (corte y nivelacion terreno) con equipo </t>
  </si>
  <si>
    <t>Carga y bote material sobrante excavacion con equipo</t>
  </si>
  <si>
    <t>Suministro y colocacion de relleno</t>
  </si>
  <si>
    <t>Fosa ascensor ejecutivo</t>
  </si>
  <si>
    <t xml:space="preserve">Platea fosa </t>
  </si>
  <si>
    <t xml:space="preserve">Muro de hormigon de 30 cm </t>
  </si>
  <si>
    <t>Fosa ascensor Panoramico</t>
  </si>
  <si>
    <t xml:space="preserve">Muro de hormigon de 25 cm </t>
  </si>
  <si>
    <t xml:space="preserve">Diseño de planos, estudios generales y control de calidad </t>
  </si>
  <si>
    <t>Rediseño y modificaciones de planos</t>
  </si>
  <si>
    <t>Estudio de suelo</t>
  </si>
  <si>
    <t>Control de calidad proyecto( Incluye proctor, analisis del hormigon )</t>
  </si>
  <si>
    <t xml:space="preserve">SUBTOTAL GENERAL DE ADICIONALES </t>
  </si>
  <si>
    <t>Pag 2/2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</si>
  <si>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</si>
  <si>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</si>
  <si>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</si>
  <si>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</si>
  <si>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</si>
  <si>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</si>
  <si>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</si>
  <si>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</si>
  <si>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</si>
  <si>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</si>
  <si>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>IMPREVISTOS</t>
  </si>
  <si>
    <t>SUB-TOTAL GASTOS INDIRECTOS</t>
  </si>
  <si>
    <t>SUB-TOTAL CUBICADO</t>
  </si>
  <si>
    <t>MENOS:</t>
  </si>
  <si>
    <t>AMORTIZACION DEL AVANCE</t>
  </si>
  <si>
    <t>TOTAL A PAGAR EN CUBICACION 01</t>
  </si>
  <si>
    <t>PREPARADO POR:</t>
  </si>
  <si>
    <t>REVISADO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</si>
  <si>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</si>
  <si>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</si>
  <si>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</si>
  <si>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</si>
  <si>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</si>
  <si>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</si>
  <si>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Pág. 01/02</t>
  </si>
  <si>
    <t>REHABILITACION ACUEDUCTO ESTERO HONDO</t>
  </si>
  <si>
    <t>RD$89,402,805.34</t>
  </si>
  <si>
    <t>RD$17,880,561.06</t>
  </si>
  <si>
    <t>JUNIO 28, 2023</t>
  </si>
  <si>
    <t>002/2022</t>
  </si>
  <si>
    <t>DOS CAMINOS DEVELOPMENT S.R.L</t>
  </si>
  <si>
    <t xml:space="preserve">  </t>
  </si>
  <si>
    <t>PERFORACION Y AFORO DE POZOS</t>
  </si>
  <si>
    <t>POZOS NUEVOS A PERFORAR</t>
  </si>
  <si>
    <t>PERFORACION POZO ACERO 12" (2 UD DE 70 PIES)</t>
  </si>
  <si>
    <t>HINCADO DE TUBERIA 12" ACERO</t>
  </si>
  <si>
    <t>RANURADO, CORTE Y SOLDADURA DE TUBERIA 12"</t>
  </si>
  <si>
    <t>SUMINISTRO DE ZAPATA</t>
  </si>
  <si>
    <t>UD</t>
  </si>
  <si>
    <t>SUMINISTRO DE TUBERIA DE 12" ACERO 3/8</t>
  </si>
  <si>
    <t>PRUEBA DE AFORO 24H</t>
  </si>
  <si>
    <t>ANALISIS FIS-QUIMICO Y BACTERIOLOGICO-AGUAS</t>
  </si>
  <si>
    <t>INFORME TECNICO LITIOLOGICO, HIDRAULICO E HIDROQUIMICO CON SUS CONCLUSIONES Y RECOMENDACIONES</t>
  </si>
  <si>
    <t>SUMINISTRO DE AGUA PARA LA PERFORACION</t>
  </si>
  <si>
    <t xml:space="preserve">SUBTOTAL </t>
  </si>
  <si>
    <t>INSTALACION ELECTRICA DE MEDIA TENSION</t>
  </si>
  <si>
    <t>SUMINISTRO E INSTALACION BANCO DE TRANSFORMADORES  DE 3*50KVA 7200/12400-240/480V, EN POSTE</t>
  </si>
  <si>
    <t>BASE PARA TRANSFORMADOR</t>
  </si>
  <si>
    <t>BASE METALICA PARA CUT-OUT Y PARARRAYO</t>
  </si>
  <si>
    <t>UD.</t>
  </si>
  <si>
    <t>USO DE GRUA PARA SUBIR LOS TRANSFORMADORES</t>
  </si>
  <si>
    <t>POSTE HAV-500-12</t>
  </si>
  <si>
    <t>POSTE HAV-500-14</t>
  </si>
  <si>
    <t>ALAMBRE AAAC #4/0</t>
  </si>
  <si>
    <t>PIE</t>
  </si>
  <si>
    <t>ESTRUCTURA TIPO MT-316</t>
  </si>
  <si>
    <t>ESTRUCTURA TIPO MT-307</t>
  </si>
  <si>
    <t>ESTRUCTURA TIPO MT- 301</t>
  </si>
  <si>
    <t>ESTRUCTURA TIPO MT-202</t>
  </si>
  <si>
    <t>ESTRUCTURA HA-100</t>
  </si>
  <si>
    <t>TORNILLO TIPO PIN PARA CRUCETA DE METAL</t>
  </si>
  <si>
    <t>SUMINISTRO E INSTALACION POTE DE HAV 800-12</t>
  </si>
  <si>
    <t>CUT-OUT 100AMPS</t>
  </si>
  <si>
    <t>PARARRAYO DE 9KV</t>
  </si>
  <si>
    <t>FUSIBLE PARA MEDIA TENSION DE 7AMPS</t>
  </si>
  <si>
    <t>SISTEMA DE TIERRA</t>
  </si>
  <si>
    <t>RIEL UNITRUD DE 3/4</t>
  </si>
  <si>
    <t>ABRAZADERA DE 3" UNITRON</t>
  </si>
  <si>
    <t>TUBO IMC DE 3*10</t>
  </si>
  <si>
    <t>CONDULET DE 3</t>
  </si>
  <si>
    <t>TUBERIA SDR26 DE 3"*19´</t>
  </si>
  <si>
    <t>EXCAVACION DE 45*0.80*0.60</t>
  </si>
  <si>
    <t>TAPADO DE ZANJA</t>
  </si>
  <si>
    <t>HOYO PARA VIENTO Y POSTE</t>
  </si>
  <si>
    <t xml:space="preserve">ADAPTADOR PVC HEMBRA DE 3" </t>
  </si>
  <si>
    <t>VACIADO HORMIGON EN FIJACION POSTES</t>
  </si>
  <si>
    <t xml:space="preserve">MATERIALES VARIOS </t>
  </si>
  <si>
    <t>MANO DE OBRA</t>
  </si>
  <si>
    <t>EQUIPAMIENTO DE POZO #1</t>
  </si>
  <si>
    <t>MOTO BOMBA VERTICAL DE 300 GPM Y 270 PIE DE TDH, INCLUYE (MOTOR DE 20 HP WP1, CABEZAL DE DESCARGA, 60 PIE DE COLUMNA DE 8", CUERPO DE TAZONES DE 8 PLGS DE DIAMETRO, EJES, GUIAS Y COLODOR CONICO DE 8")</t>
  </si>
  <si>
    <t>PLATILLOS DE 8 " PARA SOLDAR</t>
  </si>
  <si>
    <t>PLATILLOS DE 3 " PARA SOLDAR</t>
  </si>
  <si>
    <t>VALVULA DE 8" PLATILLADA VASTAGO ASCENDENTE ANSI 150</t>
  </si>
  <si>
    <t>VALVULA DE 3" PLATILLADA</t>
  </si>
  <si>
    <t>VALVULA CHEQUE DE 8" PLATILLADA ANSI 150</t>
  </si>
  <si>
    <t>TORNILLOS DE 3/4X3" CON SUS TUERCAS</t>
  </si>
  <si>
    <t>VALVULA DE AIRE DE 2</t>
  </si>
  <si>
    <t>JUNTA DE METAL DE 8" PARA UNION DE TUBERIA (IMPORTADA)</t>
  </si>
  <si>
    <t>TUBERIA DE 8"X 1/4X20´</t>
  </si>
  <si>
    <t xml:space="preserve">TORNILLOS DE 5/8X3" CON SU TUERCA </t>
  </si>
  <si>
    <t>TUBERIA DE 3"X1/4X20´</t>
  </si>
  <si>
    <t>MANOMETRIA</t>
  </si>
  <si>
    <t>ALIMENTADOR DESDE CCM A POZO NO.1</t>
  </si>
  <si>
    <t>EQUIPAMIENTO DE POZO #2</t>
  </si>
  <si>
    <t>PLATILLOS DE 8" PARA SOLDAR</t>
  </si>
  <si>
    <t>PLATILLOS DE 3" PARA SOLDAR</t>
  </si>
  <si>
    <t>TUBERIA DE 8"X1/4X20</t>
  </si>
  <si>
    <t>TUBERIA DE 3"X1/4X20´ DE ACERO PARA DESAGUE</t>
  </si>
  <si>
    <t>PLATAFORMA PARA ESTACION DE BOMBEO</t>
  </si>
  <si>
    <t>EXCAVACION A MANO</t>
  </si>
  <si>
    <t>RELLENO COMPACTADO</t>
  </si>
  <si>
    <t>ZAPATAS MUROS 8" 0.60MX 0.25M HORMIGON 1:2:4 CON LIGADORA</t>
  </si>
  <si>
    <t>MUROS DE HORMIGON ARMADO DE 0.20M ESPESOR 3/8 @ 0.20M A.D Y A.C 210 KG/CM2</t>
  </si>
  <si>
    <t>LOSA HA E=0.15M 3/8 @0.25M AD HORMIGON INDUSTRIAL 210KG/CM2</t>
  </si>
  <si>
    <t>EMPAÑETE PULIDO</t>
  </si>
  <si>
    <t>PINTURA ACRILICA PREPARADA INT/EXT</t>
  </si>
  <si>
    <t>ESCALERA METALICA</t>
  </si>
  <si>
    <t>RECUBRIMIENTO DE TUBO EN HORMIGON E=0.12M 3/8"@0.25M AD</t>
  </si>
  <si>
    <t>LOSA DE PLATAFORMA NIVEL DE PISO PARA PROTECCION DE TUBERIADE POZO HA E=0.20M 3/8 @0.25M EN A.D, FROTADO 1:2:4 CON LIGADORA</t>
  </si>
  <si>
    <t xml:space="preserve">ANCLAJE 0.8X1.0X0.8 MTS PARA TUBERIA SALIDA DE PLATAFORMA (SUMINISTROS Y COLOCACION) </t>
  </si>
  <si>
    <t>MALLA CICLONICA</t>
  </si>
  <si>
    <t>PLATAFORMA PARA ESTACIONES DE BOMBEO 2 UNDS</t>
  </si>
  <si>
    <t>LINEA DE IMPULSION A TANQUE RANCHO MANUEL</t>
  </si>
  <si>
    <t>RED</t>
  </si>
  <si>
    <t>REPLENTEO ( CON TOPOGRAFO)</t>
  </si>
  <si>
    <t>ML.</t>
  </si>
  <si>
    <t>MOVIMIENTO DE TIERRA:</t>
  </si>
  <si>
    <t xml:space="preserve">EXCAVACION CON EQUIPO </t>
  </si>
  <si>
    <t xml:space="preserve">ASIENTO DE ARENA </t>
  </si>
  <si>
    <t xml:space="preserve">RELLENO COMPACTADO 60% DE EXCAVACION </t>
  </si>
  <si>
    <t>BOTE DE MATERIAL</t>
  </si>
  <si>
    <t>RELLENO COMPACTADO C/TOSCA O CALICHE P/SUST. M.</t>
  </si>
  <si>
    <t>SUMINISTRO Y COLOCACION DE:</t>
  </si>
  <si>
    <t>TUBERIA DE 8" PVC-SDR26 C/J DE GOMA</t>
  </si>
  <si>
    <t>PIEZAS ESPECIALES</t>
  </si>
  <si>
    <t xml:space="preserve">CODO DE 8"X 60 HN </t>
  </si>
  <si>
    <t>UDS</t>
  </si>
  <si>
    <t xml:space="preserve">CODO DE 8"X 90 HN </t>
  </si>
  <si>
    <t xml:space="preserve">VALVULAS </t>
  </si>
  <si>
    <t>VALVULAS COMPUERTAS 4"</t>
  </si>
  <si>
    <t>VENTOSA PLATILLADA DE 4"</t>
  </si>
  <si>
    <t xml:space="preserve">VALVULA DE DESAGUE </t>
  </si>
  <si>
    <t>CHEQUE HORIZONTAL DE 4"</t>
  </si>
  <si>
    <t>REGISTRO</t>
  </si>
  <si>
    <t xml:space="preserve">REHABILITACION DE TANQUE DE RANCHO MANUEL </t>
  </si>
  <si>
    <t>LIMPIEZA GENERAL</t>
  </si>
  <si>
    <t>TERMINACIONES EN SUPERFICIE</t>
  </si>
  <si>
    <t>PAÑETE EN PAREDES</t>
  </si>
  <si>
    <t>PAÑETE EN TECHO</t>
  </si>
  <si>
    <t>FRAGUACHE</t>
  </si>
  <si>
    <t>CANTO</t>
  </si>
  <si>
    <t>ZABALETA</t>
  </si>
  <si>
    <t xml:space="preserve">PINTURA EPOXICA </t>
  </si>
  <si>
    <t xml:space="preserve">EN MUROS </t>
  </si>
  <si>
    <t>VALVULAS COMPUERTAS 6"</t>
  </si>
  <si>
    <t>JUNTA DRESSER 6"</t>
  </si>
  <si>
    <t>TUBERIA DE 6" ACERO</t>
  </si>
  <si>
    <t xml:space="preserve">D </t>
  </si>
  <si>
    <t>REHABILITACION ESTACION DE RELEVO GREGORIO</t>
  </si>
  <si>
    <t xml:space="preserve">CASETA DE BOMBEO </t>
  </si>
  <si>
    <t>PRELIMINARES</t>
  </si>
  <si>
    <t xml:space="preserve">REHABILITACION MALLA CICLONICA </t>
  </si>
  <si>
    <t>DEMOLICION CISTERNA VIEJA</t>
  </si>
  <si>
    <t>TERMINACION EN SUPERFICIE</t>
  </si>
  <si>
    <t>REHABILITACION EN PAÑETE</t>
  </si>
  <si>
    <t xml:space="preserve">FRAGUACHE </t>
  </si>
  <si>
    <t>MOCHETA</t>
  </si>
  <si>
    <t>FINO EN TECHO</t>
  </si>
  <si>
    <t>CISTERNA</t>
  </si>
  <si>
    <t>CISTERNA 3.0X10.0 MTS</t>
  </si>
  <si>
    <t>EN MUROS</t>
  </si>
  <si>
    <t>CODO DE 4"X 60 HN</t>
  </si>
  <si>
    <t>CODO DE 4"X 90 HN</t>
  </si>
  <si>
    <t xml:space="preserve">INSTALACIONES ELECTROMECANICAS </t>
  </si>
  <si>
    <t>SUMINISTRO E INSTALACION BANCO DE TRANSFORMADORES DE 3.50KVA 7200/12400/480V, EN POSTE</t>
  </si>
  <si>
    <t>ALAMBRE AAAC#4/0</t>
  </si>
  <si>
    <t>ESTRUCTURA TIPO MT-301</t>
  </si>
  <si>
    <t xml:space="preserve">TORNILLO TIPO PIN PARA CRUCETA DE METAL </t>
  </si>
  <si>
    <t>SUMINISTRO E INSTALACION POTE DE HA V 800-12</t>
  </si>
  <si>
    <t>CONDULET DE 3"</t>
  </si>
  <si>
    <t>TUBERIA SDR26 DE 3" *19</t>
  </si>
  <si>
    <t>EXCAVACION DE 450*0.80*0.60</t>
  </si>
  <si>
    <t>TAPADO ZANJA</t>
  </si>
  <si>
    <t>ADAPTADOR PVC HEMBRA DE 3"</t>
  </si>
  <si>
    <t>MATERIALES VARIOS</t>
  </si>
  <si>
    <t>P. A.</t>
  </si>
  <si>
    <t>EQUIPAMIENTO DE ESTACION DE BOMBEO #1</t>
  </si>
  <si>
    <t>MOTO BOMBA VERTICAL DE 60 GPM Y 340 PIE DE TDH, INCLUYE (MOTOR DE 20 HP WP1, CABEZAL DE DESCARGA, 60 PIE DE COLUMNA DE 8", CUERPO DE TAZONES DE 8 PLGS DE DIAMETRO, EJES, GUIAS Y COLODOR CONICO DE 8")</t>
  </si>
  <si>
    <t xml:space="preserve">TORNILLOS DE 3/4X3" CON SUS TUERCAS </t>
  </si>
  <si>
    <t>TUBERIA DE 8"X1/4X20´</t>
  </si>
  <si>
    <t>TORNILLOS DE 5/8X3" CON SUS TUERCAS</t>
  </si>
  <si>
    <t>TUBERIA DE 3"X1/4X20´DE ACERO PARA DESAGUE</t>
  </si>
  <si>
    <t>EQUIPAMIENTO DE ESTACION DE BOMBEO #2</t>
  </si>
  <si>
    <t>MOTO BOMBA VERTICAL DE 350 GPM Y 170 PIE DE TDH, INCLUYE (MOTOR DE 20 HP WP1, CABEZAL DE DESCARGA, 60 PIE DE COLUMNA DE 8", CUERPO DE TAZONES DE 8 PLGS DE DIAMETRO, EJES, GUIAS Y COLODOR CONICO DE 8")</t>
  </si>
  <si>
    <t xml:space="preserve">PLATILLOS DE 8" PARA SOLDAR </t>
  </si>
  <si>
    <t>VALVULA 3" PLATILLADA</t>
  </si>
  <si>
    <t>VALVULA DE AIRE DE 2"</t>
  </si>
  <si>
    <t>TORNILLOS DE 5/8X3" CON SU TUERCA</t>
  </si>
  <si>
    <t xml:space="preserve">TUBERIA DE 3"X1/4X20´DE ACERO PARA DESAGUE </t>
  </si>
  <si>
    <t>PISO EN MOSAICO</t>
  </si>
  <si>
    <t>VIGA DE AMARRE A.N.T 0.15*0.20</t>
  </si>
  <si>
    <t>COLUMNAS DE 0.20*0.30</t>
  </si>
  <si>
    <t>LINEA DE ADUCCION A ESTACION DE RELEVO GREGORIO</t>
  </si>
  <si>
    <t>REPLANTEO (CON TOPOGRAFO)</t>
  </si>
  <si>
    <t>ASIENTO DE ARENA</t>
  </si>
  <si>
    <t xml:space="preserve">BOTE DE MATERIAL </t>
  </si>
  <si>
    <t>VALVULAS</t>
  </si>
  <si>
    <t xml:space="preserve">VALVULAS COMPUERTAS DE CUADRANTE DE 4" COMPLETA PARA LA DISTRIBUCION </t>
  </si>
  <si>
    <t>VALVULA DE DESAGUE</t>
  </si>
  <si>
    <t>G</t>
  </si>
  <si>
    <t>LINEA DE IMPULSION A TANQUE TIBURCIO Y REHABILITACION DEL TANQUE</t>
  </si>
  <si>
    <t>MOVIMIENTO DE TIERRA</t>
  </si>
  <si>
    <t>EXCAVACION CON EQUIPO</t>
  </si>
  <si>
    <t>RELLENO COMPACTADO 60% DE EXCAVACION</t>
  </si>
  <si>
    <t>TUBERIA DE 6" PVC-SDR C/J DE GOMA</t>
  </si>
  <si>
    <t xml:space="preserve">PIEZAS ESPECIALES </t>
  </si>
  <si>
    <t>CODO DE 6" X 60 HN</t>
  </si>
  <si>
    <t>CODO DE 6" X 90 HN</t>
  </si>
  <si>
    <t>VENOSA PLATILLADA DE 6"</t>
  </si>
  <si>
    <t>VALVULA DE DESAGUE 6"</t>
  </si>
  <si>
    <t>CHEUQE HORIZONTAL DE 6"</t>
  </si>
  <si>
    <t>LIMPIEZA GENERAL E INTERIOR DEL TANQUE</t>
  </si>
  <si>
    <t>LIMPIEZA DEL TANQUE</t>
  </si>
  <si>
    <t>REHABILITACION DEL PAÑETE</t>
  </si>
  <si>
    <t xml:space="preserve">FINO EN TECHO </t>
  </si>
  <si>
    <t>PINTURA:</t>
  </si>
  <si>
    <t>H</t>
  </si>
  <si>
    <t>LINEA DE IMPULSION A TANQUE PUNTA RUCIA Y REHABILITACION DEL TANQUE</t>
  </si>
  <si>
    <t>TUBERIA DE 8" PVC-SDR C/J DE GOMA</t>
  </si>
  <si>
    <t>VENOSA PLATILLADA DE 8"</t>
  </si>
  <si>
    <t>VALVULA DE DESAGUE 8"</t>
  </si>
  <si>
    <t>CHEUQE HORIZONTAL DE 8"</t>
  </si>
  <si>
    <t>I</t>
  </si>
  <si>
    <t>RED DE DISTRIBUCION A LA PLAYA ( ESTERO HONDO)</t>
  </si>
  <si>
    <t>TUBERIA DE 4" PVC-SDR C/J DE GOMA</t>
  </si>
  <si>
    <t>ACOMETIDAS</t>
  </si>
  <si>
    <t>ACOMETIDAS DOMICILIARIAS TIPO 1 DE 6 ML</t>
  </si>
  <si>
    <t>VALVULAS COMPUERTAS DE CUADRANTE DE 4" COMPLETA PARA LA IDSTRIBUCION</t>
  </si>
  <si>
    <t>J</t>
  </si>
  <si>
    <t>RED DE DISTRIBUCION A LA COMUNIDAD LA CAOBANITA</t>
  </si>
  <si>
    <t>SUBTOTAL GENERAL</t>
  </si>
  <si>
    <t xml:space="preserve">                                                                                                     ADICIONALES POR NUEVAS PARTIDAS</t>
  </si>
  <si>
    <t>PARTIDAS PRESUPUESTO</t>
  </si>
  <si>
    <t>A</t>
  </si>
  <si>
    <t>LETREROS DE OBRA</t>
  </si>
  <si>
    <t>CAMPAMENTO</t>
  </si>
  <si>
    <t>MES</t>
  </si>
  <si>
    <t>MANEJO DE TRANSITO Y SEGURIDAD VIAL</t>
  </si>
  <si>
    <t xml:space="preserve">B </t>
  </si>
  <si>
    <t xml:space="preserve"> SUMINISTRO Y COLOCACION DE: </t>
  </si>
  <si>
    <t xml:space="preserve">TUBERIAS DE 12" SDR 21 C/J DE GOMA DESDE POZO A  TRAMO 1 </t>
  </si>
  <si>
    <t>PRUEBAS HIDROSTATICAS</t>
  </si>
  <si>
    <t>PRUEBA HIDROSTATICA PARA TUBERIAS DE 12"</t>
  </si>
  <si>
    <t xml:space="preserve">C </t>
  </si>
  <si>
    <t>LINEA DE IMPULSION A TANQUE TIBURCIO Y REHABILITACION DE TANQUE</t>
  </si>
  <si>
    <t xml:space="preserve">TUBERIAS DE 4" PVC SDR 21 C/J DE GOMA </t>
  </si>
  <si>
    <t>PRUEBA HIDROSTATICA PARA TUBERIAS DE 4"</t>
  </si>
  <si>
    <t>CRUCES EN TUBERIA DE  HIERRO</t>
  </si>
  <si>
    <t>CRUCES EN TUBERIA DE  HIERRO DE 4"</t>
  </si>
  <si>
    <t>LINEA DE IMPULSION A TANQUE PUNTA RUCIA Y REHABILITACION DE TANQUE</t>
  </si>
  <si>
    <t xml:space="preserve">TUBERIAS DE 6" PVC SCH 40 C/J DE GOMA </t>
  </si>
  <si>
    <t>PRUEBA HIDROSTATICA PARA TUBERIAS DE 6"</t>
  </si>
  <si>
    <t xml:space="preserve">CRUCES EN TUBERIA DE  HIERRO DE 6" </t>
  </si>
  <si>
    <t>RED DE DISTRIBUCION A LA PLAYA</t>
  </si>
  <si>
    <t xml:space="preserve">TUBERIAS DE 4" PVC SCH 40 C/J DE GOMA </t>
  </si>
  <si>
    <t>RED DE DISTRIBUCION A LA COMUNIDAD TIBURCIO</t>
  </si>
  <si>
    <t xml:space="preserve">TUBERIAS DE 3" PVC SCH 40 C/J DE GOMA </t>
  </si>
  <si>
    <t>PRUEBA HIDROSTATICA PARA TUBERIAS DE 3"</t>
  </si>
  <si>
    <t>CRUCES EN TUBERIA DE  HIERRO DE 3"</t>
  </si>
  <si>
    <t>K</t>
  </si>
  <si>
    <t>RED DE DISTRIBUCION A LOS PROYECTOS</t>
  </si>
  <si>
    <t>SUBTOTAL ADICIONALES</t>
  </si>
  <si>
    <t>SUBTOTAL PRESUPUESTO</t>
  </si>
  <si>
    <t xml:space="preserve">PARTIDAS NO SE REALIZARAN </t>
  </si>
  <si>
    <t>SUBTOTAL PRESUPUESTO MENOS PARTIDAS NO SE EJECUTARAN</t>
  </si>
  <si>
    <t>NOTA:</t>
  </si>
  <si>
    <t>LAS PARTIDAS EN ROJO NO SE EJECUTARAN</t>
  </si>
  <si>
    <t>Pág. 02/02</t>
  </si>
  <si>
    <t xml:space="preserve">SUB-TOTAL GENERAL PRESUPUESTO + ADICIONALES </t>
  </si>
  <si>
    <t>SUB-TOTAL GASTOS DIRECTOS</t>
  </si>
  <si>
    <t>TOTAL GENERAL PRESUPUESTADO</t>
  </si>
  <si>
    <t>IMPREVISTOS ( SOLO JUSTIFICABLES CON CUBICACION)</t>
  </si>
  <si>
    <t xml:space="preserve">DISEÑO Y ENTREGA A EDENORTE </t>
  </si>
  <si>
    <t>DERECHO INTERCONEXION A EDENORTE</t>
  </si>
  <si>
    <t>ESTUDIOS, DISEÑO Y PLANOS</t>
  </si>
  <si>
    <t>SUPERVISION</t>
  </si>
  <si>
    <t>TOTAL GENERAL</t>
  </si>
  <si>
    <t xml:space="preserve"> </t>
  </si>
  <si>
    <t>SOMETIDO EN CUBICACIONES ANTERIORES</t>
  </si>
  <si>
    <t>TOTAL A PAGAR EN CUBICACION 02</t>
  </si>
  <si>
    <t>APROBADO POR:</t>
  </si>
  <si>
    <t xml:space="preserve"> OLIVER JOSE NAZARIO BRUGAL</t>
  </si>
  <si>
    <t>DIRECTOR GENERAL</t>
  </si>
  <si>
    <t>EN EL MES DE MAYO NO SE REALIZARON CUBICACION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</si>
</sst>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&quot;RD$&quot;#,##0.00"/>
    <numFmt numFmtId="166" formatCode="&quot;RD$&quot;#,##0.00_);[Red]\(&quot;RD$&quot;#,##0.00\)"/>
    <numFmt numFmtId="167" formatCode="&quot;$&quot;#,##0.00"/>
    <numFmt numFmtId="168" formatCode="_(* #,##0_);_(* \(#,##0\);_(* &quot;-&quot;??_);_(@_)"/>
    <numFmt numFmtId="169" formatCode="&quot;RD$&quot;#,##0.00_);\(&quot;RD$&quot;#,##0.00\)"/>
    <numFmt numFmtId="170" formatCode="0.0%"/>
    <numFmt numFmtId="171" formatCode="_(&quot;RD$&quot;* #,##0.00_);_(&quot;RD$&quot;* \(#,##0.00\);_(&quot;RD$&quot;* &quot;-&quot;??_);_(@_)"/>
    <numFmt numFmtId="172" formatCode="0.0"/>
    <numFmt numFmtId="173" formatCode="_(* #,##0.0_);_(* \(#,##0.0\);_(* &quot;-&quot;??_);_(@_)"/>
    <numFmt numFmtId="174" formatCode="0.0000"/>
    <numFmt numFmtId="175" formatCode="#,##0.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Times New Roman"/>
      <family val="1"/>
    </font>
    <font>
      <b/>
      <sz val="9"/>
      <color theme="1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sz val="10"/>
      <name val="Arial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9"/>
      <color theme="1"/>
      <name val="Times New Roman"/>
      <family val="1"/>
    </font>
    <font>
      <b/>
      <u/>
      <sz val="9"/>
      <name val="Times New Roman"/>
      <family val="1"/>
    </font>
    <font>
      <b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0" borderId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</cellStyleXfs>
  <cellXfs count="5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1" applyFont="1" applyBorder="1"/>
    <xf numFmtId="0" fontId="3" fillId="0" borderId="0" xfId="0" applyFont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166" fontId="3" fillId="0" borderId="0" xfId="0" applyNumberFormat="1" applyFont="1" applyAlignment="1">
      <alignment horizontal="left"/>
    </xf>
    <xf numFmtId="164" fontId="1" fillId="0" borderId="0" xfId="1" applyBorder="1"/>
    <xf numFmtId="17" fontId="3" fillId="0" borderId="0" xfId="0" applyNumberFormat="1" applyFont="1" applyAlignment="1">
      <alignment horizontal="right"/>
    </xf>
    <xf numFmtId="14" fontId="3" fillId="0" borderId="0" xfId="0" applyNumberFormat="1" applyFont="1"/>
    <xf numFmtId="167" fontId="1" fillId="0" borderId="0" xfId="1" applyNumberFormat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/>
    </xf>
    <xf numFmtId="164" fontId="7" fillId="3" borderId="2" xfId="1" applyFont="1" applyFill="1" applyBorder="1" applyAlignment="1">
      <alignment horizontal="center"/>
    </xf>
    <xf numFmtId="164" fontId="7" fillId="3" borderId="2" xfId="1" applyFont="1" applyFill="1" applyBorder="1" applyAlignment="1">
      <alignment horizontal="right"/>
    </xf>
    <xf numFmtId="164" fontId="7" fillId="4" borderId="2" xfId="1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4" fontId="7" fillId="5" borderId="2" xfId="1" applyFont="1" applyFill="1" applyBorder="1" applyAlignment="1">
      <alignment horizontal="center"/>
    </xf>
    <xf numFmtId="164" fontId="8" fillId="0" borderId="0" xfId="1" applyFont="1" applyBorder="1" applyAlignment="1">
      <alignment horizontal="center"/>
    </xf>
    <xf numFmtId="2" fontId="7" fillId="6" borderId="2" xfId="0" applyNumberFormat="1" applyFont="1" applyFill="1" applyBorder="1" applyAlignment="1">
      <alignment horizontal="center" vertical="top"/>
    </xf>
    <xf numFmtId="0" fontId="7" fillId="6" borderId="2" xfId="0" applyFont="1" applyFill="1" applyBorder="1"/>
    <xf numFmtId="0" fontId="9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9" fillId="6" borderId="2" xfId="1" applyNumberFormat="1" applyFont="1" applyFill="1" applyBorder="1"/>
    <xf numFmtId="0" fontId="9" fillId="6" borderId="2" xfId="1" applyNumberFormat="1" applyFont="1" applyFill="1" applyBorder="1" applyAlignment="1">
      <alignment horizontal="right"/>
    </xf>
    <xf numFmtId="164" fontId="9" fillId="7" borderId="2" xfId="1" applyFont="1" applyFill="1" applyBorder="1"/>
    <xf numFmtId="0" fontId="7" fillId="7" borderId="2" xfId="0" applyFont="1" applyFill="1" applyBorder="1" applyAlignment="1">
      <alignment horizontal="left" vertical="top"/>
    </xf>
    <xf numFmtId="0" fontId="7" fillId="7" borderId="2" xfId="0" applyFont="1" applyFill="1" applyBorder="1"/>
    <xf numFmtId="0" fontId="9" fillId="8" borderId="2" xfId="0" applyFont="1" applyFill="1" applyBorder="1" applyAlignment="1">
      <alignment horizontal="center"/>
    </xf>
    <xf numFmtId="164" fontId="9" fillId="8" borderId="2" xfId="1" applyFont="1" applyFill="1" applyBorder="1"/>
    <xf numFmtId="164" fontId="10" fillId="0" borderId="0" xfId="1" applyFont="1" applyBorder="1"/>
    <xf numFmtId="2" fontId="9" fillId="6" borderId="2" xfId="0" applyNumberFormat="1" applyFont="1" applyFill="1" applyBorder="1" applyAlignment="1">
      <alignment horizontal="center" vertical="top"/>
    </xf>
    <xf numFmtId="0" fontId="9" fillId="6" borderId="2" xfId="0" applyFont="1" applyFill="1" applyBorder="1" applyAlignment="1">
      <alignment wrapText="1"/>
    </xf>
    <xf numFmtId="4" fontId="9" fillId="6" borderId="2" xfId="0" applyNumberFormat="1" applyFont="1" applyFill="1" applyBorder="1" applyAlignment="1">
      <alignment horizontal="center"/>
    </xf>
    <xf numFmtId="0" fontId="9" fillId="6" borderId="2" xfId="1" applyNumberFormat="1" applyFont="1" applyFill="1" applyBorder="1" applyAlignment="1">
      <alignment horizontal="center"/>
    </xf>
    <xf numFmtId="2" fontId="9" fillId="6" borderId="2" xfId="1" applyNumberFormat="1" applyFont="1" applyFill="1" applyBorder="1" applyAlignment="1">
      <alignment wrapText="1"/>
    </xf>
    <xf numFmtId="4" fontId="9" fillId="6" borderId="2" xfId="1" applyNumberFormat="1" applyFont="1" applyFill="1" applyBorder="1" applyAlignment="1">
      <alignment horizontal="right" wrapText="1"/>
    </xf>
    <xf numFmtId="2" fontId="9" fillId="7" borderId="2" xfId="0" applyNumberFormat="1" applyFont="1" applyFill="1" applyBorder="1" applyAlignment="1">
      <alignment horizontal="right"/>
    </xf>
    <xf numFmtId="10" fontId="9" fillId="7" borderId="2" xfId="1" applyNumberFormat="1" applyFont="1" applyFill="1" applyBorder="1" applyAlignment="1"/>
    <xf numFmtId="164" fontId="9" fillId="8" borderId="2" xfId="0" applyNumberFormat="1" applyFont="1" applyFill="1" applyBorder="1"/>
    <xf numFmtId="164" fontId="9" fillId="8" borderId="2" xfId="1" applyFont="1" applyFill="1" applyBorder="1" applyAlignment="1">
      <alignment wrapText="1"/>
    </xf>
    <xf numFmtId="2" fontId="9" fillId="6" borderId="2" xfId="0" applyNumberFormat="1" applyFont="1" applyFill="1" applyBorder="1" applyAlignment="1">
      <alignment horizontal="center"/>
    </xf>
    <xf numFmtId="165" fontId="7" fillId="8" borderId="2" xfId="0" applyNumberFormat="1" applyFont="1" applyFill="1" applyBorder="1"/>
    <xf numFmtId="164" fontId="7" fillId="8" borderId="2" xfId="0" applyNumberFormat="1" applyFont="1" applyFill="1" applyBorder="1"/>
    <xf numFmtId="4" fontId="9" fillId="6" borderId="2" xfId="1" applyNumberFormat="1" applyFont="1" applyFill="1" applyBorder="1"/>
    <xf numFmtId="0" fontId="9" fillId="6" borderId="2" xfId="0" applyFont="1" applyFill="1" applyBorder="1" applyAlignment="1">
      <alignment horizontal="center" vertical="top"/>
    </xf>
    <xf numFmtId="0" fontId="7" fillId="6" borderId="2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7" fillId="6" borderId="2" xfId="1" applyNumberFormat="1" applyFont="1" applyFill="1" applyBorder="1" applyAlignment="1">
      <alignment horizontal="center"/>
    </xf>
    <xf numFmtId="0" fontId="7" fillId="6" borderId="2" xfId="1" applyNumberFormat="1" applyFont="1" applyFill="1" applyBorder="1"/>
    <xf numFmtId="165" fontId="7" fillId="6" borderId="2" xfId="1" applyNumberFormat="1" applyFont="1" applyFill="1" applyBorder="1" applyAlignment="1">
      <alignment horizontal="right" wrapText="1"/>
    </xf>
    <xf numFmtId="168" fontId="9" fillId="7" borderId="2" xfId="1" applyNumberFormat="1" applyFont="1" applyFill="1" applyBorder="1" applyAlignment="1"/>
    <xf numFmtId="169" fontId="7" fillId="8" borderId="2" xfId="1" applyNumberFormat="1" applyFont="1" applyFill="1" applyBorder="1" applyAlignment="1">
      <alignment wrapText="1"/>
    </xf>
    <xf numFmtId="169" fontId="7" fillId="8" borderId="2" xfId="1" applyNumberFormat="1" applyFont="1" applyFill="1" applyBorder="1"/>
    <xf numFmtId="0" fontId="9" fillId="6" borderId="2" xfId="1" applyNumberFormat="1" applyFont="1" applyFill="1" applyBorder="1" applyAlignment="1">
      <alignment horizontal="right" wrapText="1"/>
    </xf>
    <xf numFmtId="2" fontId="9" fillId="6" borderId="2" xfId="0" applyNumberFormat="1" applyFont="1" applyFill="1" applyBorder="1" applyAlignment="1">
      <alignment horizontal="center" vertical="center"/>
    </xf>
    <xf numFmtId="2" fontId="9" fillId="6" borderId="2" xfId="1" applyNumberFormat="1" applyFont="1" applyFill="1" applyBorder="1"/>
    <xf numFmtId="0" fontId="9" fillId="6" borderId="2" xfId="0" applyFont="1" applyFill="1" applyBorder="1" applyAlignment="1">
      <alignment vertical="center" wrapText="1"/>
    </xf>
    <xf numFmtId="166" fontId="7" fillId="8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165" fontId="7" fillId="8" borderId="2" xfId="1" applyNumberFormat="1" applyFont="1" applyFill="1" applyBorder="1" applyAlignment="1">
      <alignment wrapText="1"/>
    </xf>
    <xf numFmtId="165" fontId="7" fillId="8" borderId="2" xfId="1" applyNumberFormat="1" applyFont="1" applyFill="1" applyBorder="1"/>
    <xf numFmtId="0" fontId="7" fillId="6" borderId="2" xfId="0" applyFont="1" applyFill="1" applyBorder="1" applyAlignment="1">
      <alignment horizontal="left" wrapText="1"/>
    </xf>
    <xf numFmtId="4" fontId="9" fillId="8" borderId="2" xfId="0" applyNumberFormat="1" applyFont="1" applyFill="1" applyBorder="1"/>
    <xf numFmtId="0" fontId="11" fillId="6" borderId="2" xfId="0" applyFont="1" applyFill="1" applyBorder="1" applyAlignment="1">
      <alignment horizontal="left" wrapText="1"/>
    </xf>
    <xf numFmtId="2" fontId="11" fillId="6" borderId="2" xfId="0" applyNumberFormat="1" applyFont="1" applyFill="1" applyBorder="1" applyAlignment="1">
      <alignment horizontal="center"/>
    </xf>
    <xf numFmtId="0" fontId="11" fillId="6" borderId="2" xfId="1" applyNumberFormat="1" applyFont="1" applyFill="1" applyBorder="1" applyAlignment="1">
      <alignment horizontal="center"/>
    </xf>
    <xf numFmtId="4" fontId="11" fillId="6" borderId="2" xfId="1" applyNumberFormat="1" applyFont="1" applyFill="1" applyBorder="1"/>
    <xf numFmtId="4" fontId="11" fillId="6" borderId="2" xfId="1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horizontal="left" wrapText="1"/>
    </xf>
    <xf numFmtId="2" fontId="12" fillId="6" borderId="2" xfId="0" applyNumberFormat="1" applyFont="1" applyFill="1" applyBorder="1" applyAlignment="1">
      <alignment horizontal="center"/>
    </xf>
    <xf numFmtId="0" fontId="12" fillId="6" borderId="2" xfId="1" applyNumberFormat="1" applyFont="1" applyFill="1" applyBorder="1" applyAlignment="1">
      <alignment horizontal="center"/>
    </xf>
    <xf numFmtId="4" fontId="12" fillId="6" borderId="2" xfId="1" applyNumberFormat="1" applyFont="1" applyFill="1" applyBorder="1"/>
    <xf numFmtId="165" fontId="12" fillId="6" borderId="2" xfId="1" applyNumberFormat="1" applyFont="1" applyFill="1" applyBorder="1" applyAlignment="1">
      <alignment horizontal="right" wrapText="1"/>
    </xf>
    <xf numFmtId="0" fontId="9" fillId="6" borderId="2" xfId="0" applyFont="1" applyFill="1" applyBorder="1" applyAlignment="1">
      <alignment horizontal="left" wrapText="1"/>
    </xf>
    <xf numFmtId="164" fontId="13" fillId="7" borderId="2" xfId="1" applyFont="1" applyFill="1" applyBorder="1"/>
    <xf numFmtId="0" fontId="11" fillId="6" borderId="2" xfId="0" applyFont="1" applyFill="1" applyBorder="1" applyAlignment="1">
      <alignment horizontal="center"/>
    </xf>
    <xf numFmtId="164" fontId="11" fillId="6" borderId="2" xfId="1" applyFont="1" applyFill="1" applyBorder="1" applyAlignment="1">
      <alignment horizontal="center"/>
    </xf>
    <xf numFmtId="164" fontId="11" fillId="6" borderId="2" xfId="1" applyFont="1" applyFill="1" applyBorder="1"/>
    <xf numFmtId="164" fontId="11" fillId="6" borderId="2" xfId="1" applyFont="1" applyFill="1" applyBorder="1" applyAlignment="1">
      <alignment horizontal="right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/>
    </xf>
    <xf numFmtId="164" fontId="11" fillId="6" borderId="2" xfId="1" applyFont="1" applyFill="1" applyBorder="1" applyAlignment="1">
      <alignment horizontal="center" vertical="top"/>
    </xf>
    <xf numFmtId="164" fontId="11" fillId="6" borderId="2" xfId="1" applyFont="1" applyFill="1" applyBorder="1" applyAlignment="1">
      <alignment vertical="top"/>
    </xf>
    <xf numFmtId="164" fontId="11" fillId="6" borderId="2" xfId="1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164" fontId="7" fillId="6" borderId="2" xfId="1" applyFont="1" applyFill="1" applyBorder="1" applyAlignment="1">
      <alignment horizontal="center" vertical="top"/>
    </xf>
    <xf numFmtId="164" fontId="7" fillId="6" borderId="2" xfId="1" applyFont="1" applyFill="1" applyBorder="1" applyAlignment="1">
      <alignment vertical="top"/>
    </xf>
    <xf numFmtId="165" fontId="7" fillId="6" borderId="2" xfId="1" applyNumberFormat="1" applyFont="1" applyFill="1" applyBorder="1" applyAlignment="1">
      <alignment horizontal="right" vertical="top" wrapText="1"/>
    </xf>
    <xf numFmtId="2" fontId="12" fillId="2" borderId="1" xfId="3" applyNumberFormat="1" applyFont="1" applyBorder="1" applyAlignment="1">
      <alignment horizontal="center" vertical="top" shrinkToFit="1"/>
    </xf>
    <xf numFmtId="0" fontId="12" fillId="2" borderId="1" xfId="3" applyFont="1" applyBorder="1" applyAlignment="1">
      <alignment horizontal="left" vertical="top" wrapText="1"/>
    </xf>
    <xf numFmtId="0" fontId="11" fillId="2" borderId="1" xfId="3" applyFont="1" applyBorder="1" applyAlignment="1">
      <alignment horizontal="left" wrapText="1"/>
    </xf>
    <xf numFmtId="0" fontId="11" fillId="2" borderId="1" xfId="3" applyFont="1" applyBorder="1" applyAlignment="1">
      <alignment horizontal="center" wrapText="1"/>
    </xf>
    <xf numFmtId="0" fontId="11" fillId="2" borderId="1" xfId="3" applyFont="1" applyBorder="1" applyAlignment="1">
      <alignment horizontal="right" wrapText="1"/>
    </xf>
    <xf numFmtId="2" fontId="11" fillId="2" borderId="1" xfId="3" applyNumberFormat="1" applyFont="1" applyBorder="1" applyAlignment="1">
      <alignment horizontal="center" vertical="top" shrinkToFit="1"/>
    </xf>
    <xf numFmtId="0" fontId="11" fillId="2" borderId="1" xfId="3" applyFont="1" applyBorder="1" applyAlignment="1">
      <alignment horizontal="left" vertical="top" wrapText="1"/>
    </xf>
    <xf numFmtId="4" fontId="11" fillId="2" borderId="1" xfId="3" applyNumberFormat="1" applyFont="1" applyBorder="1" applyAlignment="1">
      <alignment horizontal="center" vertical="top" shrinkToFit="1"/>
    </xf>
    <xf numFmtId="0" fontId="11" fillId="2" borderId="1" xfId="3" applyFont="1" applyBorder="1" applyAlignment="1">
      <alignment horizontal="center" vertical="top" wrapText="1"/>
    </xf>
    <xf numFmtId="2" fontId="11" fillId="2" borderId="1" xfId="3" applyNumberFormat="1" applyFont="1" applyBorder="1" applyAlignment="1">
      <alignment horizontal="right" vertical="top" shrinkToFit="1"/>
    </xf>
    <xf numFmtId="4" fontId="11" fillId="2" borderId="1" xfId="3" applyNumberFormat="1" applyFont="1" applyBorder="1" applyAlignment="1">
      <alignment horizontal="right" vertical="top" shrinkToFit="1"/>
    </xf>
    <xf numFmtId="0" fontId="12" fillId="2" borderId="1" xfId="3" applyFont="1" applyBorder="1" applyAlignment="1">
      <alignment horizontal="left" wrapText="1"/>
    </xf>
    <xf numFmtId="0" fontId="12" fillId="2" borderId="1" xfId="3" applyFont="1" applyBorder="1" applyAlignment="1">
      <alignment horizontal="center" wrapText="1"/>
    </xf>
    <xf numFmtId="165" fontId="12" fillId="2" borderId="1" xfId="3" applyNumberFormat="1" applyFont="1" applyBorder="1" applyAlignment="1">
      <alignment horizontal="right" wrapText="1"/>
    </xf>
    <xf numFmtId="2" fontId="11" fillId="2" borderId="1" xfId="3" applyNumberFormat="1" applyFont="1" applyBorder="1" applyAlignment="1">
      <alignment horizontal="center" vertical="center" shrinkToFit="1"/>
    </xf>
    <xf numFmtId="165" fontId="7" fillId="8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right"/>
    </xf>
    <xf numFmtId="164" fontId="9" fillId="7" borderId="2" xfId="2" applyNumberFormat="1" applyFont="1" applyFill="1" applyBorder="1" applyAlignment="1">
      <alignment horizontal="center"/>
    </xf>
    <xf numFmtId="167" fontId="7" fillId="8" borderId="2" xfId="1" applyNumberFormat="1" applyFont="1" applyFill="1" applyBorder="1" applyAlignment="1">
      <alignment wrapText="1"/>
    </xf>
    <xf numFmtId="2" fontId="11" fillId="2" borderId="3" xfId="3" applyNumberFormat="1" applyFont="1" applyBorder="1" applyAlignment="1">
      <alignment horizontal="center" vertical="top" shrinkToFit="1"/>
    </xf>
    <xf numFmtId="0" fontId="11" fillId="2" borderId="3" xfId="3" applyFont="1" applyBorder="1" applyAlignment="1">
      <alignment horizontal="left" vertical="top" wrapText="1"/>
    </xf>
    <xf numFmtId="0" fontId="11" fillId="2" borderId="3" xfId="3" applyFont="1" applyBorder="1" applyAlignment="1">
      <alignment horizontal="center" vertical="top" wrapText="1"/>
    </xf>
    <xf numFmtId="4" fontId="11" fillId="2" borderId="3" xfId="3" applyNumberFormat="1" applyFont="1" applyBorder="1" applyAlignment="1">
      <alignment horizontal="right" vertical="top" shrinkToFit="1"/>
    </xf>
    <xf numFmtId="2" fontId="11" fillId="2" borderId="2" xfId="3" applyNumberFormat="1" applyFont="1" applyBorder="1" applyAlignment="1">
      <alignment horizontal="center" vertical="top" shrinkToFit="1"/>
    </xf>
    <xf numFmtId="0" fontId="11" fillId="2" borderId="2" xfId="3" applyFont="1" applyBorder="1" applyAlignment="1">
      <alignment horizontal="left" vertical="top" wrapText="1"/>
    </xf>
    <xf numFmtId="0" fontId="11" fillId="2" borderId="2" xfId="3" applyFont="1" applyBorder="1" applyAlignment="1">
      <alignment horizontal="center" vertical="top" wrapText="1"/>
    </xf>
    <xf numFmtId="4" fontId="11" fillId="2" borderId="2" xfId="3" applyNumberFormat="1" applyFont="1" applyBorder="1" applyAlignment="1">
      <alignment horizontal="right" vertical="top" shrinkToFit="1"/>
    </xf>
    <xf numFmtId="0" fontId="12" fillId="2" borderId="2" xfId="3" applyFont="1" applyBorder="1" applyAlignment="1">
      <alignment horizontal="left" vertical="top" wrapText="1"/>
    </xf>
    <xf numFmtId="2" fontId="12" fillId="2" borderId="2" xfId="3" applyNumberFormat="1" applyFont="1" applyBorder="1" applyAlignment="1">
      <alignment horizontal="center" vertical="top" shrinkToFit="1"/>
    </xf>
    <xf numFmtId="0" fontId="12" fillId="2" borderId="2" xfId="3" applyFont="1" applyBorder="1" applyAlignment="1">
      <alignment horizontal="center" vertical="top" wrapText="1"/>
    </xf>
    <xf numFmtId="4" fontId="12" fillId="2" borderId="2" xfId="3" applyNumberFormat="1" applyFont="1" applyBorder="1" applyAlignment="1">
      <alignment horizontal="right" vertical="top" shrinkToFit="1"/>
    </xf>
    <xf numFmtId="165" fontId="12" fillId="2" borderId="2" xfId="3" applyNumberFormat="1" applyFont="1" applyBorder="1" applyAlignment="1">
      <alignment horizontal="right" vertical="top" shrinkToFit="1"/>
    </xf>
    <xf numFmtId="0" fontId="12" fillId="2" borderId="4" xfId="3" applyFont="1" applyBorder="1" applyAlignment="1">
      <alignment horizontal="center" vertical="top" wrapText="1"/>
    </xf>
    <xf numFmtId="0" fontId="12" fillId="2" borderId="4" xfId="3" applyFont="1" applyBorder="1" applyAlignment="1">
      <alignment horizontal="left" vertical="top" wrapText="1"/>
    </xf>
    <xf numFmtId="0" fontId="11" fillId="2" borderId="4" xfId="3" applyFont="1" applyBorder="1" applyAlignment="1">
      <alignment horizontal="left" wrapText="1"/>
    </xf>
    <xf numFmtId="0" fontId="11" fillId="2" borderId="4" xfId="3" applyFont="1" applyBorder="1" applyAlignment="1">
      <alignment horizontal="center" wrapText="1"/>
    </xf>
    <xf numFmtId="0" fontId="11" fillId="2" borderId="4" xfId="3" applyFont="1" applyBorder="1" applyAlignment="1">
      <alignment horizontal="right" wrapText="1"/>
    </xf>
    <xf numFmtId="2" fontId="12" fillId="2" borderId="4" xfId="3" applyNumberFormat="1" applyFont="1" applyBorder="1" applyAlignment="1">
      <alignment horizontal="center" vertical="top" shrinkToFit="1"/>
    </xf>
    <xf numFmtId="2" fontId="11" fillId="2" borderId="4" xfId="3" applyNumberFormat="1" applyFont="1" applyBorder="1" applyAlignment="1">
      <alignment horizontal="center" vertical="top" shrinkToFit="1"/>
    </xf>
    <xf numFmtId="0" fontId="11" fillId="2" borderId="4" xfId="3" applyFont="1" applyBorder="1" applyAlignment="1">
      <alignment horizontal="left" vertical="top" wrapText="1"/>
    </xf>
    <xf numFmtId="0" fontId="11" fillId="2" borderId="4" xfId="3" applyFont="1" applyBorder="1" applyAlignment="1">
      <alignment horizontal="center" vertical="top" wrapText="1"/>
    </xf>
    <xf numFmtId="4" fontId="11" fillId="2" borderId="4" xfId="3" applyNumberFormat="1" applyFont="1" applyBorder="1" applyAlignment="1">
      <alignment horizontal="right" vertical="top" shrinkToFit="1"/>
    </xf>
    <xf numFmtId="0" fontId="12" fillId="2" borderId="4" xfId="3" applyFont="1" applyBorder="1" applyAlignment="1">
      <alignment horizontal="left" wrapText="1"/>
    </xf>
    <xf numFmtId="0" fontId="12" fillId="2" borderId="4" xfId="3" applyFont="1" applyBorder="1" applyAlignment="1">
      <alignment horizontal="center" wrapText="1"/>
    </xf>
    <xf numFmtId="165" fontId="12" fillId="2" borderId="4" xfId="3" applyNumberFormat="1" applyFont="1" applyBorder="1" applyAlignment="1">
      <alignment horizontal="right" wrapText="1"/>
    </xf>
    <xf numFmtId="4" fontId="11" fillId="2" borderId="4" xfId="3" applyNumberFormat="1" applyFont="1" applyBorder="1" applyAlignment="1">
      <alignment horizontal="center" vertical="top" shrinkToFit="1"/>
    </xf>
    <xf numFmtId="2" fontId="11" fillId="2" borderId="4" xfId="3" applyNumberFormat="1" applyFont="1" applyBorder="1" applyAlignment="1">
      <alignment horizontal="right" vertical="top" shrinkToFit="1"/>
    </xf>
    <xf numFmtId="2" fontId="11" fillId="2" borderId="5" xfId="3" applyNumberFormat="1" applyFont="1" applyBorder="1" applyAlignment="1">
      <alignment horizontal="center" vertical="top" shrinkToFit="1"/>
    </xf>
    <xf numFmtId="0" fontId="11" fillId="2" borderId="5" xfId="3" applyFont="1" applyBorder="1" applyAlignment="1">
      <alignment horizontal="left" vertical="top" wrapText="1"/>
    </xf>
    <xf numFmtId="0" fontId="11" fillId="2" borderId="5" xfId="3" applyFont="1" applyBorder="1" applyAlignment="1">
      <alignment horizontal="center" vertical="top" wrapText="1"/>
    </xf>
    <xf numFmtId="4" fontId="11" fillId="2" borderId="5" xfId="3" applyNumberFormat="1" applyFont="1" applyBorder="1" applyAlignment="1">
      <alignment horizontal="right" vertical="top" shrinkToFit="1"/>
    </xf>
    <xf numFmtId="0" fontId="12" fillId="2" borderId="6" xfId="3" applyFont="1" applyBorder="1" applyAlignment="1">
      <alignment horizontal="center" vertical="top" wrapText="1"/>
    </xf>
    <xf numFmtId="0" fontId="12" fillId="2" borderId="6" xfId="3" applyFont="1" applyBorder="1" applyAlignment="1">
      <alignment horizontal="left" vertical="top" wrapText="1"/>
    </xf>
    <xf numFmtId="0" fontId="11" fillId="2" borderId="6" xfId="3" applyFont="1" applyBorder="1" applyAlignment="1">
      <alignment horizontal="left" wrapText="1"/>
    </xf>
    <xf numFmtId="0" fontId="11" fillId="2" borderId="6" xfId="3" applyFont="1" applyBorder="1" applyAlignment="1">
      <alignment horizontal="center" wrapText="1"/>
    </xf>
    <xf numFmtId="0" fontId="11" fillId="2" borderId="6" xfId="3" applyFont="1" applyBorder="1" applyAlignment="1">
      <alignment horizontal="right" wrapText="1"/>
    </xf>
    <xf numFmtId="2" fontId="12" fillId="2" borderId="4" xfId="3" applyNumberFormat="1" applyFont="1" applyBorder="1" applyAlignment="1">
      <alignment horizontal="left" wrapText="1"/>
    </xf>
    <xf numFmtId="0" fontId="11" fillId="2" borderId="4" xfId="3" applyFont="1" applyBorder="1" applyAlignment="1">
      <alignment horizontal="left" vertical="center" wrapText="1"/>
    </xf>
    <xf numFmtId="4" fontId="11" fillId="2" borderId="4" xfId="3" applyNumberFormat="1" applyFont="1" applyBorder="1" applyAlignment="1">
      <alignment horizontal="right" vertical="center" shrinkToFit="1"/>
    </xf>
    <xf numFmtId="2" fontId="11" fillId="2" borderId="4" xfId="3" applyNumberFormat="1" applyFont="1" applyBorder="1" applyAlignment="1">
      <alignment horizontal="center" vertical="center" shrinkToFit="1"/>
    </xf>
    <xf numFmtId="0" fontId="12" fillId="2" borderId="6" xfId="3" applyFont="1" applyBorder="1" applyAlignment="1">
      <alignment horizontal="center" vertical="center" wrapText="1"/>
    </xf>
    <xf numFmtId="0" fontId="12" fillId="2" borderId="6" xfId="3" applyFont="1" applyBorder="1" applyAlignment="1">
      <alignment horizontal="left" wrapText="1"/>
    </xf>
    <xf numFmtId="0" fontId="11" fillId="2" borderId="6" xfId="3" applyFont="1" applyBorder="1" applyAlignment="1">
      <alignment horizontal="left" vertical="center" wrapText="1"/>
    </xf>
    <xf numFmtId="0" fontId="11" fillId="2" borderId="6" xfId="3" applyFont="1" applyBorder="1" applyAlignment="1">
      <alignment horizontal="center" vertical="center" wrapText="1"/>
    </xf>
    <xf numFmtId="0" fontId="11" fillId="2" borderId="6" xfId="3" applyFont="1" applyBorder="1" applyAlignment="1">
      <alignment horizontal="right" vertical="center" wrapText="1"/>
    </xf>
    <xf numFmtId="2" fontId="11" fillId="2" borderId="5" xfId="3" applyNumberFormat="1" applyFont="1" applyBorder="1" applyAlignment="1">
      <alignment horizontal="center" vertical="center" shrinkToFit="1"/>
    </xf>
    <xf numFmtId="4" fontId="11" fillId="2" borderId="5" xfId="3" applyNumberFormat="1" applyFont="1" applyBorder="1" applyAlignment="1">
      <alignment horizontal="right" vertical="center" shrinkToFit="1"/>
    </xf>
    <xf numFmtId="164" fontId="9" fillId="7" borderId="7" xfId="1" applyFont="1" applyFill="1" applyBorder="1"/>
    <xf numFmtId="2" fontId="9" fillId="7" borderId="7" xfId="0" applyNumberFormat="1" applyFont="1" applyFill="1" applyBorder="1" applyAlignment="1">
      <alignment horizontal="right"/>
    </xf>
    <xf numFmtId="168" fontId="9" fillId="7" borderId="7" xfId="1" applyNumberFormat="1" applyFont="1" applyFill="1" applyBorder="1" applyAlignment="1"/>
    <xf numFmtId="164" fontId="9" fillId="8" borderId="7" xfId="1" applyFont="1" applyFill="1" applyBorder="1" applyAlignment="1">
      <alignment wrapText="1"/>
    </xf>
    <xf numFmtId="164" fontId="9" fillId="8" borderId="7" xfId="1" applyFont="1" applyFill="1" applyBorder="1"/>
    <xf numFmtId="2" fontId="11" fillId="2" borderId="2" xfId="3" applyNumberFormat="1" applyFont="1" applyBorder="1" applyAlignment="1">
      <alignment horizontal="center" vertical="center" shrinkToFit="1"/>
    </xf>
    <xf numFmtId="4" fontId="12" fillId="2" borderId="2" xfId="3" applyNumberFormat="1" applyFont="1" applyBorder="1" applyAlignment="1">
      <alignment horizontal="right" vertical="center" shrinkToFit="1"/>
    </xf>
    <xf numFmtId="165" fontId="12" fillId="2" borderId="2" xfId="3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165" fontId="12" fillId="0" borderId="0" xfId="0" applyNumberFormat="1" applyFont="1" applyAlignment="1">
      <alignment horizontal="right"/>
    </xf>
    <xf numFmtId="165" fontId="7" fillId="0" borderId="0" xfId="0" applyNumberFormat="1" applyFont="1"/>
    <xf numFmtId="165" fontId="7" fillId="0" borderId="0" xfId="1" applyNumberFormat="1" applyFont="1" applyFill="1" applyBorder="1"/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164" fontId="3" fillId="4" borderId="2" xfId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14" fillId="7" borderId="2" xfId="0" applyFont="1" applyFill="1" applyBorder="1"/>
    <xf numFmtId="0" fontId="14" fillId="8" borderId="2" xfId="0" applyFont="1" applyFill="1" applyBorder="1"/>
    <xf numFmtId="4" fontId="12" fillId="9" borderId="2" xfId="0" applyNumberFormat="1" applyFont="1" applyFill="1" applyBorder="1" applyAlignment="1">
      <alignment horizontal="center"/>
    </xf>
    <xf numFmtId="0" fontId="12" fillId="9" borderId="2" xfId="0" applyFont="1" applyFill="1" applyBorder="1"/>
    <xf numFmtId="0" fontId="11" fillId="9" borderId="2" xfId="0" applyFont="1" applyFill="1" applyBorder="1"/>
    <xf numFmtId="0" fontId="11" fillId="9" borderId="2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right"/>
    </xf>
    <xf numFmtId="0" fontId="11" fillId="7" borderId="2" xfId="0" applyFont="1" applyFill="1" applyBorder="1"/>
    <xf numFmtId="0" fontId="11" fillId="8" borderId="2" xfId="0" applyFont="1" applyFill="1" applyBorder="1"/>
    <xf numFmtId="4" fontId="11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2" fontId="9" fillId="9" borderId="2" xfId="0" applyNumberFormat="1" applyFont="1" applyFill="1" applyBorder="1" applyAlignment="1">
      <alignment horizontal="center"/>
    </xf>
    <xf numFmtId="0" fontId="9" fillId="9" borderId="2" xfId="1" applyNumberFormat="1" applyFont="1" applyFill="1" applyBorder="1" applyAlignment="1">
      <alignment horizontal="center"/>
    </xf>
    <xf numFmtId="4" fontId="9" fillId="9" borderId="2" xfId="1" applyNumberFormat="1" applyFont="1" applyFill="1" applyBorder="1"/>
    <xf numFmtId="4" fontId="9" fillId="9" borderId="9" xfId="1" applyNumberFormat="1" applyFont="1" applyFill="1" applyBorder="1" applyAlignment="1">
      <alignment horizontal="right" wrapText="1"/>
    </xf>
    <xf numFmtId="164" fontId="11" fillId="8" borderId="2" xfId="0" applyNumberFormat="1" applyFont="1" applyFill="1" applyBorder="1"/>
    <xf numFmtId="0" fontId="7" fillId="9" borderId="2" xfId="0" applyFont="1" applyFill="1" applyBorder="1" applyAlignment="1">
      <alignment horizontal="left" wrapText="1"/>
    </xf>
    <xf numFmtId="165" fontId="7" fillId="9" borderId="9" xfId="1" applyNumberFormat="1" applyFont="1" applyFill="1" applyBorder="1" applyAlignment="1">
      <alignment horizontal="right" wrapText="1"/>
    </xf>
    <xf numFmtId="165" fontId="12" fillId="8" borderId="2" xfId="0" applyNumberFormat="1" applyFont="1" applyFill="1" applyBorder="1"/>
    <xf numFmtId="4" fontId="9" fillId="9" borderId="2" xfId="1" applyNumberFormat="1" applyFont="1" applyFill="1" applyBorder="1" applyAlignment="1">
      <alignment horizontal="center"/>
    </xf>
    <xf numFmtId="4" fontId="9" fillId="9" borderId="2" xfId="0" applyNumberFormat="1" applyFont="1" applyFill="1" applyBorder="1" applyAlignment="1">
      <alignment horizontal="center"/>
    </xf>
    <xf numFmtId="4" fontId="15" fillId="9" borderId="2" xfId="0" applyNumberFormat="1" applyFont="1" applyFill="1" applyBorder="1" applyAlignment="1">
      <alignment horizontal="center"/>
    </xf>
    <xf numFmtId="165" fontId="11" fillId="7" borderId="2" xfId="0" applyNumberFormat="1" applyFont="1" applyFill="1" applyBorder="1"/>
    <xf numFmtId="165" fontId="11" fillId="8" borderId="2" xfId="0" applyNumberFormat="1" applyFont="1" applyFill="1" applyBorder="1"/>
    <xf numFmtId="4" fontId="16" fillId="9" borderId="2" xfId="0" applyNumberFormat="1" applyFont="1" applyFill="1" applyBorder="1" applyAlignment="1">
      <alignment horizontal="center"/>
    </xf>
    <xf numFmtId="4" fontId="11" fillId="7" borderId="2" xfId="0" applyNumberFormat="1" applyFont="1" applyFill="1" applyBorder="1"/>
    <xf numFmtId="4" fontId="15" fillId="9" borderId="2" xfId="0" applyNumberFormat="1" applyFont="1" applyFill="1" applyBorder="1" applyAlignment="1">
      <alignment horizontal="center" vertical="center"/>
    </xf>
    <xf numFmtId="0" fontId="15" fillId="9" borderId="2" xfId="0" applyFont="1" applyFill="1" applyBorder="1"/>
    <xf numFmtId="0" fontId="15" fillId="9" borderId="2" xfId="0" applyFont="1" applyFill="1" applyBorder="1" applyAlignment="1">
      <alignment horizontal="center"/>
    </xf>
    <xf numFmtId="4" fontId="15" fillId="9" borderId="2" xfId="0" applyNumberFormat="1" applyFont="1" applyFill="1" applyBorder="1"/>
    <xf numFmtId="165" fontId="12" fillId="9" borderId="2" xfId="0" applyNumberFormat="1" applyFont="1" applyFill="1" applyBorder="1" applyAlignment="1">
      <alignment horizontal="right"/>
    </xf>
    <xf numFmtId="4" fontId="15" fillId="9" borderId="9" xfId="0" applyNumberFormat="1" applyFont="1" applyFill="1" applyBorder="1" applyAlignment="1">
      <alignment horizontal="right"/>
    </xf>
    <xf numFmtId="165" fontId="12" fillId="9" borderId="9" xfId="0" applyNumberFormat="1" applyFont="1" applyFill="1" applyBorder="1" applyAlignment="1">
      <alignment horizontal="right"/>
    </xf>
    <xf numFmtId="4" fontId="11" fillId="9" borderId="2" xfId="0" applyNumberFormat="1" applyFont="1" applyFill="1" applyBorder="1"/>
    <xf numFmtId="4" fontId="11" fillId="9" borderId="9" xfId="0" applyNumberFormat="1" applyFont="1" applyFill="1" applyBorder="1" applyAlignment="1">
      <alignment horizontal="right"/>
    </xf>
    <xf numFmtId="0" fontId="12" fillId="9" borderId="2" xfId="0" applyFont="1" applyFill="1" applyBorder="1" applyAlignment="1">
      <alignment wrapText="1"/>
    </xf>
    <xf numFmtId="4" fontId="9" fillId="9" borderId="2" xfId="1" applyNumberFormat="1" applyFont="1" applyFill="1" applyBorder="1" applyAlignment="1">
      <alignment horizontal="right" wrapText="1"/>
    </xf>
    <xf numFmtId="0" fontId="11" fillId="9" borderId="2" xfId="0" applyFont="1" applyFill="1" applyBorder="1" applyAlignment="1">
      <alignment wrapText="1"/>
    </xf>
    <xf numFmtId="4" fontId="11" fillId="9" borderId="0" xfId="0" applyNumberFormat="1" applyFont="1" applyFill="1" applyAlignment="1">
      <alignment horizontal="center"/>
    </xf>
    <xf numFmtId="4" fontId="7" fillId="9" borderId="2" xfId="1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12" fillId="0" borderId="0" xfId="0" applyNumberFormat="1" applyFont="1"/>
    <xf numFmtId="9" fontId="3" fillId="0" borderId="0" xfId="2" applyFont="1" applyBorder="1"/>
    <xf numFmtId="165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/>
    <xf numFmtId="1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2" applyNumberFormat="1" applyFont="1" applyBorder="1" applyAlignment="1">
      <alignment horizontal="center"/>
    </xf>
    <xf numFmtId="4" fontId="3" fillId="0" borderId="0" xfId="1" applyNumberFormat="1" applyFont="1" applyBorder="1" applyAlignment="1"/>
    <xf numFmtId="9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0" fontId="17" fillId="0" borderId="0" xfId="0" applyFont="1"/>
    <xf numFmtId="165" fontId="3" fillId="0" borderId="0" xfId="1" applyNumberFormat="1" applyFont="1" applyBorder="1"/>
    <xf numFmtId="171" fontId="3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9" fontId="6" fillId="0" borderId="0" xfId="0" applyNumberFormat="1" applyFont="1" applyAlignment="1">
      <alignment horizontal="center"/>
    </xf>
    <xf numFmtId="165" fontId="6" fillId="0" borderId="0" xfId="1" applyNumberFormat="1" applyFont="1" applyBorder="1"/>
    <xf numFmtId="0" fontId="20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9" fontId="3" fillId="0" borderId="0" xfId="2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18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9" fontId="17" fillId="0" borderId="0" xfId="1" applyNumberFormat="1" applyFont="1" applyBorder="1"/>
    <xf numFmtId="169" fontId="6" fillId="0" borderId="0" xfId="0" applyNumberFormat="1" applyFont="1"/>
    <xf numFmtId="169" fontId="6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0" fontId="21" fillId="0" borderId="0" xfId="4"/>
    <xf numFmtId="0" fontId="4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6" fillId="0" borderId="0" xfId="4" applyFont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3" fillId="0" borderId="0" xfId="4" applyFont="1"/>
    <xf numFmtId="49" fontId="3" fillId="0" borderId="0" xfId="4" applyNumberFormat="1" applyFont="1" applyAlignment="1">
      <alignment horizontal="right"/>
    </xf>
    <xf numFmtId="166" fontId="3" fillId="0" borderId="0" xfId="4" applyNumberFormat="1" applyFont="1" applyAlignment="1">
      <alignment horizontal="left"/>
    </xf>
    <xf numFmtId="164" fontId="10" fillId="0" borderId="0" xfId="4" applyNumberFormat="1" applyFont="1"/>
    <xf numFmtId="0" fontId="25" fillId="0" borderId="0" xfId="4" applyFont="1"/>
    <xf numFmtId="0" fontId="3" fillId="0" borderId="0" xfId="4" applyFont="1" applyAlignment="1">
      <alignment horizontal="left"/>
    </xf>
    <xf numFmtId="0" fontId="10" fillId="0" borderId="0" xfId="4" applyFont="1"/>
    <xf numFmtId="17" fontId="3" fillId="0" borderId="0" xfId="4" applyNumberFormat="1" applyFont="1" applyAlignment="1">
      <alignment horizontal="right"/>
    </xf>
    <xf numFmtId="14" fontId="3" fillId="0" borderId="0" xfId="4" applyNumberFormat="1" applyFont="1"/>
    <xf numFmtId="164" fontId="3" fillId="0" borderId="0" xfId="4" applyNumberFormat="1" applyFont="1" applyAlignment="1">
      <alignment horizontal="left"/>
    </xf>
    <xf numFmtId="0" fontId="3" fillId="3" borderId="2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horizontal="center"/>
    </xf>
    <xf numFmtId="164" fontId="3" fillId="3" borderId="2" xfId="5" applyFont="1" applyFill="1" applyBorder="1" applyAlignment="1">
      <alignment horizontal="center"/>
    </xf>
    <xf numFmtId="164" fontId="3" fillId="4" borderId="2" xfId="5" applyFont="1" applyFill="1" applyBorder="1" applyAlignment="1">
      <alignment horizontal="center"/>
    </xf>
    <xf numFmtId="0" fontId="3" fillId="4" borderId="2" xfId="4" applyFont="1" applyFill="1" applyBorder="1" applyAlignment="1">
      <alignment horizontal="left" vertical="top"/>
    </xf>
    <xf numFmtId="0" fontId="3" fillId="4" borderId="2" xfId="4" applyFont="1" applyFill="1" applyBorder="1" applyAlignment="1">
      <alignment horizontal="center"/>
    </xf>
    <xf numFmtId="0" fontId="3" fillId="5" borderId="2" xfId="4" applyFont="1" applyFill="1" applyBorder="1" applyAlignment="1">
      <alignment horizontal="center"/>
    </xf>
    <xf numFmtId="164" fontId="3" fillId="5" borderId="2" xfId="5" applyFont="1" applyFill="1" applyBorder="1" applyAlignment="1">
      <alignment horizontal="center"/>
    </xf>
    <xf numFmtId="164" fontId="8" fillId="0" borderId="0" xfId="5" applyFont="1" applyBorder="1" applyAlignment="1">
      <alignment horizontal="center"/>
    </xf>
    <xf numFmtId="172" fontId="3" fillId="6" borderId="2" xfId="4" applyNumberFormat="1" applyFont="1" applyFill="1" applyBorder="1" applyAlignment="1">
      <alignment horizontal="center" vertical="top"/>
    </xf>
    <xf numFmtId="0" fontId="3" fillId="6" borderId="2" xfId="4" applyFont="1" applyFill="1" applyBorder="1"/>
    <xf numFmtId="0" fontId="6" fillId="6" borderId="2" xfId="4" applyFont="1" applyFill="1" applyBorder="1"/>
    <xf numFmtId="0" fontId="6" fillId="6" borderId="2" xfId="4" applyFont="1" applyFill="1" applyBorder="1" applyAlignment="1">
      <alignment horizontal="center"/>
    </xf>
    <xf numFmtId="164" fontId="6" fillId="6" borderId="2" xfId="5" applyFont="1" applyFill="1" applyBorder="1"/>
    <xf numFmtId="164" fontId="6" fillId="7" borderId="2" xfId="5" applyFont="1" applyFill="1" applyBorder="1"/>
    <xf numFmtId="0" fontId="3" fillId="7" borderId="2" xfId="4" applyFont="1" applyFill="1" applyBorder="1" applyAlignment="1">
      <alignment horizontal="left" vertical="top"/>
    </xf>
    <xf numFmtId="0" fontId="3" fillId="7" borderId="2" xfId="4" applyFont="1" applyFill="1" applyBorder="1"/>
    <xf numFmtId="0" fontId="6" fillId="8" borderId="2" xfId="4" applyFont="1" applyFill="1" applyBorder="1" applyAlignment="1">
      <alignment horizontal="center"/>
    </xf>
    <xf numFmtId="164" fontId="6" fillId="8" borderId="2" xfId="5" applyFont="1" applyFill="1" applyBorder="1"/>
    <xf numFmtId="164" fontId="10" fillId="0" borderId="0" xfId="5" applyFont="1" applyBorder="1"/>
    <xf numFmtId="2" fontId="6" fillId="6" borderId="2" xfId="4" applyNumberFormat="1" applyFont="1" applyFill="1" applyBorder="1" applyAlignment="1">
      <alignment horizontal="center" vertical="top"/>
    </xf>
    <xf numFmtId="0" fontId="6" fillId="6" borderId="2" xfId="4" applyFont="1" applyFill="1" applyBorder="1" applyAlignment="1">
      <alignment wrapText="1"/>
    </xf>
    <xf numFmtId="164" fontId="6" fillId="6" borderId="2" xfId="5" applyFont="1" applyFill="1" applyBorder="1" applyAlignment="1">
      <alignment wrapText="1"/>
    </xf>
    <xf numFmtId="164" fontId="26" fillId="7" borderId="2" xfId="5" applyFont="1" applyFill="1" applyBorder="1"/>
    <xf numFmtId="2" fontId="6" fillId="7" borderId="2" xfId="4" applyNumberFormat="1" applyFont="1" applyFill="1" applyBorder="1" applyAlignment="1">
      <alignment horizontal="right"/>
    </xf>
    <xf numFmtId="168" fontId="6" fillId="7" borderId="2" xfId="5" applyNumberFormat="1" applyFont="1" applyFill="1" applyBorder="1" applyAlignment="1"/>
    <xf numFmtId="164" fontId="6" fillId="8" borderId="2" xfId="5" applyFont="1" applyFill="1" applyBorder="1" applyAlignment="1">
      <alignment horizontal="center"/>
    </xf>
    <xf numFmtId="164" fontId="6" fillId="8" borderId="2" xfId="5" applyFont="1" applyFill="1" applyBorder="1" applyAlignment="1">
      <alignment wrapText="1"/>
    </xf>
    <xf numFmtId="164" fontId="10" fillId="0" borderId="0" xfId="5" applyBorder="1"/>
    <xf numFmtId="164" fontId="6" fillId="6" borderId="2" xfId="5" applyFont="1" applyFill="1" applyBorder="1" applyAlignment="1"/>
    <xf numFmtId="167" fontId="3" fillId="8" borderId="2" xfId="5" applyNumberFormat="1" applyFont="1" applyFill="1" applyBorder="1" applyAlignment="1">
      <alignment horizontal="center"/>
    </xf>
    <xf numFmtId="167" fontId="3" fillId="8" borderId="2" xfId="6" applyNumberFormat="1" applyFont="1" applyFill="1" applyBorder="1" applyAlignment="1">
      <alignment wrapText="1"/>
    </xf>
    <xf numFmtId="167" fontId="3" fillId="8" borderId="2" xfId="6" applyNumberFormat="1" applyFont="1" applyFill="1" applyBorder="1"/>
    <xf numFmtId="164" fontId="6" fillId="7" borderId="2" xfId="4" applyNumberFormat="1" applyFont="1" applyFill="1" applyBorder="1" applyAlignment="1">
      <alignment horizontal="right"/>
    </xf>
    <xf numFmtId="2" fontId="6" fillId="6" borderId="2" xfId="4" applyNumberFormat="1" applyFont="1" applyFill="1" applyBorder="1" applyAlignment="1">
      <alignment horizontal="center" vertical="center"/>
    </xf>
    <xf numFmtId="0" fontId="3" fillId="6" borderId="2" xfId="4" applyFont="1" applyFill="1" applyBorder="1" applyAlignment="1">
      <alignment wrapText="1"/>
    </xf>
    <xf numFmtId="165" fontId="3" fillId="6" borderId="2" xfId="5" applyNumberFormat="1" applyFont="1" applyFill="1" applyBorder="1" applyAlignment="1">
      <alignment wrapText="1"/>
    </xf>
    <xf numFmtId="2" fontId="3" fillId="6" borderId="2" xfId="4" applyNumberFormat="1" applyFont="1" applyFill="1" applyBorder="1" applyAlignment="1">
      <alignment horizontal="center" vertical="top"/>
    </xf>
    <xf numFmtId="167" fontId="3" fillId="8" borderId="2" xfId="4" applyNumberFormat="1" applyFont="1" applyFill="1" applyBorder="1" applyAlignment="1">
      <alignment horizontal="center"/>
    </xf>
    <xf numFmtId="167" fontId="3" fillId="8" borderId="2" xfId="5" applyNumberFormat="1" applyFont="1" applyFill="1" applyBorder="1" applyAlignment="1">
      <alignment wrapText="1"/>
    </xf>
    <xf numFmtId="167" fontId="3" fillId="8" borderId="2" xfId="5" applyNumberFormat="1" applyFont="1" applyFill="1" applyBorder="1"/>
    <xf numFmtId="0" fontId="6" fillId="6" borderId="2" xfId="4" applyFont="1" applyFill="1" applyBorder="1" applyAlignment="1">
      <alignment horizontal="left" wrapText="1"/>
    </xf>
    <xf numFmtId="9" fontId="6" fillId="7" borderId="2" xfId="7" applyFont="1" applyFill="1" applyBorder="1" applyAlignment="1">
      <alignment horizontal="center"/>
    </xf>
    <xf numFmtId="2" fontId="6" fillId="8" borderId="2" xfId="4" applyNumberFormat="1" applyFont="1" applyFill="1" applyBorder="1" applyAlignment="1">
      <alignment horizontal="center"/>
    </xf>
    <xf numFmtId="0" fontId="6" fillId="6" borderId="2" xfId="4" applyFont="1" applyFill="1" applyBorder="1" applyAlignment="1">
      <alignment vertical="center" wrapText="1"/>
    </xf>
    <xf numFmtId="0" fontId="3" fillId="6" borderId="2" xfId="4" applyFont="1" applyFill="1" applyBorder="1" applyAlignment="1">
      <alignment vertical="center" wrapText="1"/>
    </xf>
    <xf numFmtId="2" fontId="26" fillId="6" borderId="2" xfId="4" applyNumberFormat="1" applyFont="1" applyFill="1" applyBorder="1" applyAlignment="1">
      <alignment horizontal="center" vertical="center"/>
    </xf>
    <xf numFmtId="0" fontId="26" fillId="6" borderId="2" xfId="4" applyFont="1" applyFill="1" applyBorder="1" applyAlignment="1">
      <alignment horizontal="left" vertical="center" wrapText="1"/>
    </xf>
    <xf numFmtId="0" fontId="26" fillId="6" borderId="2" xfId="4" applyFont="1" applyFill="1" applyBorder="1" applyAlignment="1">
      <alignment horizontal="center"/>
    </xf>
    <xf numFmtId="164" fontId="26" fillId="6" borderId="2" xfId="5" applyFont="1" applyFill="1" applyBorder="1" applyAlignment="1">
      <alignment horizontal="center"/>
    </xf>
    <xf numFmtId="164" fontId="26" fillId="6" borderId="2" xfId="5" applyFont="1" applyFill="1" applyBorder="1"/>
    <xf numFmtId="164" fontId="26" fillId="6" borderId="2" xfId="5" applyFont="1" applyFill="1" applyBorder="1" applyAlignment="1">
      <alignment wrapText="1"/>
    </xf>
    <xf numFmtId="0" fontId="26" fillId="6" borderId="2" xfId="4" applyFont="1" applyFill="1" applyBorder="1" applyAlignment="1">
      <alignment vertical="center" wrapText="1"/>
    </xf>
    <xf numFmtId="164" fontId="3" fillId="6" borderId="2" xfId="5" applyFont="1" applyFill="1" applyBorder="1"/>
    <xf numFmtId="164" fontId="13" fillId="7" borderId="9" xfId="5" applyFont="1" applyFill="1" applyBorder="1" applyAlignment="1"/>
    <xf numFmtId="164" fontId="13" fillId="7" borderId="10" xfId="5" applyFont="1" applyFill="1" applyBorder="1" applyAlignment="1"/>
    <xf numFmtId="2" fontId="26" fillId="7" borderId="2" xfId="4" applyNumberFormat="1" applyFont="1" applyFill="1" applyBorder="1" applyAlignment="1">
      <alignment horizontal="right"/>
    </xf>
    <xf numFmtId="168" fontId="26" fillId="7" borderId="2" xfId="5" applyNumberFormat="1" applyFont="1" applyFill="1" applyBorder="1" applyAlignment="1"/>
    <xf numFmtId="2" fontId="26" fillId="6" borderId="2" xfId="4" applyNumberFormat="1" applyFont="1" applyFill="1" applyBorder="1" applyAlignment="1">
      <alignment horizontal="center" vertical="top"/>
    </xf>
    <xf numFmtId="0" fontId="3" fillId="6" borderId="2" xfId="4" applyFont="1" applyFill="1" applyBorder="1" applyAlignment="1">
      <alignment horizontal="center"/>
    </xf>
    <xf numFmtId="2" fontId="3" fillId="6" borderId="2" xfId="4" applyNumberFormat="1" applyFont="1" applyFill="1" applyBorder="1" applyAlignment="1">
      <alignment horizontal="center" vertical="center"/>
    </xf>
    <xf numFmtId="0" fontId="26" fillId="8" borderId="2" xfId="4" applyFont="1" applyFill="1" applyBorder="1" applyAlignment="1">
      <alignment horizontal="center"/>
    </xf>
    <xf numFmtId="164" fontId="26" fillId="8" borderId="2" xfId="5" applyFont="1" applyFill="1" applyBorder="1" applyAlignment="1">
      <alignment wrapText="1"/>
    </xf>
    <xf numFmtId="164" fontId="26" fillId="8" borderId="2" xfId="5" applyFont="1" applyFill="1" applyBorder="1"/>
    <xf numFmtId="164" fontId="27" fillId="0" borderId="0" xfId="5" applyFont="1" applyBorder="1"/>
    <xf numFmtId="0" fontId="27" fillId="0" borderId="0" xfId="4" applyFont="1"/>
    <xf numFmtId="2" fontId="18" fillId="6" borderId="2" xfId="4" applyNumberFormat="1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vertical="center" wrapText="1"/>
    </xf>
    <xf numFmtId="173" fontId="26" fillId="6" borderId="2" xfId="5" applyNumberFormat="1" applyFont="1" applyFill="1" applyBorder="1"/>
    <xf numFmtId="174" fontId="27" fillId="0" borderId="0" xfId="4" applyNumberFormat="1" applyFont="1"/>
    <xf numFmtId="165" fontId="3" fillId="6" borderId="2" xfId="4" applyNumberFormat="1" applyFont="1" applyFill="1" applyBorder="1" applyAlignment="1">
      <alignment vertical="center" wrapText="1"/>
    </xf>
    <xf numFmtId="165" fontId="3" fillId="6" borderId="2" xfId="4" applyNumberFormat="1" applyFont="1" applyFill="1" applyBorder="1" applyAlignment="1">
      <alignment horizontal="center"/>
    </xf>
    <xf numFmtId="165" fontId="3" fillId="6" borderId="2" xfId="5" applyNumberFormat="1" applyFont="1" applyFill="1" applyBorder="1"/>
    <xf numFmtId="2" fontId="20" fillId="6" borderId="2" xfId="4" applyNumberFormat="1" applyFont="1" applyFill="1" applyBorder="1" applyAlignment="1">
      <alignment horizontal="center" vertical="top"/>
    </xf>
    <xf numFmtId="0" fontId="20" fillId="6" borderId="2" xfId="4" applyFont="1" applyFill="1" applyBorder="1" applyAlignment="1">
      <alignment vertical="center" wrapText="1"/>
    </xf>
    <xf numFmtId="0" fontId="20" fillId="6" borderId="2" xfId="4" applyFont="1" applyFill="1" applyBorder="1" applyAlignment="1">
      <alignment horizontal="center"/>
    </xf>
    <xf numFmtId="164" fontId="20" fillId="6" borderId="2" xfId="5" applyFont="1" applyFill="1" applyBorder="1"/>
    <xf numFmtId="165" fontId="20" fillId="6" borderId="2" xfId="5" applyNumberFormat="1" applyFont="1" applyFill="1" applyBorder="1" applyAlignment="1">
      <alignment wrapText="1"/>
    </xf>
    <xf numFmtId="2" fontId="6" fillId="11" borderId="0" xfId="4" applyNumberFormat="1" applyFont="1" applyFill="1" applyAlignment="1">
      <alignment horizontal="center" vertical="top"/>
    </xf>
    <xf numFmtId="0" fontId="3" fillId="11" borderId="0" xfId="4" applyFont="1" applyFill="1" applyAlignment="1">
      <alignment vertical="center" wrapText="1"/>
    </xf>
    <xf numFmtId="0" fontId="6" fillId="11" borderId="0" xfId="4" applyFont="1" applyFill="1" applyAlignment="1">
      <alignment horizontal="center"/>
    </xf>
    <xf numFmtId="164" fontId="6" fillId="11" borderId="0" xfId="5" applyFont="1" applyFill="1" applyBorder="1"/>
    <xf numFmtId="165" fontId="3" fillId="11" borderId="0" xfId="5" applyNumberFormat="1" applyFont="1" applyFill="1" applyBorder="1" applyAlignment="1">
      <alignment wrapText="1"/>
    </xf>
    <xf numFmtId="2" fontId="6" fillId="11" borderId="0" xfId="4" applyNumberFormat="1" applyFont="1" applyFill="1" applyAlignment="1">
      <alignment horizontal="right"/>
    </xf>
    <xf numFmtId="168" fontId="6" fillId="11" borderId="0" xfId="5" applyNumberFormat="1" applyFont="1" applyFill="1" applyBorder="1" applyAlignment="1"/>
    <xf numFmtId="164" fontId="6" fillId="11" borderId="0" xfId="5" applyFont="1" applyFill="1" applyBorder="1" applyAlignment="1">
      <alignment wrapText="1"/>
    </xf>
    <xf numFmtId="0" fontId="29" fillId="3" borderId="2" xfId="4" applyFont="1" applyFill="1" applyBorder="1"/>
    <xf numFmtId="0" fontId="29" fillId="3" borderId="2" xfId="4" applyFont="1" applyFill="1" applyBorder="1" applyAlignment="1">
      <alignment horizontal="center"/>
    </xf>
    <xf numFmtId="0" fontId="29" fillId="4" borderId="2" xfId="4" applyFont="1" applyFill="1" applyBorder="1" applyAlignment="1">
      <alignment horizontal="center"/>
    </xf>
    <xf numFmtId="0" fontId="29" fillId="5" borderId="2" xfId="4" applyFont="1" applyFill="1" applyBorder="1" applyAlignment="1">
      <alignment horizontal="center"/>
    </xf>
    <xf numFmtId="2" fontId="3" fillId="6" borderId="2" xfId="4" applyNumberFormat="1" applyFont="1" applyFill="1" applyBorder="1" applyAlignment="1">
      <alignment horizontal="left"/>
    </xf>
    <xf numFmtId="2" fontId="6" fillId="6" borderId="2" xfId="4" applyNumberFormat="1" applyFont="1" applyFill="1" applyBorder="1" applyAlignment="1">
      <alignment horizontal="center"/>
    </xf>
    <xf numFmtId="4" fontId="6" fillId="6" borderId="2" xfId="4" applyNumberFormat="1" applyFont="1" applyFill="1" applyBorder="1" applyAlignment="1">
      <alignment horizontal="center"/>
    </xf>
    <xf numFmtId="164" fontId="30" fillId="12" borderId="2" xfId="5" applyFont="1" applyFill="1" applyBorder="1"/>
    <xf numFmtId="164" fontId="30" fillId="8" borderId="2" xfId="5" applyFont="1" applyFill="1" applyBorder="1" applyAlignment="1">
      <alignment horizontal="center"/>
    </xf>
    <xf numFmtId="2" fontId="6" fillId="6" borderId="2" xfId="4" applyNumberFormat="1" applyFont="1" applyFill="1" applyBorder="1" applyAlignment="1">
      <alignment horizontal="left"/>
    </xf>
    <xf numFmtId="4" fontId="6" fillId="6" borderId="2" xfId="4" applyNumberFormat="1" applyFont="1" applyFill="1" applyBorder="1" applyAlignment="1">
      <alignment horizontal="right"/>
    </xf>
    <xf numFmtId="164" fontId="6" fillId="12" borderId="2" xfId="5" applyFont="1" applyFill="1" applyBorder="1"/>
    <xf numFmtId="10" fontId="6" fillId="12" borderId="2" xfId="4" applyNumberFormat="1" applyFont="1" applyFill="1" applyBorder="1" applyAlignment="1">
      <alignment wrapText="1"/>
    </xf>
    <xf numFmtId="164" fontId="6" fillId="6" borderId="2" xfId="5" applyFont="1" applyFill="1" applyBorder="1" applyAlignment="1">
      <alignment horizontal="center"/>
    </xf>
    <xf numFmtId="4" fontId="6" fillId="6" borderId="2" xfId="5" applyNumberFormat="1" applyFont="1" applyFill="1" applyBorder="1" applyAlignment="1">
      <alignment horizontal="right"/>
    </xf>
    <xf numFmtId="165" fontId="3" fillId="6" borderId="2" xfId="4" applyNumberFormat="1" applyFont="1" applyFill="1" applyBorder="1" applyAlignment="1">
      <alignment horizontal="right"/>
    </xf>
    <xf numFmtId="164" fontId="3" fillId="8" borderId="2" xfId="5" applyFont="1" applyFill="1" applyBorder="1" applyAlignment="1">
      <alignment horizontal="center"/>
    </xf>
    <xf numFmtId="164" fontId="3" fillId="8" borderId="2" xfId="5" applyFont="1" applyFill="1" applyBorder="1"/>
    <xf numFmtId="164" fontId="6" fillId="6" borderId="2" xfId="4" applyNumberFormat="1" applyFont="1" applyFill="1" applyBorder="1" applyAlignment="1">
      <alignment horizontal="center"/>
    </xf>
    <xf numFmtId="2" fontId="6" fillId="12" borderId="2" xfId="4" applyNumberFormat="1" applyFont="1" applyFill="1" applyBorder="1" applyAlignment="1">
      <alignment horizontal="right" vertical="top"/>
    </xf>
    <xf numFmtId="168" fontId="6" fillId="12" borderId="2" xfId="4" applyNumberFormat="1" applyFont="1" applyFill="1" applyBorder="1" applyAlignment="1">
      <alignment wrapText="1"/>
    </xf>
    <xf numFmtId="0" fontId="3" fillId="6" borderId="2" xfId="4" applyFont="1" applyFill="1" applyBorder="1" applyAlignment="1">
      <alignment horizontal="left" wrapText="1"/>
    </xf>
    <xf numFmtId="0" fontId="8" fillId="0" borderId="0" xfId="4" applyFont="1"/>
    <xf numFmtId="164" fontId="6" fillId="6" borderId="2" xfId="4" applyNumberFormat="1" applyFont="1" applyFill="1" applyBorder="1"/>
    <xf numFmtId="164" fontId="3" fillId="6" borderId="2" xfId="4" applyNumberFormat="1" applyFont="1" applyFill="1" applyBorder="1"/>
    <xf numFmtId="2" fontId="30" fillId="0" borderId="0" xfId="4" applyNumberFormat="1" applyFont="1" applyAlignment="1">
      <alignment horizontal="center" vertical="top"/>
    </xf>
    <xf numFmtId="164" fontId="29" fillId="0" borderId="0" xfId="5" applyFont="1" applyFill="1" applyBorder="1" applyAlignment="1">
      <alignment horizontal="center"/>
    </xf>
    <xf numFmtId="164" fontId="29" fillId="0" borderId="0" xfId="5" applyFont="1" applyFill="1" applyBorder="1"/>
    <xf numFmtId="164" fontId="3" fillId="0" borderId="0" xfId="5" applyFont="1" applyFill="1" applyBorder="1"/>
    <xf numFmtId="2" fontId="3" fillId="0" borderId="0" xfId="4" applyNumberFormat="1" applyFont="1" applyAlignment="1">
      <alignment horizontal="right" vertical="top"/>
    </xf>
    <xf numFmtId="168" fontId="3" fillId="0" borderId="0" xfId="4" applyNumberFormat="1" applyFont="1" applyAlignment="1">
      <alignment wrapText="1"/>
    </xf>
    <xf numFmtId="164" fontId="3" fillId="0" borderId="0" xfId="5" applyFont="1" applyFill="1" applyBorder="1" applyAlignment="1">
      <alignment horizontal="right"/>
    </xf>
    <xf numFmtId="167" fontId="3" fillId="0" borderId="0" xfId="4" applyNumberFormat="1" applyFont="1"/>
    <xf numFmtId="0" fontId="7" fillId="0" borderId="0" xfId="4" applyFont="1"/>
    <xf numFmtId="169" fontId="3" fillId="0" borderId="0" xfId="5" applyNumberFormat="1" applyFont="1" applyFill="1" applyBorder="1"/>
    <xf numFmtId="164" fontId="6" fillId="0" borderId="0" xfId="5" applyFont="1" applyFill="1" applyBorder="1" applyAlignment="1">
      <alignment horizontal="right"/>
    </xf>
    <xf numFmtId="0" fontId="9" fillId="0" borderId="0" xfId="8"/>
    <xf numFmtId="0" fontId="3" fillId="0" borderId="0" xfId="4" applyFont="1" applyAlignment="1">
      <alignment vertical="center" wrapText="1"/>
    </xf>
    <xf numFmtId="165" fontId="7" fillId="0" borderId="0" xfId="4" applyNumberFormat="1" applyFont="1"/>
    <xf numFmtId="4" fontId="3" fillId="0" borderId="0" xfId="4" applyNumberFormat="1" applyFont="1" applyAlignment="1">
      <alignment horizontal="right"/>
    </xf>
    <xf numFmtId="165" fontId="3" fillId="0" borderId="0" xfId="4" applyNumberFormat="1" applyFont="1"/>
    <xf numFmtId="4" fontId="3" fillId="0" borderId="0" xfId="4" applyNumberFormat="1" applyFont="1"/>
    <xf numFmtId="0" fontId="31" fillId="0" borderId="0" xfId="4" applyFont="1" applyAlignment="1">
      <alignment horizontal="right"/>
    </xf>
    <xf numFmtId="0" fontId="31" fillId="0" borderId="0" xfId="4" applyFont="1"/>
    <xf numFmtId="0" fontId="21" fillId="0" borderId="11" xfId="4" applyBorder="1"/>
    <xf numFmtId="0" fontId="21" fillId="0" borderId="12" xfId="4" applyBorder="1"/>
    <xf numFmtId="0" fontId="7" fillId="0" borderId="12" xfId="4" applyFont="1" applyBorder="1"/>
    <xf numFmtId="0" fontId="25" fillId="0" borderId="12" xfId="4" applyFont="1" applyBorder="1"/>
    <xf numFmtId="0" fontId="21" fillId="0" borderId="13" xfId="4" applyBorder="1"/>
    <xf numFmtId="0" fontId="21" fillId="0" borderId="14" xfId="4" applyBorder="1"/>
    <xf numFmtId="0" fontId="4" fillId="0" borderId="15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3" fillId="0" borderId="14" xfId="4" applyFont="1" applyBorder="1" applyAlignment="1">
      <alignment horizontal="center"/>
    </xf>
    <xf numFmtId="0" fontId="6" fillId="0" borderId="15" xfId="4" applyFont="1" applyBorder="1"/>
    <xf numFmtId="165" fontId="3" fillId="0" borderId="0" xfId="5" applyNumberFormat="1" applyFont="1" applyBorder="1" applyAlignment="1">
      <alignment horizontal="center"/>
    </xf>
    <xf numFmtId="0" fontId="6" fillId="0" borderId="14" xfId="4" applyFont="1" applyBorder="1"/>
    <xf numFmtId="166" fontId="3" fillId="0" borderId="15" xfId="4" applyNumberFormat="1" applyFont="1" applyBorder="1" applyAlignment="1">
      <alignment horizontal="left"/>
    </xf>
    <xf numFmtId="167" fontId="21" fillId="0" borderId="0" xfId="4" applyNumberFormat="1"/>
    <xf numFmtId="14" fontId="3" fillId="0" borderId="15" xfId="4" applyNumberFormat="1" applyFont="1" applyBorder="1"/>
    <xf numFmtId="165" fontId="17" fillId="0" borderId="0" xfId="5" applyNumberFormat="1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171" fontId="6" fillId="0" borderId="0" xfId="5" applyNumberFormat="1" applyFont="1" applyBorder="1"/>
    <xf numFmtId="165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0" fontId="21" fillId="0" borderId="15" xfId="4" applyBorder="1"/>
    <xf numFmtId="0" fontId="6" fillId="0" borderId="14" xfId="4" applyFont="1" applyBorder="1" applyAlignment="1">
      <alignment horizontal="left" vertical="top"/>
    </xf>
    <xf numFmtId="170" fontId="3" fillId="0" borderId="0" xfId="4" applyNumberFormat="1" applyFont="1" applyAlignment="1">
      <alignment horizontal="center"/>
    </xf>
    <xf numFmtId="175" fontId="3" fillId="0" borderId="0" xfId="4" applyNumberFormat="1" applyFont="1" applyAlignment="1">
      <alignment horizontal="center"/>
    </xf>
    <xf numFmtId="9" fontId="3" fillId="0" borderId="0" xfId="4" applyNumberFormat="1" applyFont="1" applyAlignment="1">
      <alignment horizontal="center"/>
    </xf>
    <xf numFmtId="167" fontId="32" fillId="0" borderId="0" xfId="4" applyNumberFormat="1" applyFont="1" applyAlignment="1">
      <alignment horizontal="center"/>
    </xf>
    <xf numFmtId="167" fontId="17" fillId="0" borderId="0" xfId="4" applyNumberFormat="1" applyFont="1" applyAlignment="1">
      <alignment horizontal="center"/>
    </xf>
    <xf numFmtId="9" fontId="3" fillId="0" borderId="0" xfId="7" applyFont="1" applyBorder="1" applyAlignment="1">
      <alignment horizontal="center"/>
    </xf>
    <xf numFmtId="170" fontId="33" fillId="0" borderId="0" xfId="4" applyNumberFormat="1" applyFont="1" applyAlignment="1">
      <alignment horizontal="center"/>
    </xf>
    <xf numFmtId="165" fontId="33" fillId="0" borderId="0" xfId="5" applyNumberFormat="1" applyFont="1" applyBorder="1" applyAlignment="1">
      <alignment horizontal="center"/>
    </xf>
    <xf numFmtId="171" fontId="3" fillId="0" borderId="0" xfId="4" applyNumberFormat="1" applyFont="1" applyAlignment="1">
      <alignment horizontal="center"/>
    </xf>
    <xf numFmtId="0" fontId="17" fillId="0" borderId="0" xfId="4" applyFont="1"/>
    <xf numFmtId="9" fontId="17" fillId="0" borderId="0" xfId="4" applyNumberFormat="1" applyFont="1" applyAlignment="1">
      <alignment horizontal="center"/>
    </xf>
    <xf numFmtId="167" fontId="17" fillId="0" borderId="0" xfId="4" applyNumberFormat="1" applyFont="1" applyAlignment="1">
      <alignment horizontal="center" vertical="top"/>
    </xf>
    <xf numFmtId="165" fontId="17" fillId="0" borderId="0" xfId="4" applyNumberFormat="1" applyFont="1" applyAlignment="1">
      <alignment horizontal="center"/>
    </xf>
    <xf numFmtId="164" fontId="3" fillId="0" borderId="0" xfId="5" applyFont="1" applyBorder="1"/>
    <xf numFmtId="0" fontId="6" fillId="0" borderId="0" xfId="4" applyFont="1" applyAlignment="1">
      <alignment horizontal="left" vertical="top"/>
    </xf>
    <xf numFmtId="167" fontId="6" fillId="0" borderId="0" xfId="5" applyNumberFormat="1" applyFont="1" applyBorder="1"/>
    <xf numFmtId="171" fontId="6" fillId="0" borderId="0" xfId="4" applyNumberFormat="1" applyFont="1" applyAlignment="1">
      <alignment horizontal="center"/>
    </xf>
    <xf numFmtId="164" fontId="6" fillId="0" borderId="0" xfId="5" applyFont="1" applyBorder="1"/>
    <xf numFmtId="170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165" fontId="18" fillId="0" borderId="0" xfId="5" applyNumberFormat="1" applyFont="1" applyBorder="1" applyAlignment="1">
      <alignment horizontal="center"/>
    </xf>
    <xf numFmtId="9" fontId="6" fillId="0" borderId="0" xfId="4" applyNumberFormat="1" applyFont="1" applyAlignment="1">
      <alignment horizontal="center"/>
    </xf>
    <xf numFmtId="165" fontId="3" fillId="0" borderId="0" xfId="5" applyNumberFormat="1" applyFont="1" applyBorder="1"/>
    <xf numFmtId="164" fontId="6" fillId="0" borderId="15" xfId="5" applyFont="1" applyBorder="1"/>
    <xf numFmtId="0" fontId="20" fillId="0" borderId="0" xfId="4" applyFont="1" applyAlignment="1">
      <alignment horizontal="left"/>
    </xf>
    <xf numFmtId="167" fontId="18" fillId="0" borderId="0" xfId="5" applyNumberFormat="1" applyFont="1" applyBorder="1" applyAlignment="1">
      <alignment horizontal="center"/>
    </xf>
    <xf numFmtId="167" fontId="3" fillId="0" borderId="0" xfId="5" applyNumberFormat="1" applyFont="1" applyBorder="1"/>
    <xf numFmtId="171" fontId="3" fillId="0" borderId="15" xfId="4" applyNumberFormat="1" applyFont="1" applyBorder="1" applyAlignment="1">
      <alignment horizontal="center"/>
    </xf>
    <xf numFmtId="0" fontId="3" fillId="0" borderId="16" xfId="4" applyFont="1" applyBorder="1" applyAlignment="1">
      <alignment horizontal="center"/>
    </xf>
    <xf numFmtId="0" fontId="3" fillId="0" borderId="17" xfId="4" applyFont="1" applyBorder="1" applyAlignment="1">
      <alignment horizontal="center"/>
    </xf>
    <xf numFmtId="0" fontId="3" fillId="0" borderId="18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18" fillId="0" borderId="0" xfId="1" applyNumberFormat="1" applyFont="1" applyBorder="1" applyAlignment="1">
      <alignment horizontal="center"/>
    </xf>
    <xf numFmtId="4" fontId="18" fillId="0" borderId="0" xfId="1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4" applyFont="1" applyBorder="1" applyAlignment="1">
      <alignment horizontal="left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4" borderId="2" xfId="4" applyFont="1" applyFill="1" applyBorder="1" applyAlignment="1">
      <alignment horizontal="center"/>
    </xf>
    <xf numFmtId="0" fontId="4" fillId="5" borderId="2" xfId="4" applyFont="1" applyFill="1" applyBorder="1" applyAlignment="1">
      <alignment horizontal="center"/>
    </xf>
    <xf numFmtId="0" fontId="28" fillId="3" borderId="2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0" fontId="28" fillId="5" borderId="2" xfId="4" applyFont="1" applyFill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14" xfId="4" applyFont="1" applyBorder="1" applyAlignment="1">
      <alignment horizontal="center"/>
    </xf>
    <xf numFmtId="167" fontId="3" fillId="0" borderId="0" xfId="4" applyNumberFormat="1" applyFont="1" applyAlignment="1">
      <alignment horizontal="center"/>
    </xf>
    <xf numFmtId="165" fontId="3" fillId="0" borderId="0" xfId="5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165" fontId="3" fillId="0" borderId="15" xfId="4" applyNumberFormat="1" applyFont="1" applyBorder="1" applyAlignment="1">
      <alignment horizontal="center"/>
    </xf>
    <xf numFmtId="165" fontId="3" fillId="0" borderId="15" xfId="5" applyNumberFormat="1" applyFont="1" applyBorder="1" applyAlignment="1">
      <alignment horizontal="center"/>
    </xf>
    <xf numFmtId="167" fontId="3" fillId="0" borderId="0" xfId="5" applyNumberFormat="1" applyFont="1" applyBorder="1" applyAlignment="1">
      <alignment horizontal="center"/>
    </xf>
    <xf numFmtId="167" fontId="33" fillId="0" borderId="0" xfId="5" applyNumberFormat="1" applyFont="1" applyBorder="1" applyAlignment="1">
      <alignment horizontal="center"/>
    </xf>
    <xf numFmtId="165" fontId="33" fillId="0" borderId="0" xfId="4" applyNumberFormat="1" applyFont="1" applyAlignment="1">
      <alignment horizontal="center"/>
    </xf>
    <xf numFmtId="165" fontId="33" fillId="0" borderId="0" xfId="5" applyNumberFormat="1" applyFont="1" applyBorder="1" applyAlignment="1">
      <alignment horizontal="center"/>
    </xf>
    <xf numFmtId="165" fontId="33" fillId="0" borderId="15" xfId="5" applyNumberFormat="1" applyFont="1" applyBorder="1" applyAlignment="1">
      <alignment horizontal="center"/>
    </xf>
    <xf numFmtId="165" fontId="17" fillId="0" borderId="0" xfId="5" applyNumberFormat="1" applyFont="1" applyBorder="1" applyAlignment="1">
      <alignment horizontal="center"/>
    </xf>
    <xf numFmtId="165" fontId="17" fillId="0" borderId="15" xfId="5" applyNumberFormat="1" applyFont="1" applyBorder="1" applyAlignment="1">
      <alignment horizontal="center"/>
    </xf>
    <xf numFmtId="167" fontId="17" fillId="0" borderId="0" xfId="4" applyNumberFormat="1" applyFont="1" applyAlignment="1">
      <alignment horizontal="center" vertical="top"/>
    </xf>
    <xf numFmtId="165" fontId="17" fillId="0" borderId="0" xfId="4" applyNumberFormat="1" applyFont="1" applyAlignment="1">
      <alignment horizontal="center"/>
    </xf>
    <xf numFmtId="0" fontId="3" fillId="0" borderId="0" xfId="4" applyFont="1" applyAlignment="1">
      <alignment horizontal="left" vertical="top" wrapText="1"/>
    </xf>
    <xf numFmtId="167" fontId="3" fillId="0" borderId="15" xfId="4" applyNumberFormat="1" applyFont="1" applyBorder="1" applyAlignment="1">
      <alignment horizontal="center"/>
    </xf>
    <xf numFmtId="165" fontId="18" fillId="10" borderId="0" xfId="4" applyNumberFormat="1" applyFont="1" applyFill="1" applyAlignment="1">
      <alignment horizontal="center"/>
    </xf>
    <xf numFmtId="165" fontId="18" fillId="0" borderId="0" xfId="4" applyNumberFormat="1" applyFont="1" applyAlignment="1">
      <alignment horizontal="center"/>
    </xf>
    <xf numFmtId="165" fontId="18" fillId="0" borderId="15" xfId="4" applyNumberFormat="1" applyFont="1" applyBorder="1" applyAlignment="1">
      <alignment horizontal="center"/>
    </xf>
    <xf numFmtId="167" fontId="17" fillId="0" borderId="0" xfId="4" applyNumberFormat="1" applyFont="1" applyAlignment="1">
      <alignment horizontal="center"/>
    </xf>
    <xf numFmtId="167" fontId="32" fillId="0" borderId="0" xfId="4" applyNumberFormat="1" applyFont="1" applyAlignment="1">
      <alignment horizontal="center"/>
    </xf>
    <xf numFmtId="167" fontId="32" fillId="0" borderId="15" xfId="4" applyNumberFormat="1" applyFont="1" applyBorder="1" applyAlignment="1">
      <alignment horizontal="center"/>
    </xf>
  </cellXfs>
  <cellStyles count="9">
    <cellStyle name="20% - Énfasis1" xfId="3" builtinId="30"/>
    <cellStyle name="Millares" xfId="1" builtinId="3"/>
    <cellStyle name="Millares 2" xfId="5" xr:uid="{23ECA8BD-9093-431B-AB70-E04F5923C49D}"/>
    <cellStyle name="Moneda 2" xfId="6" xr:uid="{9A3856A6-D285-453B-B9AC-B099CC52F593}"/>
    <cellStyle name="Normal" xfId="0" builtinId="0"/>
    <cellStyle name="Normal 2" xfId="4" xr:uid="{1E06A43F-AB1D-4371-AE2A-D1AF81CE953E}"/>
    <cellStyle name="Normal 2 3" xfId="8" xr:uid="{4B074B1E-894E-4EB0-83CF-A89825FA954D}"/>
    <cellStyle name="Porcentaje" xfId="2" builtinId="5"/>
    <cellStyle name="Porcentaje 2" xfId="7" xr:uid="{750DA3E5-2A50-4EBF-ADC7-247C57A0F1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8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369</xdr:row>
      <xdr:rowOff>71915</xdr:rowOff>
    </xdr:from>
    <xdr:to>
      <xdr:col>1</xdr:col>
      <xdr:colOff>676274</xdr:colOff>
      <xdr:row>374</xdr:row>
      <xdr:rowOff>5838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700F8-6F80-4B78-BB5E-490B11B5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4319290"/>
          <a:ext cx="1142999" cy="10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71916</xdr:rowOff>
    </xdr:from>
    <xdr:to>
      <xdr:col>1</xdr:col>
      <xdr:colOff>714375</xdr:colOff>
      <xdr:row>6</xdr:row>
      <xdr:rowOff>37088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8C318D-FFA0-4D4A-BE8B-613E225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2416"/>
          <a:ext cx="1143000" cy="107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</xdr:col>
      <xdr:colOff>860963</xdr:colOff>
      <xdr:row>7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9FE2410-3ED6-43BF-9D06-90D46DBD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318163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494</xdr:row>
      <xdr:rowOff>66675</xdr:rowOff>
    </xdr:from>
    <xdr:to>
      <xdr:col>1</xdr:col>
      <xdr:colOff>1504950</xdr:colOff>
      <xdr:row>500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CB8C7D-972A-4C3E-A68A-9B44305F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8383725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MEIER%20RESIDENCE%202%20(version%20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a05d136626a7ddd/PRESUPUESTOS%20FERNANDEZ/EN%20PROCESO/CORAAPPLATA/PRESUPUESTO%20ACTUALIZADO%20EDIFICIO%20CORAAPPL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an\c\Mis%20Documentos\Mis%20archivos%20recibidos\VillaVinicioCastillo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CBRIAN\D\My%20Documents\Documentos%20En%20Uso\Escuelas%20Publicas\Escuelas%20Armenteros%20Tony%20Hernandez\LOLIN%20NAVE%20PTA%20C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MIO/Edif.%20GYM%20y%20Raquetball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Fiscalizacion\Valiosa\Cubicaciones%20obras%202022\Edificio%20Coraapplata\CUBICACION%20EDIFICIO%202.xlsx" TargetMode="External"/><Relationship Id="rId1" Type="http://schemas.openxmlformats.org/officeDocument/2006/relationships/externalLinkPath" Target="/Fiscalizacion/Valiosa/Cubicaciones%20obras%202022/Edificio%20Coraapplata/CUBICACION%20EDIFICIO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polancoag_coraapplata_gob_do/Documents/Escritorio/PRSUPUESTOS%202021/POZOS%20POP/Pozos%20POP%2012-8-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GENERAL"/>
      <sheetName val="ANALISIS"/>
      <sheetName val="Encofrado"/>
      <sheetName val="ANALISIS SANITARIOS"/>
      <sheetName val="Trampa  Grasas"/>
      <sheetName val="Digestor anaerobio"/>
      <sheetName val="Cisterna Lluvia"/>
      <sheetName val="Electrico"/>
      <sheetName val="ELECT. 2do Nivel"/>
      <sheetName val="materiales"/>
    </sheetNames>
    <sheetDataSet>
      <sheetData sheetId="0"/>
      <sheetData sheetId="1">
        <row r="28">
          <cell r="I28">
            <v>300.00000000000006</v>
          </cell>
        </row>
        <row r="37">
          <cell r="I37">
            <v>21645.66</v>
          </cell>
        </row>
        <row r="76">
          <cell r="I76">
            <v>1948.61</v>
          </cell>
        </row>
        <row r="143">
          <cell r="I143">
            <v>73.97</v>
          </cell>
        </row>
        <row r="153">
          <cell r="I153">
            <v>490.74</v>
          </cell>
        </row>
        <row r="165">
          <cell r="I165">
            <v>150.76000000000002</v>
          </cell>
        </row>
        <row r="174">
          <cell r="I174">
            <v>159.98999999999998</v>
          </cell>
        </row>
        <row r="222">
          <cell r="I222">
            <v>37822.990000000005</v>
          </cell>
        </row>
        <row r="332">
          <cell r="F332">
            <v>2832</v>
          </cell>
        </row>
        <row r="335">
          <cell r="I335">
            <v>484.58000000000004</v>
          </cell>
        </row>
        <row r="347">
          <cell r="I347">
            <v>258.55</v>
          </cell>
        </row>
        <row r="359">
          <cell r="I359">
            <v>173.33999999999997</v>
          </cell>
        </row>
        <row r="396">
          <cell r="I396">
            <v>25779.22</v>
          </cell>
        </row>
        <row r="421">
          <cell r="I421">
            <v>28339.32</v>
          </cell>
        </row>
        <row r="476">
          <cell r="I476">
            <v>407.41</v>
          </cell>
        </row>
        <row r="488">
          <cell r="I488">
            <v>547.01</v>
          </cell>
        </row>
        <row r="499">
          <cell r="G499">
            <v>5025.4699999999993</v>
          </cell>
          <cell r="H499">
            <v>759.32999999999993</v>
          </cell>
        </row>
        <row r="510">
          <cell r="G510">
            <v>5718.0599999999995</v>
          </cell>
          <cell r="H510">
            <v>970.24</v>
          </cell>
        </row>
        <row r="533">
          <cell r="G533">
            <v>5681.13</v>
          </cell>
          <cell r="H533">
            <v>963.5200000000001</v>
          </cell>
        </row>
        <row r="545">
          <cell r="G545">
            <v>4193.4799999999996</v>
          </cell>
          <cell r="H545">
            <v>695.72</v>
          </cell>
        </row>
        <row r="562">
          <cell r="F562">
            <v>156.82597222222222</v>
          </cell>
        </row>
      </sheetData>
      <sheetData sheetId="2"/>
      <sheetData sheetId="3">
        <row r="11">
          <cell r="I11">
            <v>15644.83</v>
          </cell>
        </row>
        <row r="32">
          <cell r="I32">
            <v>24124.720000000001</v>
          </cell>
        </row>
        <row r="55">
          <cell r="I55">
            <v>3530.93</v>
          </cell>
        </row>
        <row r="69">
          <cell r="I69">
            <v>5047.54</v>
          </cell>
        </row>
        <row r="84">
          <cell r="I84">
            <v>1808.5600000000002</v>
          </cell>
        </row>
      </sheetData>
      <sheetData sheetId="4"/>
      <sheetData sheetId="5"/>
      <sheetData sheetId="6"/>
      <sheetData sheetId="7"/>
      <sheetData sheetId="8"/>
      <sheetData sheetId="9">
        <row r="10">
          <cell r="E10">
            <v>338.98305084745766</v>
          </cell>
        </row>
        <row r="11">
          <cell r="E11">
            <v>311.0169491525424</v>
          </cell>
          <cell r="F11">
            <v>55.983050847457605</v>
          </cell>
        </row>
        <row r="12">
          <cell r="E12">
            <v>1415.2542372881358</v>
          </cell>
          <cell r="F12">
            <v>254.74576271186424</v>
          </cell>
        </row>
        <row r="13">
          <cell r="E13">
            <v>1059.3220338983051</v>
          </cell>
          <cell r="F13">
            <v>190.67796610169489</v>
          </cell>
        </row>
        <row r="14">
          <cell r="E14">
            <v>1203.3898305084747</v>
          </cell>
          <cell r="F14">
            <v>216.61016949152531</v>
          </cell>
        </row>
        <row r="22">
          <cell r="E22">
            <v>33.898305084745765</v>
          </cell>
          <cell r="F22">
            <v>6.1016949152542352</v>
          </cell>
        </row>
        <row r="30">
          <cell r="D30">
            <v>176.16580310880829</v>
          </cell>
        </row>
        <row r="31">
          <cell r="D31">
            <v>345.42314335060451</v>
          </cell>
        </row>
        <row r="32">
          <cell r="D32">
            <v>101.03626943005182</v>
          </cell>
        </row>
        <row r="33">
          <cell r="D33">
            <v>68.221070811744383</v>
          </cell>
        </row>
        <row r="34">
          <cell r="D34">
            <v>51.813471502590673</v>
          </cell>
        </row>
        <row r="35">
          <cell r="D35">
            <v>970</v>
          </cell>
        </row>
        <row r="36">
          <cell r="D36">
            <v>368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 PARTIDAS-GENERAL"/>
      <sheetName val="LISTADO PARTIDAS-EDIFICIO"/>
      <sheetName val="LISTADO PARTIDAS-EXTERIOR"/>
      <sheetName val="ANALISIS UTILIZADOS ACTUALIZAD"/>
      <sheetName val="MANO DE OBRA"/>
      <sheetName val="MATERIALES"/>
      <sheetName val="ANALISIS SOPORTE"/>
      <sheetName val="VOLUMETRIA"/>
      <sheetName val="ANALISIS DE COSTO"/>
      <sheetName val="INSUMO"/>
    </sheetNames>
    <sheetDataSet>
      <sheetData sheetId="0"/>
      <sheetData sheetId="1"/>
      <sheetData sheetId="2"/>
      <sheetData sheetId="3"/>
      <sheetData sheetId="4">
        <row r="4">
          <cell r="D4">
            <v>1898.49</v>
          </cell>
        </row>
        <row r="9">
          <cell r="D9">
            <v>1000</v>
          </cell>
        </row>
      </sheetData>
      <sheetData sheetId="5">
        <row r="11">
          <cell r="C11">
            <v>1864.406779661017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GENERAL"/>
      <sheetName val="ANALISIS"/>
      <sheetName val="ANALISIS SANITARIOS"/>
      <sheetName val="ELECT. Sótano"/>
      <sheetName val="ELECT. 1er. Nivel"/>
      <sheetName val="ELECT. 2do Nive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2803.6949152542375</v>
          </cell>
          <cell r="F16">
            <v>504.66508474576267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B 1"/>
      <sheetName val="CUB 2"/>
      <sheetName val="Hoja2"/>
      <sheetName val="Hoja1"/>
    </sheetNames>
    <sheetDataSet>
      <sheetData sheetId="0"/>
      <sheetData sheetId="1"/>
      <sheetData sheetId="2">
        <row r="7">
          <cell r="C7">
            <v>849.04499999999996</v>
          </cell>
          <cell r="H7">
            <v>4182.2950949999995</v>
          </cell>
          <cell r="L7">
            <v>1373.4342764999999</v>
          </cell>
        </row>
        <row r="9">
          <cell r="C9">
            <v>89.4</v>
          </cell>
        </row>
        <row r="15">
          <cell r="M15">
            <v>1596.32</v>
          </cell>
        </row>
        <row r="16">
          <cell r="G16">
            <v>6598.6636234999996</v>
          </cell>
        </row>
        <row r="18">
          <cell r="C18">
            <v>849.04499999999996</v>
          </cell>
        </row>
        <row r="20">
          <cell r="M20">
            <v>55.187925</v>
          </cell>
        </row>
        <row r="47">
          <cell r="D47">
            <v>11.356000000000002</v>
          </cell>
        </row>
        <row r="53">
          <cell r="D53">
            <v>94.112000000000009</v>
          </cell>
        </row>
        <row r="55">
          <cell r="D55">
            <v>122.34560000000002</v>
          </cell>
        </row>
        <row r="64">
          <cell r="D64">
            <v>47.802299999999995</v>
          </cell>
        </row>
        <row r="72">
          <cell r="D72">
            <v>293.01875000000001</v>
          </cell>
        </row>
        <row r="79">
          <cell r="D79">
            <v>8.4</v>
          </cell>
        </row>
        <row r="80">
          <cell r="D80">
            <v>9.870000000000001</v>
          </cell>
        </row>
        <row r="84">
          <cell r="D84">
            <v>3.39</v>
          </cell>
        </row>
        <row r="87">
          <cell r="D87">
            <v>0.91499999999999992</v>
          </cell>
        </row>
        <row r="89">
          <cell r="D89">
            <v>2.2250000000000001</v>
          </cell>
        </row>
        <row r="117">
          <cell r="H117">
            <v>5305.65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 INSUMOS DEL 200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Mezcla"/>
      <sheetName val="insumo"/>
      <sheetName val="Análisis de Precios"/>
      <sheetName val="Sheet4"/>
      <sheetName val="Sheet5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Análisis_de_Precios1"/>
      <sheetName val="Análisis_de_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OS 19-7-2021"/>
      <sheetName val="POZOS NEW 12-8-2021"/>
      <sheetName val="POZOS modificados 7-9-2021"/>
      <sheetName val="POZOS NEW 12-8-2021 (2)"/>
      <sheetName val="MATERIALES"/>
      <sheetName val="POZOS listado viej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42000</v>
          </cell>
        </row>
        <row r="8">
          <cell r="C8">
            <v>26000</v>
          </cell>
        </row>
        <row r="12">
          <cell r="C12">
            <v>26000</v>
          </cell>
        </row>
        <row r="14">
          <cell r="C14">
            <v>90000</v>
          </cell>
        </row>
        <row r="16">
          <cell r="C16">
            <v>850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73DA-BBEB-4D51-B652-BFFB0BB91698}">
  <dimension ref="A1:N404"/>
  <sheetViews>
    <sheetView topLeftCell="A356" zoomScaleNormal="100" workbookViewId="0">
      <selection activeCell="B377" sqref="B377"/>
    </sheetView>
  </sheetViews>
  <sheetFormatPr baseColWidth="10" defaultColWidth="11.42578125" defaultRowHeight="15" x14ac:dyDescent="0.25"/>
  <cols>
    <col min="1" max="1" width="8.5703125" style="1" customWidth="1"/>
    <col min="2" max="2" width="35.7109375" customWidth="1"/>
    <col min="3" max="3" width="11" customWidth="1"/>
    <col min="4" max="4" width="13.28515625" style="1" customWidth="1"/>
    <col min="5" max="5" width="11.42578125" bestFit="1" customWidth="1"/>
    <col min="6" max="6" width="18.5703125" style="234" bestFit="1" customWidth="1"/>
    <col min="8" max="8" width="11.28515625" bestFit="1" customWidth="1"/>
    <col min="9" max="9" width="12" bestFit="1" customWidth="1"/>
    <col min="10" max="10" width="11.28515625" bestFit="1" customWidth="1"/>
    <col min="12" max="12" width="18.28515625" customWidth="1"/>
    <col min="13" max="13" width="19.5703125" customWidth="1"/>
  </cols>
  <sheetData>
    <row r="1" spans="1:14" x14ac:dyDescent="0.25">
      <c r="B1" s="478" t="s">
        <v>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x14ac:dyDescent="0.25">
      <c r="B2" s="479" t="s">
        <v>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x14ac:dyDescent="0.2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5" t="s">
        <v>2</v>
      </c>
      <c r="N3" s="3"/>
    </row>
    <row r="4" spans="1:14" ht="27.75" customHeight="1" x14ac:dyDescent="0.25">
      <c r="B4" s="6" t="s">
        <v>3</v>
      </c>
      <c r="C4" s="480" t="s">
        <v>4</v>
      </c>
      <c r="D4" s="480"/>
      <c r="E4" s="480"/>
      <c r="F4" s="480"/>
      <c r="G4" s="480"/>
      <c r="H4" s="480"/>
      <c r="I4" s="480"/>
      <c r="J4" s="7"/>
      <c r="K4" s="7"/>
      <c r="L4" s="8" t="s">
        <v>5</v>
      </c>
      <c r="M4" s="9" t="s">
        <v>6</v>
      </c>
    </row>
    <row r="5" spans="1:14" x14ac:dyDescent="0.25">
      <c r="B5" s="8" t="s">
        <v>7</v>
      </c>
      <c r="C5" s="10">
        <v>1</v>
      </c>
      <c r="D5" s="11"/>
      <c r="E5" s="12"/>
      <c r="F5" s="8"/>
      <c r="G5" s="12"/>
      <c r="H5" s="7"/>
      <c r="I5" s="7"/>
      <c r="J5" s="7"/>
      <c r="K5" s="7"/>
      <c r="L5" s="8" t="s">
        <v>8</v>
      </c>
      <c r="M5" s="13">
        <v>12379572.51</v>
      </c>
      <c r="N5" s="14"/>
    </row>
    <row r="6" spans="1:14" x14ac:dyDescent="0.25">
      <c r="B6" s="8" t="s">
        <v>9</v>
      </c>
      <c r="C6" s="12" t="s">
        <v>10</v>
      </c>
      <c r="D6" s="2"/>
      <c r="E6" s="12"/>
      <c r="F6" s="8"/>
      <c r="G6" s="15"/>
      <c r="H6" s="7"/>
      <c r="I6" s="7"/>
      <c r="J6" s="7"/>
      <c r="K6" s="7"/>
      <c r="L6" s="8" t="s">
        <v>11</v>
      </c>
      <c r="M6" s="16" t="s">
        <v>12</v>
      </c>
      <c r="N6" s="17"/>
    </row>
    <row r="7" spans="1:14" x14ac:dyDescent="0.25">
      <c r="B7" s="8" t="s">
        <v>13</v>
      </c>
      <c r="C7" s="12" t="s">
        <v>14</v>
      </c>
      <c r="D7" s="2"/>
      <c r="E7" s="12"/>
      <c r="F7" s="8"/>
      <c r="G7" s="12"/>
      <c r="H7" s="7"/>
      <c r="I7" s="7"/>
      <c r="J7" s="481"/>
      <c r="K7" s="481"/>
      <c r="L7" s="7"/>
      <c r="M7" s="7"/>
      <c r="N7" s="17"/>
    </row>
    <row r="8" spans="1:14" x14ac:dyDescent="0.25">
      <c r="A8" s="482" t="s">
        <v>15</v>
      </c>
      <c r="B8" s="482"/>
      <c r="C8" s="482"/>
      <c r="D8" s="482"/>
      <c r="E8" s="482"/>
      <c r="F8" s="482"/>
      <c r="G8" s="483" t="s">
        <v>16</v>
      </c>
      <c r="H8" s="483"/>
      <c r="I8" s="483"/>
      <c r="J8" s="483"/>
      <c r="K8" s="484" t="s">
        <v>17</v>
      </c>
      <c r="L8" s="484"/>
      <c r="M8" s="484"/>
    </row>
    <row r="9" spans="1:14" x14ac:dyDescent="0.25">
      <c r="A9" s="18" t="s">
        <v>18</v>
      </c>
      <c r="B9" s="19" t="s">
        <v>19</v>
      </c>
      <c r="C9" s="19" t="s">
        <v>20</v>
      </c>
      <c r="D9" s="19" t="s">
        <v>21</v>
      </c>
      <c r="E9" s="20" t="s">
        <v>22</v>
      </c>
      <c r="F9" s="21" t="s">
        <v>23</v>
      </c>
      <c r="G9" s="22" t="s">
        <v>24</v>
      </c>
      <c r="H9" s="22" t="s">
        <v>25</v>
      </c>
      <c r="I9" s="23" t="s">
        <v>26</v>
      </c>
      <c r="J9" s="24" t="s">
        <v>27</v>
      </c>
      <c r="K9" s="25" t="s">
        <v>24</v>
      </c>
      <c r="L9" s="26" t="s">
        <v>25</v>
      </c>
      <c r="M9" s="26" t="s">
        <v>26</v>
      </c>
      <c r="N9" s="27"/>
    </row>
    <row r="10" spans="1:14" x14ac:dyDescent="0.25">
      <c r="A10" s="28">
        <v>1</v>
      </c>
      <c r="B10" s="29" t="s">
        <v>28</v>
      </c>
      <c r="C10" s="30"/>
      <c r="D10" s="31"/>
      <c r="E10" s="32"/>
      <c r="F10" s="33"/>
      <c r="G10" s="34"/>
      <c r="H10" s="34"/>
      <c r="I10" s="35"/>
      <c r="J10" s="36"/>
      <c r="K10" s="37"/>
      <c r="L10" s="38"/>
      <c r="M10" s="38"/>
      <c r="N10" s="39"/>
    </row>
    <row r="11" spans="1:14" ht="14.25" customHeight="1" x14ac:dyDescent="0.25">
      <c r="A11" s="40">
        <v>1.01</v>
      </c>
      <c r="B11" s="41" t="s">
        <v>29</v>
      </c>
      <c r="C11" s="42">
        <v>4468</v>
      </c>
      <c r="D11" s="43" t="s">
        <v>30</v>
      </c>
      <c r="E11" s="44">
        <v>63.38</v>
      </c>
      <c r="F11" s="45">
        <v>283159.5</v>
      </c>
      <c r="G11" s="34"/>
      <c r="H11" s="34">
        <f>C11</f>
        <v>4468</v>
      </c>
      <c r="I11" s="46">
        <f>G11+H11</f>
        <v>4468</v>
      </c>
      <c r="J11" s="47">
        <f>I11/C11</f>
        <v>1</v>
      </c>
      <c r="K11" s="48"/>
      <c r="L11" s="49">
        <f>H11*E11</f>
        <v>283181.84000000003</v>
      </c>
      <c r="M11" s="38">
        <f t="shared" ref="M11:M14" si="0">K11+L11</f>
        <v>283181.84000000003</v>
      </c>
      <c r="N11" s="14"/>
    </row>
    <row r="12" spans="1:14" x14ac:dyDescent="0.25">
      <c r="A12" s="40">
        <v>1.02</v>
      </c>
      <c r="B12" s="41" t="s">
        <v>31</v>
      </c>
      <c r="C12" s="50">
        <v>975</v>
      </c>
      <c r="D12" s="43" t="s">
        <v>30</v>
      </c>
      <c r="E12" s="44">
        <v>175.32</v>
      </c>
      <c r="F12" s="45">
        <v>170937.39</v>
      </c>
      <c r="G12" s="34"/>
      <c r="H12" s="34">
        <f>[27]Hoja2!C7</f>
        <v>849.04499999999996</v>
      </c>
      <c r="I12" s="46">
        <f>G12+H12</f>
        <v>849.04499999999996</v>
      </c>
      <c r="J12" s="47">
        <f>I12/C12</f>
        <v>0.87081538461538455</v>
      </c>
      <c r="K12" s="51"/>
      <c r="L12" s="49">
        <f>H12*E12</f>
        <v>148854.56939999998</v>
      </c>
      <c r="M12" s="38">
        <f t="shared" si="0"/>
        <v>148854.56939999998</v>
      </c>
      <c r="N12" s="14"/>
    </row>
    <row r="13" spans="1:14" x14ac:dyDescent="0.25">
      <c r="A13" s="40">
        <v>1.03</v>
      </c>
      <c r="B13" s="41" t="s">
        <v>32</v>
      </c>
      <c r="C13" s="50">
        <v>975</v>
      </c>
      <c r="D13" s="43" t="s">
        <v>30</v>
      </c>
      <c r="E13" s="44">
        <v>108.78</v>
      </c>
      <c r="F13" s="45">
        <v>106059.64</v>
      </c>
      <c r="G13" s="34"/>
      <c r="H13" s="34">
        <f>[27]Hoja2!C18</f>
        <v>849.04499999999996</v>
      </c>
      <c r="I13" s="46">
        <f t="shared" ref="I13:I14" si="1">G13+H13</f>
        <v>849.04499999999996</v>
      </c>
      <c r="J13" s="47">
        <f t="shared" ref="J13:J14" si="2">I13/C13</f>
        <v>0.87081538461538455</v>
      </c>
      <c r="K13" s="52"/>
      <c r="L13" s="49">
        <f>H13*E13</f>
        <v>92359.115099999995</v>
      </c>
      <c r="M13" s="38">
        <f t="shared" si="0"/>
        <v>92359.115099999995</v>
      </c>
      <c r="N13" s="14"/>
    </row>
    <row r="14" spans="1:14" x14ac:dyDescent="0.25">
      <c r="A14" s="40">
        <v>1.04</v>
      </c>
      <c r="B14" s="41" t="s">
        <v>33</v>
      </c>
      <c r="C14" s="50">
        <v>134</v>
      </c>
      <c r="D14" s="43" t="s">
        <v>34</v>
      </c>
      <c r="E14" s="53">
        <v>1267.28</v>
      </c>
      <c r="F14" s="45">
        <v>169815.57</v>
      </c>
      <c r="G14" s="34"/>
      <c r="H14" s="34">
        <f>[27]Hoja2!C9</f>
        <v>89.4</v>
      </c>
      <c r="I14" s="46">
        <f t="shared" si="1"/>
        <v>89.4</v>
      </c>
      <c r="J14" s="47">
        <f t="shared" si="2"/>
        <v>0.66716417910447767</v>
      </c>
      <c r="K14" s="49"/>
      <c r="L14" s="49">
        <f>H14*E14</f>
        <v>113294.83200000001</v>
      </c>
      <c r="M14" s="38">
        <f t="shared" si="0"/>
        <v>113294.83200000001</v>
      </c>
      <c r="N14" s="14"/>
    </row>
    <row r="15" spans="1:14" x14ac:dyDescent="0.25">
      <c r="A15" s="54"/>
      <c r="B15" s="55" t="s">
        <v>35</v>
      </c>
      <c r="C15" s="56"/>
      <c r="D15" s="57"/>
      <c r="E15" s="58"/>
      <c r="F15" s="59">
        <f>SUM(F11:F14)</f>
        <v>729972.10000000009</v>
      </c>
      <c r="G15" s="34"/>
      <c r="H15" s="34"/>
      <c r="I15" s="46"/>
      <c r="J15" s="60"/>
      <c r="K15" s="49"/>
      <c r="L15" s="61">
        <f>SUM(L11:L14)</f>
        <v>637690.35650000011</v>
      </c>
      <c r="M15" s="62">
        <f>SUM(M11:M14)</f>
        <v>637690.35650000011</v>
      </c>
      <c r="N15" s="14"/>
    </row>
    <row r="16" spans="1:14" x14ac:dyDescent="0.25">
      <c r="A16" s="28">
        <v>2</v>
      </c>
      <c r="B16" s="55" t="s">
        <v>36</v>
      </c>
      <c r="C16" s="31"/>
      <c r="D16" s="43"/>
      <c r="E16" s="32"/>
      <c r="F16" s="63"/>
      <c r="G16" s="34"/>
      <c r="H16" s="34"/>
      <c r="I16" s="46"/>
      <c r="J16" s="60"/>
      <c r="K16" s="49"/>
      <c r="L16" s="49"/>
      <c r="M16" s="38"/>
      <c r="N16" s="14"/>
    </row>
    <row r="17" spans="1:14" ht="26.25" x14ac:dyDescent="0.25">
      <c r="A17" s="64">
        <v>2.0099999999999998</v>
      </c>
      <c r="B17" s="41" t="s">
        <v>37</v>
      </c>
      <c r="C17" s="50">
        <v>146.30000000000001</v>
      </c>
      <c r="D17" s="43" t="s">
        <v>38</v>
      </c>
      <c r="E17" s="65">
        <v>650.19000000000005</v>
      </c>
      <c r="F17" s="45">
        <v>95122.5</v>
      </c>
      <c r="G17" s="34"/>
      <c r="H17" s="34">
        <f>[27]Hoja2!D53</f>
        <v>94.112000000000009</v>
      </c>
      <c r="I17" s="46">
        <f>G17+H17</f>
        <v>94.112000000000009</v>
      </c>
      <c r="J17" s="47">
        <f t="shared" ref="J17:J19" si="3">I17/C17</f>
        <v>0.64328092959671912</v>
      </c>
      <c r="K17" s="49"/>
      <c r="L17" s="49">
        <f t="shared" ref="L17:L22" si="4">H17*E17</f>
        <v>61190.681280000012</v>
      </c>
      <c r="M17" s="38">
        <f t="shared" ref="M17:M19" si="5">K17+L17</f>
        <v>61190.681280000012</v>
      </c>
      <c r="N17" s="14"/>
    </row>
    <row r="18" spans="1:14" x14ac:dyDescent="0.25">
      <c r="A18" s="64">
        <v>2.02</v>
      </c>
      <c r="B18" s="41" t="s">
        <v>39</v>
      </c>
      <c r="C18" s="50">
        <v>190.19</v>
      </c>
      <c r="D18" s="43" t="s">
        <v>40</v>
      </c>
      <c r="E18" s="65">
        <v>279.27999999999997</v>
      </c>
      <c r="F18" s="45">
        <v>53116.26</v>
      </c>
      <c r="G18" s="34"/>
      <c r="H18" s="34">
        <f>[27]Hoja2!D55</f>
        <v>122.34560000000002</v>
      </c>
      <c r="I18" s="46">
        <f t="shared" ref="I18:I19" si="6">G18+H18</f>
        <v>122.34560000000002</v>
      </c>
      <c r="J18" s="47">
        <f t="shared" si="3"/>
        <v>0.64328092959671923</v>
      </c>
      <c r="K18" s="49"/>
      <c r="L18" s="49">
        <f t="shared" si="4"/>
        <v>34168.679168000002</v>
      </c>
      <c r="M18" s="38">
        <f t="shared" si="5"/>
        <v>34168.679168000002</v>
      </c>
      <c r="N18" s="14"/>
    </row>
    <row r="19" spans="1:14" ht="16.5" customHeight="1" x14ac:dyDescent="0.25">
      <c r="A19" s="40">
        <v>2.0299999999999998</v>
      </c>
      <c r="B19" s="66" t="s">
        <v>41</v>
      </c>
      <c r="C19" s="50">
        <v>355.5</v>
      </c>
      <c r="D19" s="43" t="s">
        <v>42</v>
      </c>
      <c r="E19" s="65">
        <v>658.8</v>
      </c>
      <c r="F19" s="45">
        <v>234203.4</v>
      </c>
      <c r="G19" s="34"/>
      <c r="H19" s="34">
        <f>[27]Hoja2!D64</f>
        <v>47.802299999999995</v>
      </c>
      <c r="I19" s="46">
        <f t="shared" si="6"/>
        <v>47.802299999999995</v>
      </c>
      <c r="J19" s="47">
        <f t="shared" si="3"/>
        <v>0.13446497890295359</v>
      </c>
      <c r="K19" s="67"/>
      <c r="L19" s="49">
        <f t="shared" si="4"/>
        <v>31492.155239999996</v>
      </c>
      <c r="M19" s="38">
        <f t="shared" si="5"/>
        <v>31492.155239999996</v>
      </c>
      <c r="N19" s="14"/>
    </row>
    <row r="20" spans="1:14" ht="17.25" customHeight="1" x14ac:dyDescent="0.25">
      <c r="A20" s="68"/>
      <c r="B20" s="55" t="s">
        <v>35</v>
      </c>
      <c r="C20" s="57"/>
      <c r="D20" s="57"/>
      <c r="E20" s="58"/>
      <c r="F20" s="59">
        <f>SUM(F17:F19)</f>
        <v>382442.16000000003</v>
      </c>
      <c r="G20" s="34"/>
      <c r="H20" s="34"/>
      <c r="I20" s="46"/>
      <c r="J20" s="60"/>
      <c r="K20" s="37"/>
      <c r="L20" s="69">
        <f>SUM(L17:L19)</f>
        <v>126851.51568800001</v>
      </c>
      <c r="M20" s="70">
        <f>SUM(M17:M19)</f>
        <v>126851.51568800001</v>
      </c>
      <c r="N20" s="14"/>
    </row>
    <row r="21" spans="1:14" x14ac:dyDescent="0.25">
      <c r="A21" s="28">
        <v>3</v>
      </c>
      <c r="B21" s="71" t="s">
        <v>43</v>
      </c>
      <c r="C21" s="31"/>
      <c r="D21" s="43"/>
      <c r="E21" s="32"/>
      <c r="F21" s="63"/>
      <c r="G21" s="34"/>
      <c r="H21" s="34"/>
      <c r="I21" s="46"/>
      <c r="J21" s="60"/>
      <c r="K21" s="72"/>
      <c r="L21" s="49"/>
      <c r="M21" s="38"/>
      <c r="N21" s="14"/>
    </row>
    <row r="22" spans="1:14" x14ac:dyDescent="0.25">
      <c r="A22" s="40">
        <v>3.01</v>
      </c>
      <c r="B22" s="73" t="s">
        <v>44</v>
      </c>
      <c r="C22" s="74">
        <v>16.2</v>
      </c>
      <c r="D22" s="75" t="s">
        <v>38</v>
      </c>
      <c r="E22" s="76">
        <v>11367.62</v>
      </c>
      <c r="F22" s="77">
        <v>184155.44</v>
      </c>
      <c r="G22" s="34"/>
      <c r="H22" s="34">
        <f>[27]Hoja2!D47</f>
        <v>11.356000000000002</v>
      </c>
      <c r="I22" s="46">
        <f t="shared" ref="I22" si="7">G22+H22</f>
        <v>11.356000000000002</v>
      </c>
      <c r="J22" s="47">
        <f t="shared" ref="J22" si="8">I22/C22</f>
        <v>0.70098765432098775</v>
      </c>
      <c r="K22" s="72"/>
      <c r="L22" s="49">
        <f t="shared" si="4"/>
        <v>129090.69272000002</v>
      </c>
      <c r="M22" s="38">
        <f t="shared" ref="M22:M23" si="9">K22+L22</f>
        <v>129090.69272000002</v>
      </c>
      <c r="N22" s="14"/>
    </row>
    <row r="23" spans="1:14" x14ac:dyDescent="0.25">
      <c r="A23" s="40"/>
      <c r="B23" s="78" t="s">
        <v>35</v>
      </c>
      <c r="C23" s="79"/>
      <c r="D23" s="80"/>
      <c r="E23" s="81"/>
      <c r="F23" s="82">
        <f>F22</f>
        <v>184155.44</v>
      </c>
      <c r="G23" s="34"/>
      <c r="H23" s="34"/>
      <c r="I23" s="46"/>
      <c r="J23" s="60"/>
      <c r="K23" s="72"/>
      <c r="L23" s="69">
        <f>SUM(L22)</f>
        <v>129090.69272000002</v>
      </c>
      <c r="M23" s="70">
        <f t="shared" si="9"/>
        <v>129090.69272000002</v>
      </c>
      <c r="N23" s="14"/>
    </row>
    <row r="24" spans="1:14" x14ac:dyDescent="0.25">
      <c r="A24" s="28" t="s">
        <v>45</v>
      </c>
      <c r="B24" s="78" t="s">
        <v>46</v>
      </c>
      <c r="C24" s="74"/>
      <c r="D24" s="75"/>
      <c r="E24" s="76"/>
      <c r="F24" s="77"/>
      <c r="G24" s="34"/>
      <c r="H24" s="34"/>
      <c r="I24" s="46"/>
      <c r="J24" s="60"/>
      <c r="K24" s="72"/>
      <c r="L24" s="49"/>
      <c r="M24" s="38"/>
      <c r="N24" s="14"/>
    </row>
    <row r="25" spans="1:14" x14ac:dyDescent="0.25">
      <c r="A25" s="28">
        <v>1</v>
      </c>
      <c r="B25" s="78" t="s">
        <v>43</v>
      </c>
      <c r="C25" s="74"/>
      <c r="D25" s="75"/>
      <c r="E25" s="76"/>
      <c r="F25" s="77"/>
      <c r="G25" s="34"/>
      <c r="H25" s="34"/>
      <c r="I25" s="46"/>
      <c r="J25" s="60"/>
      <c r="K25" s="72"/>
      <c r="L25" s="49"/>
      <c r="M25" s="38"/>
      <c r="N25" s="14"/>
    </row>
    <row r="26" spans="1:14" x14ac:dyDescent="0.25">
      <c r="A26" s="40">
        <v>1.01</v>
      </c>
      <c r="B26" s="73" t="s">
        <v>47</v>
      </c>
      <c r="C26" s="74">
        <v>23.33</v>
      </c>
      <c r="D26" s="75" t="s">
        <v>38</v>
      </c>
      <c r="E26" s="76">
        <v>28921.24</v>
      </c>
      <c r="F26" s="77">
        <v>674732.53</v>
      </c>
      <c r="G26" s="34"/>
      <c r="H26" s="34">
        <v>14</v>
      </c>
      <c r="I26" s="46">
        <f t="shared" ref="I26:I28" si="10">G26+H26</f>
        <v>14</v>
      </c>
      <c r="J26" s="47">
        <f t="shared" ref="J26:J28" si="11">I26/C26</f>
        <v>0.60008572653236181</v>
      </c>
      <c r="K26" s="72"/>
      <c r="L26" s="49">
        <f t="shared" ref="L26:L28" si="12">H26*E26</f>
        <v>404897.36000000004</v>
      </c>
      <c r="M26" s="38">
        <f t="shared" ref="M26:M31" si="13">K26+L26</f>
        <v>404897.36000000004</v>
      </c>
      <c r="N26" s="14"/>
    </row>
    <row r="27" spans="1:14" x14ac:dyDescent="0.25">
      <c r="A27" s="40">
        <v>1.02</v>
      </c>
      <c r="B27" s="73" t="s">
        <v>48</v>
      </c>
      <c r="C27" s="74">
        <v>36</v>
      </c>
      <c r="D27" s="75" t="s">
        <v>38</v>
      </c>
      <c r="E27" s="76">
        <v>17130.810000000001</v>
      </c>
      <c r="F27" s="77">
        <v>616709.23</v>
      </c>
      <c r="G27" s="34"/>
      <c r="H27" s="34">
        <v>21.6</v>
      </c>
      <c r="I27" s="46">
        <f t="shared" si="10"/>
        <v>21.6</v>
      </c>
      <c r="J27" s="47">
        <f t="shared" si="11"/>
        <v>0.60000000000000009</v>
      </c>
      <c r="K27" s="72"/>
      <c r="L27" s="49">
        <f t="shared" si="12"/>
        <v>370025.49600000004</v>
      </c>
      <c r="M27" s="38">
        <f t="shared" si="13"/>
        <v>370025.49600000004</v>
      </c>
      <c r="N27" s="14"/>
    </row>
    <row r="28" spans="1:14" x14ac:dyDescent="0.25">
      <c r="A28" s="40">
        <v>1.03</v>
      </c>
      <c r="B28" s="73" t="s">
        <v>49</v>
      </c>
      <c r="C28" s="74">
        <v>107.53</v>
      </c>
      <c r="D28" s="75" t="s">
        <v>38</v>
      </c>
      <c r="E28" s="76">
        <v>19346.84</v>
      </c>
      <c r="F28" s="77">
        <v>2080317.12</v>
      </c>
      <c r="G28" s="34"/>
      <c r="H28" s="34">
        <v>64.52</v>
      </c>
      <c r="I28" s="46">
        <f t="shared" si="10"/>
        <v>64.52</v>
      </c>
      <c r="J28" s="47">
        <f t="shared" si="11"/>
        <v>0.60001859946061564</v>
      </c>
      <c r="K28" s="72"/>
      <c r="L28" s="49">
        <f t="shared" si="12"/>
        <v>1248258.1168</v>
      </c>
      <c r="M28" s="38">
        <f t="shared" si="13"/>
        <v>1248258.1168</v>
      </c>
      <c r="N28" s="14"/>
    </row>
    <row r="29" spans="1:14" x14ac:dyDescent="0.25">
      <c r="A29" s="40">
        <v>1.04</v>
      </c>
      <c r="B29" s="73" t="s">
        <v>50</v>
      </c>
      <c r="C29" s="74">
        <v>32.130000000000003</v>
      </c>
      <c r="D29" s="75" t="s">
        <v>38</v>
      </c>
      <c r="E29" s="76">
        <v>29188.959999999999</v>
      </c>
      <c r="F29" s="77">
        <v>937841.28</v>
      </c>
      <c r="G29" s="34"/>
      <c r="H29" s="34"/>
      <c r="I29" s="46"/>
      <c r="J29" s="60"/>
      <c r="K29" s="72"/>
      <c r="L29" s="49"/>
      <c r="M29" s="38"/>
      <c r="N29" s="14"/>
    </row>
    <row r="30" spans="1:14" x14ac:dyDescent="0.25">
      <c r="A30" s="40">
        <v>1.05</v>
      </c>
      <c r="B30" s="73" t="s">
        <v>51</v>
      </c>
      <c r="C30" s="74">
        <v>2.38</v>
      </c>
      <c r="D30" s="75" t="s">
        <v>38</v>
      </c>
      <c r="E30" s="76">
        <v>43456.03</v>
      </c>
      <c r="F30" s="77">
        <v>103425.35</v>
      </c>
      <c r="G30" s="34"/>
      <c r="H30" s="34"/>
      <c r="I30" s="46"/>
      <c r="J30" s="60"/>
      <c r="K30" s="72"/>
      <c r="L30" s="49"/>
      <c r="M30" s="38"/>
      <c r="N30" s="14"/>
    </row>
    <row r="31" spans="1:14" x14ac:dyDescent="0.25">
      <c r="A31" s="40">
        <v>1.06</v>
      </c>
      <c r="B31" s="83" t="s">
        <v>52</v>
      </c>
      <c r="C31" s="50">
        <v>191.71</v>
      </c>
      <c r="D31" s="43" t="s">
        <v>38</v>
      </c>
      <c r="E31" s="53">
        <v>21597.32</v>
      </c>
      <c r="F31" s="45">
        <v>4140465.92</v>
      </c>
      <c r="G31" s="84"/>
      <c r="H31" s="34">
        <f>C31</f>
        <v>191.71</v>
      </c>
      <c r="I31" s="46">
        <f t="shared" ref="I31" si="14">G31+H31</f>
        <v>191.71</v>
      </c>
      <c r="J31" s="47">
        <f t="shared" ref="J31" si="15">I31/C31</f>
        <v>1</v>
      </c>
      <c r="K31" s="72"/>
      <c r="L31" s="49">
        <f t="shared" ref="L31" si="16">H31*E31</f>
        <v>4140422.2172000003</v>
      </c>
      <c r="M31" s="38">
        <f t="shared" si="13"/>
        <v>4140422.2172000003</v>
      </c>
      <c r="N31" s="14"/>
    </row>
    <row r="32" spans="1:14" x14ac:dyDescent="0.25">
      <c r="A32" s="40">
        <v>1.07</v>
      </c>
      <c r="B32" s="73" t="s">
        <v>53</v>
      </c>
      <c r="C32" s="74">
        <v>61.16</v>
      </c>
      <c r="D32" s="75" t="s">
        <v>38</v>
      </c>
      <c r="E32" s="76">
        <v>24931.97</v>
      </c>
      <c r="F32" s="77">
        <v>1524838.99</v>
      </c>
      <c r="G32" s="34"/>
      <c r="H32" s="34"/>
      <c r="I32" s="46"/>
      <c r="J32" s="60"/>
      <c r="K32" s="72"/>
      <c r="L32" s="69">
        <f>SUM(L26:L31)</f>
        <v>6163603.1900000004</v>
      </c>
      <c r="M32" s="70">
        <f>K32+L32</f>
        <v>6163603.1900000004</v>
      </c>
      <c r="N32" s="14"/>
    </row>
    <row r="33" spans="1:14" x14ac:dyDescent="0.25">
      <c r="A33" s="40"/>
      <c r="B33" s="78" t="s">
        <v>35</v>
      </c>
      <c r="C33" s="79">
        <f>SUM(C22:C32)</f>
        <v>470.43999999999994</v>
      </c>
      <c r="D33" s="80"/>
      <c r="E33" s="81"/>
      <c r="F33" s="82">
        <f>SUM(F26:F32)</f>
        <v>10078330.42</v>
      </c>
      <c r="G33" s="34"/>
      <c r="H33" s="34"/>
      <c r="I33" s="46"/>
      <c r="J33" s="60"/>
      <c r="K33" s="72"/>
      <c r="L33" s="49"/>
      <c r="M33" s="38"/>
      <c r="N33" s="14"/>
    </row>
    <row r="34" spans="1:14" x14ac:dyDescent="0.25">
      <c r="A34" s="28">
        <v>2</v>
      </c>
      <c r="B34" s="78" t="s">
        <v>54</v>
      </c>
      <c r="C34" s="74"/>
      <c r="D34" s="75"/>
      <c r="E34" s="76"/>
      <c r="F34" s="77"/>
      <c r="G34" s="34"/>
      <c r="H34" s="34"/>
      <c r="I34" s="46"/>
      <c r="J34" s="60"/>
      <c r="K34" s="72"/>
      <c r="L34" s="49"/>
      <c r="M34" s="38"/>
      <c r="N34" s="14"/>
    </row>
    <row r="35" spans="1:14" ht="16.5" customHeight="1" x14ac:dyDescent="0.25">
      <c r="A35" s="64">
        <v>2.0099999999999998</v>
      </c>
      <c r="B35" s="73" t="s">
        <v>55</v>
      </c>
      <c r="C35" s="74">
        <v>223.06</v>
      </c>
      <c r="D35" s="75" t="s">
        <v>30</v>
      </c>
      <c r="E35" s="76">
        <v>1479.5</v>
      </c>
      <c r="F35" s="77">
        <v>330017.27</v>
      </c>
      <c r="G35" s="34"/>
      <c r="H35" s="34"/>
      <c r="I35" s="46"/>
      <c r="J35" s="60"/>
      <c r="K35" s="72"/>
      <c r="L35" s="49"/>
      <c r="M35" s="38"/>
      <c r="N35" s="14"/>
    </row>
    <row r="36" spans="1:14" x14ac:dyDescent="0.25">
      <c r="A36" s="40"/>
      <c r="B36" s="78" t="s">
        <v>35</v>
      </c>
      <c r="C36" s="79"/>
      <c r="D36" s="80"/>
      <c r="E36" s="81"/>
      <c r="F36" s="82">
        <f>F35</f>
        <v>330017.27</v>
      </c>
      <c r="G36" s="34"/>
      <c r="H36" s="34"/>
      <c r="I36" s="46"/>
      <c r="J36" s="60"/>
      <c r="K36" s="72"/>
      <c r="L36" s="49"/>
      <c r="M36" s="38"/>
      <c r="N36" s="14"/>
    </row>
    <row r="37" spans="1:14" x14ac:dyDescent="0.25">
      <c r="A37" s="28">
        <v>3</v>
      </c>
      <c r="B37" s="78" t="s">
        <v>56</v>
      </c>
      <c r="C37" s="74"/>
      <c r="D37" s="75"/>
      <c r="E37" s="76"/>
      <c r="F37" s="77"/>
      <c r="G37" s="34"/>
      <c r="H37" s="34"/>
      <c r="I37" s="46"/>
      <c r="J37" s="60"/>
      <c r="K37" s="72"/>
      <c r="L37" s="49"/>
      <c r="M37" s="38"/>
      <c r="N37" s="14"/>
    </row>
    <row r="38" spans="1:14" x14ac:dyDescent="0.25">
      <c r="A38" s="40">
        <v>3.01</v>
      </c>
      <c r="B38" s="73" t="s">
        <v>57</v>
      </c>
      <c r="C38" s="74">
        <v>992.68</v>
      </c>
      <c r="D38" s="75" t="s">
        <v>30</v>
      </c>
      <c r="E38" s="76">
        <v>64.19</v>
      </c>
      <c r="F38" s="77">
        <v>63720.13</v>
      </c>
      <c r="G38" s="34"/>
      <c r="H38" s="34"/>
      <c r="I38" s="46"/>
      <c r="J38" s="60"/>
      <c r="K38" s="72"/>
      <c r="L38" s="49"/>
      <c r="M38" s="38"/>
      <c r="N38" s="14"/>
    </row>
    <row r="39" spans="1:14" ht="26.25" x14ac:dyDescent="0.25">
      <c r="A39" s="64">
        <v>3.02</v>
      </c>
      <c r="B39" s="73" t="s">
        <v>58</v>
      </c>
      <c r="C39" s="74">
        <v>446.12</v>
      </c>
      <c r="D39" s="75" t="s">
        <v>30</v>
      </c>
      <c r="E39" s="76">
        <v>461.37</v>
      </c>
      <c r="F39" s="77">
        <v>205826.38</v>
      </c>
      <c r="G39" s="34"/>
      <c r="H39" s="34"/>
      <c r="I39" s="46"/>
      <c r="J39" s="60"/>
      <c r="K39" s="72"/>
      <c r="L39" s="49"/>
      <c r="M39" s="38"/>
      <c r="N39" s="14"/>
    </row>
    <row r="40" spans="1:14" x14ac:dyDescent="0.25">
      <c r="A40" s="40">
        <v>3.03</v>
      </c>
      <c r="B40" s="73" t="s">
        <v>59</v>
      </c>
      <c r="C40" s="74">
        <v>30.77</v>
      </c>
      <c r="D40" s="75" t="s">
        <v>34</v>
      </c>
      <c r="E40" s="76">
        <v>137.16999999999999</v>
      </c>
      <c r="F40" s="77">
        <v>4220.72</v>
      </c>
      <c r="G40" s="34"/>
      <c r="H40" s="34"/>
      <c r="I40" s="46"/>
      <c r="J40" s="60"/>
      <c r="K40" s="72"/>
      <c r="L40" s="49"/>
      <c r="M40" s="38"/>
      <c r="N40" s="14"/>
    </row>
    <row r="41" spans="1:14" x14ac:dyDescent="0.25">
      <c r="A41" s="40"/>
      <c r="B41" s="78" t="s">
        <v>35</v>
      </c>
      <c r="C41" s="79"/>
      <c r="D41" s="80"/>
      <c r="E41" s="81"/>
      <c r="F41" s="82">
        <f>SUM(F38:F40)</f>
        <v>273767.23</v>
      </c>
      <c r="G41" s="34"/>
      <c r="H41" s="34"/>
      <c r="I41" s="46"/>
      <c r="J41" s="60"/>
      <c r="K41" s="72"/>
      <c r="L41" s="49"/>
      <c r="M41" s="38"/>
      <c r="N41" s="14"/>
    </row>
    <row r="42" spans="1:14" x14ac:dyDescent="0.25">
      <c r="A42" s="28">
        <v>4</v>
      </c>
      <c r="B42" s="78" t="s">
        <v>60</v>
      </c>
      <c r="C42" s="74"/>
      <c r="D42" s="75"/>
      <c r="E42" s="76"/>
      <c r="F42" s="77"/>
      <c r="G42" s="34"/>
      <c r="H42" s="34"/>
      <c r="I42" s="46"/>
      <c r="J42" s="60"/>
      <c r="K42" s="72"/>
      <c r="L42" s="49"/>
      <c r="M42" s="38"/>
      <c r="N42" s="14"/>
    </row>
    <row r="43" spans="1:14" x14ac:dyDescent="0.25">
      <c r="A43" s="40">
        <v>4.01</v>
      </c>
      <c r="B43" s="73" t="s">
        <v>61</v>
      </c>
      <c r="C43" s="74">
        <v>32</v>
      </c>
      <c r="D43" s="75" t="s">
        <v>30</v>
      </c>
      <c r="E43" s="76">
        <v>1798.75</v>
      </c>
      <c r="F43" s="77">
        <v>57560</v>
      </c>
      <c r="G43" s="34"/>
      <c r="H43" s="34"/>
      <c r="I43" s="46"/>
      <c r="J43" s="60"/>
      <c r="K43" s="72"/>
      <c r="L43" s="49"/>
      <c r="M43" s="38"/>
      <c r="N43" s="14"/>
    </row>
    <row r="44" spans="1:14" x14ac:dyDescent="0.25">
      <c r="A44" s="40">
        <v>4.0199999999999996</v>
      </c>
      <c r="B44" s="73" t="s">
        <v>62</v>
      </c>
      <c r="C44" s="74">
        <v>2.6</v>
      </c>
      <c r="D44" s="75" t="s">
        <v>30</v>
      </c>
      <c r="E44" s="76">
        <v>1748.75</v>
      </c>
      <c r="F44" s="77">
        <v>4546.75</v>
      </c>
      <c r="G44" s="34"/>
      <c r="H44" s="34"/>
      <c r="I44" s="46"/>
      <c r="J44" s="60"/>
      <c r="K44" s="72"/>
      <c r="L44" s="49"/>
      <c r="M44" s="38"/>
      <c r="N44" s="14"/>
    </row>
    <row r="45" spans="1:14" x14ac:dyDescent="0.25">
      <c r="A45" s="40">
        <v>4.03</v>
      </c>
      <c r="B45" s="73" t="s">
        <v>63</v>
      </c>
      <c r="C45" s="74">
        <v>258.33</v>
      </c>
      <c r="D45" s="75" t="s">
        <v>64</v>
      </c>
      <c r="E45" s="76">
        <v>649</v>
      </c>
      <c r="F45" s="77">
        <v>167656.17000000001</v>
      </c>
      <c r="G45" s="34"/>
      <c r="H45" s="34"/>
      <c r="I45" s="46"/>
      <c r="J45" s="60"/>
      <c r="K45" s="72"/>
      <c r="L45" s="49"/>
      <c r="M45" s="38"/>
      <c r="N45" s="14"/>
    </row>
    <row r="46" spans="1:14" ht="26.25" x14ac:dyDescent="0.25">
      <c r="A46" s="64">
        <v>4.04</v>
      </c>
      <c r="B46" s="73" t="s">
        <v>65</v>
      </c>
      <c r="C46" s="74">
        <v>18</v>
      </c>
      <c r="D46" s="75" t="s">
        <v>30</v>
      </c>
      <c r="E46" s="76">
        <v>6983.24</v>
      </c>
      <c r="F46" s="77">
        <v>125698.32</v>
      </c>
      <c r="G46" s="34"/>
      <c r="H46" s="34"/>
      <c r="I46" s="46"/>
      <c r="J46" s="60"/>
      <c r="K46" s="72"/>
      <c r="L46" s="49"/>
      <c r="M46" s="38"/>
      <c r="N46" s="14"/>
    </row>
    <row r="47" spans="1:14" x14ac:dyDescent="0.25">
      <c r="A47" s="40">
        <v>4.05</v>
      </c>
      <c r="B47" s="73" t="s">
        <v>66</v>
      </c>
      <c r="C47" s="74">
        <v>279</v>
      </c>
      <c r="D47" s="75" t="s">
        <v>30</v>
      </c>
      <c r="E47" s="76">
        <v>1282.6300000000001</v>
      </c>
      <c r="F47" s="77">
        <v>357853.08</v>
      </c>
      <c r="G47" s="34"/>
      <c r="H47" s="34"/>
      <c r="I47" s="46"/>
      <c r="J47" s="60"/>
      <c r="K47" s="72"/>
      <c r="L47" s="49"/>
      <c r="M47" s="38"/>
      <c r="N47" s="14"/>
    </row>
    <row r="48" spans="1:14" x14ac:dyDescent="0.25">
      <c r="A48" s="40">
        <v>4.0599999999999996</v>
      </c>
      <c r="B48" s="73" t="s">
        <v>67</v>
      </c>
      <c r="C48" s="74">
        <v>35</v>
      </c>
      <c r="D48" s="75" t="s">
        <v>30</v>
      </c>
      <c r="E48" s="76">
        <v>1441.41</v>
      </c>
      <c r="F48" s="77">
        <v>50449.36</v>
      </c>
      <c r="G48" s="34"/>
      <c r="H48" s="34"/>
      <c r="I48" s="46"/>
      <c r="J48" s="60"/>
      <c r="K48" s="72"/>
      <c r="L48" s="49"/>
      <c r="M48" s="38"/>
      <c r="N48" s="14"/>
    </row>
    <row r="49" spans="1:14" x14ac:dyDescent="0.25">
      <c r="A49" s="40"/>
      <c r="B49" s="78" t="s">
        <v>35</v>
      </c>
      <c r="C49" s="79"/>
      <c r="D49" s="80"/>
      <c r="E49" s="81"/>
      <c r="F49" s="82">
        <f>SUM(F43:F48)</f>
        <v>763763.68</v>
      </c>
      <c r="G49" s="34"/>
      <c r="H49" s="34"/>
      <c r="I49" s="46"/>
      <c r="J49" s="60"/>
      <c r="K49" s="72"/>
      <c r="L49" s="49"/>
      <c r="M49" s="38"/>
      <c r="N49" s="14"/>
    </row>
    <row r="50" spans="1:14" x14ac:dyDescent="0.25">
      <c r="A50" s="28">
        <v>5</v>
      </c>
      <c r="B50" s="78" t="s">
        <v>68</v>
      </c>
      <c r="C50" s="74"/>
      <c r="D50" s="75"/>
      <c r="E50" s="76"/>
      <c r="F50" s="77"/>
      <c r="G50" s="34"/>
      <c r="H50" s="34"/>
      <c r="I50" s="46"/>
      <c r="J50" s="60"/>
      <c r="K50" s="72"/>
      <c r="L50" s="49"/>
      <c r="M50" s="38"/>
      <c r="N50" s="14"/>
    </row>
    <row r="51" spans="1:14" x14ac:dyDescent="0.25">
      <c r="A51" s="40">
        <v>5.01</v>
      </c>
      <c r="B51" s="73" t="s">
        <v>69</v>
      </c>
      <c r="C51" s="74">
        <v>500</v>
      </c>
      <c r="D51" s="75" t="s">
        <v>30</v>
      </c>
      <c r="E51" s="76">
        <v>1800.51</v>
      </c>
      <c r="F51" s="77">
        <v>900255</v>
      </c>
      <c r="G51" s="34"/>
      <c r="H51" s="34"/>
      <c r="I51" s="46"/>
      <c r="J51" s="60"/>
      <c r="K51" s="72"/>
      <c r="L51" s="49"/>
      <c r="M51" s="38"/>
      <c r="N51" s="14"/>
    </row>
    <row r="52" spans="1:14" ht="16.5" customHeight="1" x14ac:dyDescent="0.25">
      <c r="A52" s="40">
        <v>5.0199999999999996</v>
      </c>
      <c r="B52" s="73" t="s">
        <v>70</v>
      </c>
      <c r="C52" s="74">
        <v>240</v>
      </c>
      <c r="D52" s="75" t="s">
        <v>34</v>
      </c>
      <c r="E52" s="76">
        <v>277.51</v>
      </c>
      <c r="F52" s="77">
        <v>66602.399999999994</v>
      </c>
      <c r="G52" s="34"/>
      <c r="H52" s="34"/>
      <c r="I52" s="46"/>
      <c r="J52" s="60"/>
      <c r="K52" s="72"/>
      <c r="L52" s="49"/>
      <c r="M52" s="38"/>
      <c r="N52" s="14"/>
    </row>
    <row r="53" spans="1:14" x14ac:dyDescent="0.25">
      <c r="A53" s="40">
        <v>5.03</v>
      </c>
      <c r="B53" s="73" t="s">
        <v>71</v>
      </c>
      <c r="C53" s="74">
        <v>35</v>
      </c>
      <c r="D53" s="75" t="s">
        <v>30</v>
      </c>
      <c r="E53" s="76">
        <v>1948.43</v>
      </c>
      <c r="F53" s="77">
        <v>68195.05</v>
      </c>
      <c r="G53" s="34"/>
      <c r="H53" s="34"/>
      <c r="I53" s="46"/>
      <c r="J53" s="60"/>
      <c r="K53" s="72"/>
      <c r="L53" s="49"/>
      <c r="M53" s="38"/>
      <c r="N53" s="14"/>
    </row>
    <row r="54" spans="1:14" x14ac:dyDescent="0.25">
      <c r="A54" s="40"/>
      <c r="B54" s="78" t="s">
        <v>35</v>
      </c>
      <c r="C54" s="79"/>
      <c r="D54" s="80"/>
      <c r="E54" s="81"/>
      <c r="F54" s="82">
        <f>SUM(F51:F53)</f>
        <v>1035052.4500000001</v>
      </c>
      <c r="G54" s="34"/>
      <c r="H54" s="34"/>
      <c r="I54" s="46"/>
      <c r="J54" s="60"/>
      <c r="K54" s="72"/>
      <c r="L54" s="49"/>
      <c r="M54" s="38"/>
      <c r="N54" s="14"/>
    </row>
    <row r="55" spans="1:14" x14ac:dyDescent="0.25">
      <c r="A55" s="28">
        <v>6</v>
      </c>
      <c r="B55" s="78" t="s">
        <v>72</v>
      </c>
      <c r="C55" s="74"/>
      <c r="D55" s="75"/>
      <c r="E55" s="76"/>
      <c r="F55" s="77"/>
      <c r="G55" s="34"/>
      <c r="H55" s="34"/>
      <c r="I55" s="46"/>
      <c r="J55" s="60"/>
      <c r="K55" s="72"/>
      <c r="L55" s="49"/>
      <c r="M55" s="38"/>
      <c r="N55" s="14"/>
    </row>
    <row r="56" spans="1:14" ht="26.25" x14ac:dyDescent="0.25">
      <c r="A56" s="40">
        <v>6.01</v>
      </c>
      <c r="B56" s="73" t="s">
        <v>73</v>
      </c>
      <c r="C56" s="74">
        <v>2</v>
      </c>
      <c r="D56" s="75" t="s">
        <v>74</v>
      </c>
      <c r="E56" s="76">
        <v>40655.199999999997</v>
      </c>
      <c r="F56" s="77">
        <v>81310.399999999994</v>
      </c>
      <c r="G56" s="34"/>
      <c r="H56" s="34"/>
      <c r="I56" s="46"/>
      <c r="J56" s="60"/>
      <c r="K56" s="72"/>
      <c r="L56" s="49"/>
      <c r="M56" s="38"/>
      <c r="N56" s="14"/>
    </row>
    <row r="57" spans="1:14" x14ac:dyDescent="0.25">
      <c r="A57" s="40">
        <v>6.02</v>
      </c>
      <c r="B57" s="73" t="s">
        <v>75</v>
      </c>
      <c r="C57" s="74">
        <v>4</v>
      </c>
      <c r="D57" s="75" t="s">
        <v>74</v>
      </c>
      <c r="E57" s="76">
        <v>25259.82</v>
      </c>
      <c r="F57" s="77">
        <v>101039.28</v>
      </c>
      <c r="G57" s="34"/>
      <c r="H57" s="34"/>
      <c r="I57" s="46"/>
      <c r="J57" s="60"/>
      <c r="K57" s="72"/>
      <c r="L57" s="49"/>
      <c r="M57" s="38"/>
      <c r="N57" s="14"/>
    </row>
    <row r="58" spans="1:14" x14ac:dyDescent="0.25">
      <c r="A58" s="40">
        <v>6.03</v>
      </c>
      <c r="B58" s="73" t="s">
        <v>76</v>
      </c>
      <c r="C58" s="74">
        <v>4</v>
      </c>
      <c r="D58" s="75" t="s">
        <v>74</v>
      </c>
      <c r="E58" s="76">
        <v>19857.84</v>
      </c>
      <c r="F58" s="77">
        <v>79431.360000000001</v>
      </c>
      <c r="G58" s="34"/>
      <c r="H58" s="34"/>
      <c r="I58" s="46"/>
      <c r="J58" s="60"/>
      <c r="K58" s="72"/>
      <c r="L58" s="49"/>
      <c r="M58" s="38"/>
      <c r="N58" s="14"/>
    </row>
    <row r="59" spans="1:14" x14ac:dyDescent="0.25">
      <c r="A59" s="40"/>
      <c r="B59" s="78" t="s">
        <v>35</v>
      </c>
      <c r="C59" s="79"/>
      <c r="D59" s="80"/>
      <c r="E59" s="81"/>
      <c r="F59" s="82">
        <f>SUM(F56:F58)</f>
        <v>261781.03999999998</v>
      </c>
      <c r="G59" s="34"/>
      <c r="H59" s="34"/>
      <c r="I59" s="46"/>
      <c r="J59" s="60"/>
      <c r="K59" s="72"/>
      <c r="L59" s="49"/>
      <c r="M59" s="38"/>
      <c r="N59" s="14"/>
    </row>
    <row r="60" spans="1:14" x14ac:dyDescent="0.25">
      <c r="A60" s="28">
        <v>7</v>
      </c>
      <c r="B60" s="78" t="s">
        <v>77</v>
      </c>
      <c r="C60" s="74"/>
      <c r="D60" s="75"/>
      <c r="E60" s="76"/>
      <c r="F60" s="77"/>
      <c r="G60" s="34"/>
      <c r="H60" s="34"/>
      <c r="I60" s="46"/>
      <c r="J60" s="60"/>
      <c r="K60" s="72"/>
      <c r="L60" s="49"/>
      <c r="M60" s="38"/>
      <c r="N60" s="14"/>
    </row>
    <row r="61" spans="1:14" ht="26.25" x14ac:dyDescent="0.25">
      <c r="A61" s="64">
        <v>7.01</v>
      </c>
      <c r="B61" s="73" t="s">
        <v>78</v>
      </c>
      <c r="C61" s="74">
        <v>10.34</v>
      </c>
      <c r="D61" s="75" t="s">
        <v>64</v>
      </c>
      <c r="E61" s="76">
        <v>882.05</v>
      </c>
      <c r="F61" s="77">
        <v>9120.4</v>
      </c>
      <c r="G61" s="34"/>
      <c r="H61" s="34"/>
      <c r="I61" s="46"/>
      <c r="J61" s="60"/>
      <c r="K61" s="72"/>
      <c r="L61" s="49"/>
      <c r="M61" s="38"/>
      <c r="N61" s="14"/>
    </row>
    <row r="62" spans="1:14" x14ac:dyDescent="0.25">
      <c r="A62" s="40"/>
      <c r="B62" s="78" t="s">
        <v>35</v>
      </c>
      <c r="C62" s="79"/>
      <c r="D62" s="80"/>
      <c r="E62" s="81"/>
      <c r="F62" s="82">
        <f>F61</f>
        <v>9120.4</v>
      </c>
      <c r="G62" s="34"/>
      <c r="H62" s="34"/>
      <c r="I62" s="46"/>
      <c r="J62" s="60"/>
      <c r="K62" s="72"/>
      <c r="L62" s="49"/>
      <c r="M62" s="38"/>
      <c r="N62" s="14"/>
    </row>
    <row r="63" spans="1:14" x14ac:dyDescent="0.25">
      <c r="A63" s="28">
        <v>8</v>
      </c>
      <c r="B63" s="78" t="s">
        <v>79</v>
      </c>
      <c r="C63" s="74"/>
      <c r="D63" s="75"/>
      <c r="E63" s="76"/>
      <c r="F63" s="77"/>
      <c r="G63" s="34"/>
      <c r="H63" s="34"/>
      <c r="I63" s="46"/>
      <c r="J63" s="60"/>
      <c r="K63" s="72"/>
      <c r="L63" s="49"/>
      <c r="M63" s="38"/>
      <c r="N63" s="14"/>
    </row>
    <row r="64" spans="1:14" x14ac:dyDescent="0.25">
      <c r="A64" s="40">
        <v>8.01</v>
      </c>
      <c r="B64" s="73" t="s">
        <v>80</v>
      </c>
      <c r="C64" s="85">
        <v>14.96</v>
      </c>
      <c r="D64" s="86" t="s">
        <v>34</v>
      </c>
      <c r="E64" s="87">
        <v>2764.21</v>
      </c>
      <c r="F64" s="88">
        <v>41352.58</v>
      </c>
      <c r="G64" s="34"/>
      <c r="H64" s="34"/>
      <c r="I64" s="46"/>
      <c r="J64" s="60"/>
      <c r="K64" s="72"/>
      <c r="L64" s="49"/>
      <c r="M64" s="38"/>
      <c r="N64" s="14"/>
    </row>
    <row r="65" spans="1:14" ht="12" customHeight="1" x14ac:dyDescent="0.25">
      <c r="A65" s="40">
        <v>8.02</v>
      </c>
      <c r="B65" s="89" t="s">
        <v>81</v>
      </c>
      <c r="C65" s="90">
        <v>4</v>
      </c>
      <c r="D65" s="91" t="s">
        <v>30</v>
      </c>
      <c r="E65" s="92">
        <v>1800.51</v>
      </c>
      <c r="F65" s="93">
        <v>7202.04</v>
      </c>
      <c r="G65" s="34"/>
      <c r="H65" s="34"/>
      <c r="I65" s="46"/>
      <c r="J65" s="60"/>
      <c r="K65" s="72"/>
      <c r="L65" s="49"/>
      <c r="M65" s="38"/>
      <c r="N65" s="14"/>
    </row>
    <row r="66" spans="1:14" x14ac:dyDescent="0.25">
      <c r="A66" s="40"/>
      <c r="B66" s="94" t="s">
        <v>35</v>
      </c>
      <c r="C66" s="95"/>
      <c r="D66" s="96"/>
      <c r="E66" s="97"/>
      <c r="F66" s="98">
        <f>SUM(F64:F65)</f>
        <v>48554.62</v>
      </c>
      <c r="G66" s="34"/>
      <c r="H66" s="34"/>
      <c r="I66" s="46"/>
      <c r="J66" s="60"/>
      <c r="K66" s="72"/>
      <c r="L66" s="49"/>
      <c r="M66" s="38"/>
      <c r="N66" s="14"/>
    </row>
    <row r="67" spans="1:14" x14ac:dyDescent="0.25">
      <c r="A67" s="99">
        <v>9</v>
      </c>
      <c r="B67" s="100" t="s">
        <v>82</v>
      </c>
      <c r="C67" s="101"/>
      <c r="D67" s="102"/>
      <c r="E67" s="101"/>
      <c r="F67" s="103"/>
      <c r="G67" s="34"/>
      <c r="H67" s="34"/>
      <c r="I67" s="46"/>
      <c r="J67" s="60"/>
      <c r="K67" s="72"/>
      <c r="L67" s="49"/>
      <c r="M67" s="38"/>
      <c r="N67" s="14"/>
    </row>
    <row r="68" spans="1:14" ht="16.5" customHeight="1" x14ac:dyDescent="0.25">
      <c r="A68" s="104">
        <v>9.01</v>
      </c>
      <c r="B68" s="105" t="s">
        <v>83</v>
      </c>
      <c r="C68" s="106">
        <v>1752.8</v>
      </c>
      <c r="D68" s="107" t="s">
        <v>30</v>
      </c>
      <c r="E68" s="108">
        <v>300.42</v>
      </c>
      <c r="F68" s="109">
        <v>526576.18000000005</v>
      </c>
      <c r="G68" s="34"/>
      <c r="H68" s="34"/>
      <c r="I68" s="46"/>
      <c r="J68" s="60"/>
      <c r="K68" s="72"/>
      <c r="L68" s="49"/>
      <c r="M68" s="38"/>
      <c r="N68" s="14"/>
    </row>
    <row r="69" spans="1:14" x14ac:dyDescent="0.25">
      <c r="A69" s="102"/>
      <c r="B69" s="110" t="s">
        <v>35</v>
      </c>
      <c r="C69" s="110"/>
      <c r="D69" s="111"/>
      <c r="E69" s="110"/>
      <c r="F69" s="112">
        <f>F68</f>
        <v>526576.18000000005</v>
      </c>
      <c r="G69" s="34"/>
      <c r="H69" s="34"/>
      <c r="I69" s="46"/>
      <c r="J69" s="60"/>
      <c r="K69" s="72"/>
      <c r="L69" s="49"/>
      <c r="M69" s="38"/>
      <c r="N69" s="14"/>
    </row>
    <row r="70" spans="1:14" x14ac:dyDescent="0.25">
      <c r="A70" s="99">
        <v>10</v>
      </c>
      <c r="B70" s="100" t="s">
        <v>84</v>
      </c>
      <c r="C70" s="101"/>
      <c r="D70" s="102"/>
      <c r="E70" s="101"/>
      <c r="F70" s="103"/>
      <c r="G70" s="34"/>
      <c r="H70" s="34"/>
      <c r="I70" s="46"/>
      <c r="J70" s="60"/>
      <c r="K70" s="72"/>
      <c r="L70" s="49"/>
      <c r="M70" s="38"/>
      <c r="N70" s="14"/>
    </row>
    <row r="71" spans="1:14" x14ac:dyDescent="0.25">
      <c r="A71" s="104">
        <v>10.01</v>
      </c>
      <c r="B71" s="105" t="s">
        <v>85</v>
      </c>
      <c r="C71" s="101"/>
      <c r="D71" s="102"/>
      <c r="E71" s="101"/>
      <c r="F71" s="103"/>
      <c r="G71" s="34"/>
      <c r="H71" s="34"/>
      <c r="I71" s="46"/>
      <c r="J71" s="60"/>
      <c r="K71" s="72"/>
      <c r="L71" s="49"/>
      <c r="M71" s="38"/>
      <c r="N71" s="14"/>
    </row>
    <row r="72" spans="1:14" x14ac:dyDescent="0.25">
      <c r="A72" s="104">
        <v>10.02</v>
      </c>
      <c r="B72" s="105" t="s">
        <v>86</v>
      </c>
      <c r="C72" s="104">
        <v>5.4</v>
      </c>
      <c r="D72" s="107" t="s">
        <v>30</v>
      </c>
      <c r="E72" s="109">
        <v>6543.33</v>
      </c>
      <c r="F72" s="109">
        <v>35334</v>
      </c>
      <c r="G72" s="34"/>
      <c r="H72" s="34"/>
      <c r="I72" s="46"/>
      <c r="J72" s="60"/>
      <c r="K72" s="72"/>
      <c r="L72" s="49"/>
      <c r="M72" s="38"/>
      <c r="N72" s="14"/>
    </row>
    <row r="73" spans="1:14" x14ac:dyDescent="0.25">
      <c r="A73" s="104">
        <v>10.029999999999999</v>
      </c>
      <c r="B73" s="105" t="s">
        <v>87</v>
      </c>
      <c r="C73" s="104">
        <v>6</v>
      </c>
      <c r="D73" s="107" t="s">
        <v>74</v>
      </c>
      <c r="E73" s="109">
        <v>10994.43</v>
      </c>
      <c r="F73" s="109">
        <v>65966.58</v>
      </c>
      <c r="G73" s="34"/>
      <c r="H73" s="34"/>
      <c r="I73" s="46"/>
      <c r="J73" s="60"/>
      <c r="K73" s="72"/>
      <c r="L73" s="49"/>
      <c r="M73" s="38"/>
      <c r="N73" s="14"/>
    </row>
    <row r="74" spans="1:14" x14ac:dyDescent="0.25">
      <c r="A74" s="104">
        <v>10.039999999999999</v>
      </c>
      <c r="B74" s="105" t="s">
        <v>88</v>
      </c>
      <c r="C74" s="104">
        <v>8</v>
      </c>
      <c r="D74" s="107" t="s">
        <v>74</v>
      </c>
      <c r="E74" s="109">
        <v>12551.71</v>
      </c>
      <c r="F74" s="109">
        <v>100413.68</v>
      </c>
      <c r="G74" s="34"/>
      <c r="H74" s="34"/>
      <c r="I74" s="46"/>
      <c r="J74" s="60"/>
      <c r="K74" s="72"/>
      <c r="L74" s="49"/>
      <c r="M74" s="38"/>
      <c r="N74" s="14"/>
    </row>
    <row r="75" spans="1:14" x14ac:dyDescent="0.25">
      <c r="A75" s="104">
        <v>10.050000000000001</v>
      </c>
      <c r="B75" s="105" t="s">
        <v>89</v>
      </c>
      <c r="C75" s="104">
        <v>2</v>
      </c>
      <c r="D75" s="107" t="s">
        <v>74</v>
      </c>
      <c r="E75" s="109">
        <v>2783.77</v>
      </c>
      <c r="F75" s="109">
        <v>5567.54</v>
      </c>
      <c r="G75" s="34"/>
      <c r="H75" s="34"/>
      <c r="I75" s="46"/>
      <c r="J75" s="60"/>
      <c r="K75" s="72"/>
      <c r="L75" s="49"/>
      <c r="M75" s="38"/>
      <c r="N75" s="14"/>
    </row>
    <row r="76" spans="1:14" x14ac:dyDescent="0.25">
      <c r="A76" s="104">
        <v>10.06</v>
      </c>
      <c r="B76" s="105" t="s">
        <v>90</v>
      </c>
      <c r="C76" s="104">
        <v>2</v>
      </c>
      <c r="D76" s="107" t="s">
        <v>74</v>
      </c>
      <c r="E76" s="109">
        <v>10709.95</v>
      </c>
      <c r="F76" s="109">
        <v>21419.9</v>
      </c>
      <c r="G76" s="34"/>
      <c r="H76" s="34"/>
      <c r="I76" s="46"/>
      <c r="J76" s="60"/>
      <c r="K76" s="72"/>
      <c r="L76" s="49"/>
      <c r="M76" s="38"/>
      <c r="N76" s="14"/>
    </row>
    <row r="77" spans="1:14" x14ac:dyDescent="0.25">
      <c r="A77" s="113">
        <v>10.07</v>
      </c>
      <c r="B77" s="105" t="s">
        <v>91</v>
      </c>
      <c r="C77" s="104">
        <v>1</v>
      </c>
      <c r="D77" s="107" t="s">
        <v>74</v>
      </c>
      <c r="E77" s="109">
        <v>6881.76</v>
      </c>
      <c r="F77" s="109">
        <v>6881.76</v>
      </c>
      <c r="G77" s="34"/>
      <c r="H77" s="34"/>
      <c r="I77" s="46"/>
      <c r="J77" s="60"/>
      <c r="K77" s="72"/>
      <c r="L77" s="49"/>
      <c r="M77" s="38"/>
      <c r="N77" s="14"/>
    </row>
    <row r="78" spans="1:14" x14ac:dyDescent="0.25">
      <c r="A78" s="104">
        <v>10.08</v>
      </c>
      <c r="B78" s="105" t="s">
        <v>92</v>
      </c>
      <c r="C78" s="104">
        <v>1</v>
      </c>
      <c r="D78" s="107" t="s">
        <v>93</v>
      </c>
      <c r="E78" s="109">
        <v>135000</v>
      </c>
      <c r="F78" s="109">
        <v>135000</v>
      </c>
      <c r="G78" s="34"/>
      <c r="H78" s="34"/>
      <c r="I78" s="46"/>
      <c r="J78" s="60"/>
      <c r="K78" s="72"/>
      <c r="L78" s="49"/>
      <c r="M78" s="38"/>
      <c r="N78" s="14"/>
    </row>
    <row r="79" spans="1:14" x14ac:dyDescent="0.25">
      <c r="A79" s="104">
        <v>10.09</v>
      </c>
      <c r="B79" s="105" t="s">
        <v>94</v>
      </c>
      <c r="C79" s="101"/>
      <c r="D79" s="102"/>
      <c r="E79" s="101"/>
      <c r="F79" s="103"/>
      <c r="G79" s="34"/>
      <c r="H79" s="34"/>
      <c r="I79" s="46"/>
      <c r="J79" s="60"/>
      <c r="K79" s="72"/>
      <c r="L79" s="49"/>
      <c r="M79" s="38"/>
      <c r="N79" s="14"/>
    </row>
    <row r="80" spans="1:14" x14ac:dyDescent="0.25">
      <c r="A80" s="104">
        <v>10.1</v>
      </c>
      <c r="B80" s="105" t="s">
        <v>95</v>
      </c>
      <c r="C80" s="104">
        <v>10</v>
      </c>
      <c r="D80" s="107" t="s">
        <v>96</v>
      </c>
      <c r="E80" s="109">
        <v>2955</v>
      </c>
      <c r="F80" s="109">
        <v>29550</v>
      </c>
      <c r="G80" s="34"/>
      <c r="H80" s="34"/>
      <c r="I80" s="46"/>
      <c r="J80" s="60"/>
      <c r="K80" s="72"/>
      <c r="L80" s="49"/>
      <c r="M80" s="38"/>
      <c r="N80" s="14"/>
    </row>
    <row r="81" spans="1:14" x14ac:dyDescent="0.25">
      <c r="A81" s="104">
        <v>10.11</v>
      </c>
      <c r="B81" s="105" t="s">
        <v>86</v>
      </c>
      <c r="C81" s="104">
        <v>1.2</v>
      </c>
      <c r="D81" s="107" t="s">
        <v>30</v>
      </c>
      <c r="E81" s="109">
        <v>6790</v>
      </c>
      <c r="F81" s="109">
        <v>8148</v>
      </c>
      <c r="G81" s="34"/>
      <c r="H81" s="34"/>
      <c r="I81" s="46"/>
      <c r="J81" s="60"/>
      <c r="K81" s="72"/>
      <c r="L81" s="49"/>
      <c r="M81" s="38"/>
      <c r="N81" s="14"/>
    </row>
    <row r="82" spans="1:14" ht="19.5" customHeight="1" x14ac:dyDescent="0.25">
      <c r="A82" s="104">
        <v>10.119999999999999</v>
      </c>
      <c r="B82" s="105" t="s">
        <v>97</v>
      </c>
      <c r="C82" s="104">
        <v>1</v>
      </c>
      <c r="D82" s="107" t="s">
        <v>74</v>
      </c>
      <c r="E82" s="109">
        <v>14106.81</v>
      </c>
      <c r="F82" s="109">
        <v>14106.81</v>
      </c>
      <c r="G82" s="34"/>
      <c r="H82" s="34"/>
      <c r="I82" s="46"/>
      <c r="J82" s="60"/>
      <c r="K82" s="72"/>
      <c r="L82" s="49"/>
      <c r="M82" s="38"/>
      <c r="N82" s="14"/>
    </row>
    <row r="83" spans="1:14" ht="18" customHeight="1" x14ac:dyDescent="0.25">
      <c r="A83" s="104">
        <v>10.130000000000001</v>
      </c>
      <c r="B83" s="105" t="s">
        <v>91</v>
      </c>
      <c r="C83" s="104">
        <v>1</v>
      </c>
      <c r="D83" s="107" t="s">
        <v>74</v>
      </c>
      <c r="E83" s="109">
        <v>6881.76</v>
      </c>
      <c r="F83" s="109">
        <v>6881.76</v>
      </c>
      <c r="G83" s="34"/>
      <c r="H83" s="34"/>
      <c r="I83" s="46"/>
      <c r="J83" s="60"/>
      <c r="K83" s="72"/>
      <c r="L83" s="49"/>
      <c r="M83" s="38"/>
      <c r="N83" s="14"/>
    </row>
    <row r="84" spans="1:14" ht="18" customHeight="1" x14ac:dyDescent="0.25">
      <c r="A84" s="104">
        <v>10.14</v>
      </c>
      <c r="B84" s="105" t="s">
        <v>98</v>
      </c>
      <c r="C84" s="104">
        <v>1</v>
      </c>
      <c r="D84" s="107" t="s">
        <v>74</v>
      </c>
      <c r="E84" s="109">
        <v>10948.28</v>
      </c>
      <c r="F84" s="109">
        <v>10948.28</v>
      </c>
      <c r="G84" s="34"/>
      <c r="H84" s="34"/>
      <c r="I84" s="46"/>
      <c r="J84" s="60"/>
      <c r="K84" s="72"/>
      <c r="L84" s="49"/>
      <c r="M84" s="38"/>
      <c r="N84" s="14"/>
    </row>
    <row r="85" spans="1:14" x14ac:dyDescent="0.25">
      <c r="A85" s="102"/>
      <c r="B85" s="110" t="s">
        <v>35</v>
      </c>
      <c r="C85" s="110"/>
      <c r="D85" s="111"/>
      <c r="E85" s="110"/>
      <c r="F85" s="112">
        <f>SUM(F72:F84)</f>
        <v>440218.31000000006</v>
      </c>
      <c r="G85" s="34"/>
      <c r="H85" s="34"/>
      <c r="I85" s="46"/>
      <c r="J85" s="60"/>
      <c r="K85" s="72"/>
      <c r="L85" s="49"/>
      <c r="M85" s="38"/>
      <c r="N85" s="14"/>
    </row>
    <row r="86" spans="1:14" x14ac:dyDescent="0.25">
      <c r="A86" s="99">
        <v>11</v>
      </c>
      <c r="B86" s="100" t="s">
        <v>99</v>
      </c>
      <c r="C86" s="101"/>
      <c r="D86" s="102"/>
      <c r="E86" s="101"/>
      <c r="F86" s="103"/>
      <c r="G86" s="34"/>
      <c r="H86" s="34"/>
      <c r="I86" s="46"/>
      <c r="J86" s="60"/>
      <c r="K86" s="114"/>
      <c r="L86" s="69"/>
      <c r="M86" s="70"/>
      <c r="N86" s="14"/>
    </row>
    <row r="87" spans="1:14" x14ac:dyDescent="0.25">
      <c r="A87" s="104">
        <v>11.01</v>
      </c>
      <c r="B87" s="105" t="s">
        <v>100</v>
      </c>
      <c r="C87" s="104">
        <v>38</v>
      </c>
      <c r="D87" s="107" t="s">
        <v>74</v>
      </c>
      <c r="E87" s="109">
        <v>1473.68</v>
      </c>
      <c r="F87" s="109">
        <v>55999.839999999997</v>
      </c>
      <c r="G87" s="34"/>
      <c r="H87" s="34"/>
      <c r="I87" s="46"/>
      <c r="J87" s="60"/>
      <c r="K87" s="115"/>
      <c r="L87" s="49"/>
      <c r="M87" s="38"/>
      <c r="N87" s="14"/>
    </row>
    <row r="88" spans="1:14" x14ac:dyDescent="0.25">
      <c r="A88" s="104">
        <v>11.02</v>
      </c>
      <c r="B88" s="105" t="s">
        <v>101</v>
      </c>
      <c r="C88" s="104">
        <v>12</v>
      </c>
      <c r="D88" s="107" t="s">
        <v>74</v>
      </c>
      <c r="E88" s="109">
        <v>1586.98</v>
      </c>
      <c r="F88" s="109">
        <v>19043.71</v>
      </c>
      <c r="G88" s="34"/>
      <c r="H88" s="34"/>
      <c r="I88" s="46"/>
      <c r="J88" s="60"/>
      <c r="K88" s="116"/>
      <c r="L88" s="49"/>
      <c r="M88" s="38"/>
      <c r="N88" s="14"/>
    </row>
    <row r="89" spans="1:14" x14ac:dyDescent="0.25">
      <c r="A89" s="104">
        <v>11.03</v>
      </c>
      <c r="B89" s="105" t="s">
        <v>102</v>
      </c>
      <c r="C89" s="104">
        <v>2</v>
      </c>
      <c r="D89" s="107" t="s">
        <v>74</v>
      </c>
      <c r="E89" s="109">
        <v>2082.37</v>
      </c>
      <c r="F89" s="109">
        <v>4164.74</v>
      </c>
      <c r="G89" s="34"/>
      <c r="H89" s="34"/>
      <c r="I89" s="117"/>
      <c r="J89" s="60"/>
      <c r="K89" s="69"/>
      <c r="L89" s="69"/>
      <c r="M89" s="70"/>
      <c r="N89" s="14"/>
    </row>
    <row r="90" spans="1:14" x14ac:dyDescent="0.25">
      <c r="A90" s="104">
        <v>11.04</v>
      </c>
      <c r="B90" s="105" t="s">
        <v>103</v>
      </c>
      <c r="C90" s="104">
        <v>1</v>
      </c>
      <c r="D90" s="107" t="s">
        <v>74</v>
      </c>
      <c r="E90" s="109">
        <v>2452.84</v>
      </c>
      <c r="F90" s="109">
        <v>2452.84</v>
      </c>
      <c r="G90" s="34"/>
      <c r="H90" s="34"/>
      <c r="I90" s="117"/>
      <c r="J90" s="60"/>
      <c r="K90" s="118"/>
      <c r="L90" s="49"/>
      <c r="M90" s="38"/>
      <c r="N90" s="14"/>
    </row>
    <row r="91" spans="1:14" x14ac:dyDescent="0.25">
      <c r="A91" s="104">
        <v>11.05</v>
      </c>
      <c r="B91" s="105" t="s">
        <v>104</v>
      </c>
      <c r="C91" s="104">
        <v>2</v>
      </c>
      <c r="D91" s="107" t="s">
        <v>74</v>
      </c>
      <c r="E91" s="109">
        <v>1944.31</v>
      </c>
      <c r="F91" s="109">
        <v>3888.62</v>
      </c>
      <c r="G91" s="34"/>
      <c r="H91" s="34"/>
      <c r="I91" s="46"/>
      <c r="J91" s="60"/>
      <c r="K91" s="49"/>
      <c r="L91" s="49"/>
      <c r="M91" s="38"/>
      <c r="N91" s="14"/>
    </row>
    <row r="92" spans="1:14" x14ac:dyDescent="0.25">
      <c r="A92" s="104">
        <v>11.06</v>
      </c>
      <c r="B92" s="105" t="s">
        <v>105</v>
      </c>
      <c r="C92" s="104">
        <v>50</v>
      </c>
      <c r="D92" s="107" t="s">
        <v>74</v>
      </c>
      <c r="E92" s="109">
        <v>1859.58</v>
      </c>
      <c r="F92" s="109">
        <v>92979</v>
      </c>
      <c r="G92" s="34"/>
      <c r="H92" s="34"/>
      <c r="I92" s="46"/>
      <c r="J92" s="60"/>
      <c r="K92" s="49"/>
      <c r="L92" s="49"/>
      <c r="M92" s="38"/>
      <c r="N92" s="14"/>
    </row>
    <row r="93" spans="1:14" x14ac:dyDescent="0.25">
      <c r="A93" s="104">
        <v>11.07</v>
      </c>
      <c r="B93" s="105" t="s">
        <v>106</v>
      </c>
      <c r="C93" s="104">
        <v>14</v>
      </c>
      <c r="D93" s="107" t="s">
        <v>74</v>
      </c>
      <c r="E93" s="109">
        <v>3945.79</v>
      </c>
      <c r="F93" s="109">
        <v>55241.06</v>
      </c>
      <c r="G93" s="34"/>
      <c r="H93" s="34"/>
      <c r="I93" s="46"/>
      <c r="J93" s="60"/>
      <c r="K93" s="49"/>
      <c r="L93" s="49"/>
      <c r="M93" s="38"/>
      <c r="N93" s="14"/>
    </row>
    <row r="94" spans="1:14" x14ac:dyDescent="0.25">
      <c r="A94" s="119">
        <v>11.08</v>
      </c>
      <c r="B94" s="120" t="s">
        <v>107</v>
      </c>
      <c r="C94" s="119">
        <v>24</v>
      </c>
      <c r="D94" s="121" t="s">
        <v>74</v>
      </c>
      <c r="E94" s="122">
        <v>1368.29</v>
      </c>
      <c r="F94" s="122">
        <v>32838.959999999999</v>
      </c>
      <c r="G94" s="34"/>
      <c r="H94" s="34"/>
      <c r="I94" s="46"/>
      <c r="J94" s="60"/>
      <c r="K94" s="49"/>
      <c r="L94" s="49"/>
      <c r="M94" s="38"/>
      <c r="N94" s="14"/>
    </row>
    <row r="95" spans="1:14" x14ac:dyDescent="0.25">
      <c r="A95" s="123">
        <v>11.09</v>
      </c>
      <c r="B95" s="124" t="s">
        <v>108</v>
      </c>
      <c r="C95" s="123">
        <v>1</v>
      </c>
      <c r="D95" s="125" t="s">
        <v>74</v>
      </c>
      <c r="E95" s="126">
        <v>16939.810000000001</v>
      </c>
      <c r="F95" s="126">
        <v>16939.810000000001</v>
      </c>
      <c r="G95" s="34"/>
      <c r="H95" s="46"/>
      <c r="I95" s="46"/>
      <c r="J95" s="60"/>
      <c r="K95" s="49"/>
      <c r="L95" s="49"/>
      <c r="M95" s="38"/>
      <c r="N95" s="14"/>
    </row>
    <row r="96" spans="1:14" x14ac:dyDescent="0.25">
      <c r="A96" s="123"/>
      <c r="B96" s="127" t="s">
        <v>35</v>
      </c>
      <c r="C96" s="128"/>
      <c r="D96" s="129"/>
      <c r="E96" s="130"/>
      <c r="F96" s="131">
        <f>SUM(F87:F95)</f>
        <v>283548.58</v>
      </c>
      <c r="G96" s="34"/>
      <c r="H96" s="46"/>
      <c r="I96" s="46"/>
      <c r="J96" s="60"/>
      <c r="K96" s="49"/>
      <c r="L96" s="49"/>
      <c r="M96" s="38"/>
      <c r="N96" s="14"/>
    </row>
    <row r="97" spans="1:14" x14ac:dyDescent="0.25">
      <c r="A97" s="132" t="s">
        <v>109</v>
      </c>
      <c r="B97" s="133" t="s">
        <v>110</v>
      </c>
      <c r="C97" s="134"/>
      <c r="D97" s="135"/>
      <c r="E97" s="134"/>
      <c r="F97" s="136"/>
      <c r="G97" s="34"/>
      <c r="H97" s="46"/>
      <c r="I97" s="46"/>
      <c r="J97" s="60"/>
      <c r="K97" s="49"/>
      <c r="L97" s="49"/>
      <c r="M97" s="38"/>
      <c r="N97" s="14"/>
    </row>
    <row r="98" spans="1:14" x14ac:dyDescent="0.25">
      <c r="A98" s="137">
        <v>1</v>
      </c>
      <c r="B98" s="133" t="s">
        <v>43</v>
      </c>
      <c r="C98" s="134"/>
      <c r="D98" s="135"/>
      <c r="E98" s="134"/>
      <c r="F98" s="136"/>
      <c r="G98" s="34"/>
      <c r="H98" s="46"/>
      <c r="I98" s="46"/>
      <c r="J98" s="60"/>
      <c r="K98" s="49"/>
      <c r="L98" s="49"/>
      <c r="M98" s="38"/>
      <c r="N98" s="14"/>
    </row>
    <row r="99" spans="1:14" x14ac:dyDescent="0.25">
      <c r="A99" s="138">
        <v>1.01</v>
      </c>
      <c r="B99" s="139" t="s">
        <v>47</v>
      </c>
      <c r="C99" s="138">
        <v>14.58</v>
      </c>
      <c r="D99" s="140" t="s">
        <v>38</v>
      </c>
      <c r="E99" s="141">
        <v>28921.24</v>
      </c>
      <c r="F99" s="141">
        <v>421671.67999999999</v>
      </c>
      <c r="G99" s="34"/>
      <c r="H99" s="46"/>
      <c r="I99" s="46"/>
      <c r="J99" s="60"/>
      <c r="K99" s="49"/>
      <c r="L99" s="49"/>
      <c r="M99" s="38"/>
      <c r="N99" s="14"/>
    </row>
    <row r="100" spans="1:14" x14ac:dyDescent="0.25">
      <c r="A100" s="138">
        <v>1.02</v>
      </c>
      <c r="B100" s="139" t="s">
        <v>49</v>
      </c>
      <c r="C100" s="138">
        <v>35.380000000000003</v>
      </c>
      <c r="D100" s="140" t="s">
        <v>38</v>
      </c>
      <c r="E100" s="141">
        <v>19346.84</v>
      </c>
      <c r="F100" s="141">
        <v>684568.52</v>
      </c>
      <c r="G100" s="34"/>
      <c r="H100" s="46"/>
      <c r="I100" s="46"/>
      <c r="J100" s="60"/>
      <c r="K100" s="49"/>
      <c r="L100" s="49"/>
      <c r="M100" s="38"/>
      <c r="N100" s="14"/>
    </row>
    <row r="101" spans="1:14" x14ac:dyDescent="0.25">
      <c r="A101" s="138">
        <v>1.03</v>
      </c>
      <c r="B101" s="139" t="s">
        <v>50</v>
      </c>
      <c r="C101" s="138">
        <v>23.5</v>
      </c>
      <c r="D101" s="140" t="s">
        <v>38</v>
      </c>
      <c r="E101" s="141">
        <v>29188.959999999999</v>
      </c>
      <c r="F101" s="141">
        <v>685940.56</v>
      </c>
      <c r="G101" s="34"/>
      <c r="H101" s="46"/>
      <c r="I101" s="46"/>
      <c r="J101" s="60"/>
      <c r="K101" s="49"/>
      <c r="L101" s="49"/>
      <c r="M101" s="38"/>
      <c r="N101" s="14"/>
    </row>
    <row r="102" spans="1:14" x14ac:dyDescent="0.25">
      <c r="A102" s="138">
        <v>1.04</v>
      </c>
      <c r="B102" s="139" t="s">
        <v>51</v>
      </c>
      <c r="C102" s="138">
        <v>2.38</v>
      </c>
      <c r="D102" s="140" t="s">
        <v>38</v>
      </c>
      <c r="E102" s="141">
        <v>43456.03</v>
      </c>
      <c r="F102" s="141">
        <v>103425.35</v>
      </c>
      <c r="G102" s="34"/>
      <c r="H102" s="46"/>
      <c r="I102" s="46"/>
      <c r="J102" s="60"/>
      <c r="K102" s="49"/>
      <c r="L102" s="49"/>
      <c r="M102" s="38"/>
      <c r="N102" s="14"/>
    </row>
    <row r="103" spans="1:14" x14ac:dyDescent="0.25">
      <c r="A103" s="138">
        <v>1.05</v>
      </c>
      <c r="B103" s="139" t="s">
        <v>53</v>
      </c>
      <c r="C103" s="138">
        <v>64.900000000000006</v>
      </c>
      <c r="D103" s="140" t="s">
        <v>38</v>
      </c>
      <c r="E103" s="141">
        <v>24931.97</v>
      </c>
      <c r="F103" s="141">
        <v>1618084.54</v>
      </c>
      <c r="G103" s="34"/>
      <c r="H103" s="46"/>
      <c r="I103" s="46"/>
      <c r="J103" s="60"/>
      <c r="K103" s="49"/>
      <c r="L103" s="49"/>
      <c r="M103" s="38"/>
      <c r="N103" s="14"/>
    </row>
    <row r="104" spans="1:14" x14ac:dyDescent="0.25">
      <c r="A104" s="135"/>
      <c r="B104" s="142" t="s">
        <v>35</v>
      </c>
      <c r="C104" s="142"/>
      <c r="D104" s="143"/>
      <c r="E104" s="142"/>
      <c r="F104" s="144">
        <f>SUM(F99:F103)</f>
        <v>3513690.6500000004</v>
      </c>
      <c r="G104" s="34"/>
      <c r="H104" s="46"/>
      <c r="I104" s="46"/>
      <c r="J104" s="60"/>
      <c r="K104" s="49"/>
      <c r="L104" s="49"/>
      <c r="M104" s="38"/>
      <c r="N104" s="14"/>
    </row>
    <row r="105" spans="1:14" x14ac:dyDescent="0.25">
      <c r="A105" s="137">
        <v>2</v>
      </c>
      <c r="B105" s="133" t="s">
        <v>54</v>
      </c>
      <c r="C105" s="134"/>
      <c r="D105" s="135"/>
      <c r="E105" s="134"/>
      <c r="F105" s="136"/>
      <c r="G105" s="34"/>
      <c r="H105" s="46"/>
      <c r="I105" s="46"/>
      <c r="J105" s="60"/>
      <c r="K105" s="49"/>
      <c r="L105" s="49"/>
      <c r="M105" s="38"/>
      <c r="N105" s="14"/>
    </row>
    <row r="106" spans="1:14" ht="16.5" customHeight="1" x14ac:dyDescent="0.25">
      <c r="A106" s="138">
        <v>2.0099999999999998</v>
      </c>
      <c r="B106" s="139" t="s">
        <v>55</v>
      </c>
      <c r="C106" s="138">
        <v>122.79</v>
      </c>
      <c r="D106" s="140" t="s">
        <v>30</v>
      </c>
      <c r="E106" s="141">
        <v>1479.5</v>
      </c>
      <c r="F106" s="141">
        <v>181667.81</v>
      </c>
      <c r="G106" s="34"/>
      <c r="H106" s="46"/>
      <c r="I106" s="46"/>
      <c r="J106" s="60"/>
      <c r="K106" s="49"/>
      <c r="L106" s="49"/>
      <c r="M106" s="38"/>
      <c r="N106" s="14"/>
    </row>
    <row r="107" spans="1:14" x14ac:dyDescent="0.25">
      <c r="A107" s="135"/>
      <c r="B107" s="142" t="s">
        <v>35</v>
      </c>
      <c r="C107" s="142"/>
      <c r="D107" s="143"/>
      <c r="E107" s="142"/>
      <c r="F107" s="144">
        <f>F106</f>
        <v>181667.81</v>
      </c>
      <c r="G107" s="34"/>
      <c r="H107" s="46"/>
      <c r="I107" s="46"/>
      <c r="J107" s="60"/>
      <c r="K107" s="49"/>
      <c r="L107" s="49"/>
      <c r="M107" s="38"/>
      <c r="N107" s="14"/>
    </row>
    <row r="108" spans="1:14" x14ac:dyDescent="0.25">
      <c r="A108" s="137">
        <v>3</v>
      </c>
      <c r="B108" s="133" t="s">
        <v>56</v>
      </c>
      <c r="C108" s="134"/>
      <c r="D108" s="135"/>
      <c r="E108" s="134"/>
      <c r="F108" s="136"/>
      <c r="G108" s="34"/>
      <c r="H108" s="46"/>
      <c r="I108" s="46"/>
      <c r="J108" s="60"/>
      <c r="K108" s="49"/>
      <c r="L108" s="49"/>
      <c r="M108" s="38"/>
      <c r="N108" s="14"/>
    </row>
    <row r="109" spans="1:14" x14ac:dyDescent="0.25">
      <c r="A109" s="138">
        <v>3.01</v>
      </c>
      <c r="B109" s="139" t="s">
        <v>57</v>
      </c>
      <c r="C109" s="145">
        <v>1316.75</v>
      </c>
      <c r="D109" s="140" t="s">
        <v>30</v>
      </c>
      <c r="E109" s="146">
        <v>64.19</v>
      </c>
      <c r="F109" s="141">
        <v>84522.18</v>
      </c>
      <c r="G109" s="34"/>
      <c r="H109" s="46"/>
      <c r="I109" s="46"/>
      <c r="J109" s="60"/>
      <c r="K109" s="49"/>
      <c r="L109" s="49"/>
      <c r="M109" s="38"/>
      <c r="N109" s="14"/>
    </row>
    <row r="110" spans="1:14" ht="25.5" x14ac:dyDescent="0.25">
      <c r="A110" s="138">
        <v>3.02</v>
      </c>
      <c r="B110" s="139" t="s">
        <v>58</v>
      </c>
      <c r="C110" s="138">
        <v>245.58</v>
      </c>
      <c r="D110" s="140" t="s">
        <v>30</v>
      </c>
      <c r="E110" s="146">
        <v>461.37</v>
      </c>
      <c r="F110" s="141">
        <v>113303.24</v>
      </c>
      <c r="G110" s="34"/>
      <c r="H110" s="46"/>
      <c r="I110" s="46"/>
      <c r="J110" s="60"/>
      <c r="K110" s="49"/>
      <c r="L110" s="49"/>
      <c r="M110" s="38"/>
      <c r="N110" s="14"/>
    </row>
    <row r="111" spans="1:14" x14ac:dyDescent="0.25">
      <c r="A111" s="138">
        <v>3.03</v>
      </c>
      <c r="B111" s="139" t="s">
        <v>59</v>
      </c>
      <c r="C111" s="138">
        <v>27</v>
      </c>
      <c r="D111" s="140" t="s">
        <v>34</v>
      </c>
      <c r="E111" s="146">
        <v>137.16999999999999</v>
      </c>
      <c r="F111" s="141">
        <v>3703.59</v>
      </c>
      <c r="G111" s="34"/>
      <c r="H111" s="46"/>
      <c r="I111" s="46"/>
      <c r="J111" s="60"/>
      <c r="K111" s="49"/>
      <c r="L111" s="49"/>
      <c r="M111" s="38"/>
      <c r="N111" s="14"/>
    </row>
    <row r="112" spans="1:14" x14ac:dyDescent="0.25">
      <c r="A112" s="135"/>
      <c r="B112" s="142" t="s">
        <v>35</v>
      </c>
      <c r="C112" s="142"/>
      <c r="D112" s="143"/>
      <c r="E112" s="142"/>
      <c r="F112" s="144">
        <f>SUM(F109:F111)</f>
        <v>201529.00999999998</v>
      </c>
      <c r="G112" s="34"/>
      <c r="H112" s="46"/>
      <c r="I112" s="46"/>
      <c r="J112" s="60"/>
      <c r="K112" s="49"/>
      <c r="L112" s="49"/>
      <c r="M112" s="38"/>
      <c r="N112" s="14"/>
    </row>
    <row r="113" spans="1:14" x14ac:dyDescent="0.25">
      <c r="A113" s="137">
        <v>4</v>
      </c>
      <c r="B113" s="133" t="s">
        <v>60</v>
      </c>
      <c r="C113" s="134"/>
      <c r="D113" s="135"/>
      <c r="E113" s="134"/>
      <c r="F113" s="136"/>
      <c r="G113" s="34"/>
      <c r="H113" s="46"/>
      <c r="I113" s="46"/>
      <c r="J113" s="60"/>
      <c r="K113" s="49"/>
      <c r="L113" s="49"/>
      <c r="M113" s="38"/>
      <c r="N113" s="14"/>
    </row>
    <row r="114" spans="1:14" x14ac:dyDescent="0.25">
      <c r="A114" s="138">
        <v>4.01</v>
      </c>
      <c r="B114" s="139" t="s">
        <v>61</v>
      </c>
      <c r="C114" s="138">
        <v>32</v>
      </c>
      <c r="D114" s="140" t="s">
        <v>30</v>
      </c>
      <c r="E114" s="141">
        <v>1798.75</v>
      </c>
      <c r="F114" s="141">
        <v>57560</v>
      </c>
      <c r="G114" s="34"/>
      <c r="H114" s="46"/>
      <c r="I114" s="46"/>
      <c r="J114" s="60"/>
      <c r="K114" s="49"/>
      <c r="L114" s="49"/>
      <c r="M114" s="38"/>
      <c r="N114" s="14"/>
    </row>
    <row r="115" spans="1:14" x14ac:dyDescent="0.25">
      <c r="A115" s="138">
        <v>4.0199999999999996</v>
      </c>
      <c r="B115" s="139" t="s">
        <v>62</v>
      </c>
      <c r="C115" s="138">
        <v>2.6</v>
      </c>
      <c r="D115" s="140" t="s">
        <v>30</v>
      </c>
      <c r="E115" s="141">
        <v>1748.75</v>
      </c>
      <c r="F115" s="141">
        <v>4546.75</v>
      </c>
      <c r="G115" s="34"/>
      <c r="H115" s="46"/>
      <c r="I115" s="46"/>
      <c r="J115" s="60"/>
      <c r="K115" s="49"/>
      <c r="L115" s="49"/>
      <c r="M115" s="38"/>
      <c r="N115" s="14"/>
    </row>
    <row r="116" spans="1:14" x14ac:dyDescent="0.25">
      <c r="A116" s="138">
        <v>4.03</v>
      </c>
      <c r="B116" s="139" t="s">
        <v>63</v>
      </c>
      <c r="C116" s="145">
        <v>3240.05</v>
      </c>
      <c r="D116" s="140" t="s">
        <v>64</v>
      </c>
      <c r="E116" s="146">
        <v>649</v>
      </c>
      <c r="F116" s="141">
        <v>2102793.23</v>
      </c>
      <c r="G116" s="34"/>
      <c r="H116" s="46"/>
      <c r="I116" s="46"/>
      <c r="J116" s="60"/>
      <c r="K116" s="49"/>
      <c r="L116" s="49"/>
      <c r="M116" s="38"/>
      <c r="N116" s="14"/>
    </row>
    <row r="117" spans="1:14" ht="25.5" x14ac:dyDescent="0.25">
      <c r="A117" s="138">
        <v>4.04</v>
      </c>
      <c r="B117" s="139" t="s">
        <v>65</v>
      </c>
      <c r="C117" s="138">
        <v>144</v>
      </c>
      <c r="D117" s="140" t="s">
        <v>30</v>
      </c>
      <c r="E117" s="141">
        <v>6983.24</v>
      </c>
      <c r="F117" s="141">
        <v>1005586.56</v>
      </c>
      <c r="G117" s="34"/>
      <c r="H117" s="46"/>
      <c r="I117" s="46"/>
      <c r="J117" s="60"/>
      <c r="K117" s="49"/>
      <c r="L117" s="49"/>
      <c r="M117" s="38"/>
      <c r="N117" s="14"/>
    </row>
    <row r="118" spans="1:14" x14ac:dyDescent="0.25">
      <c r="A118" s="138">
        <v>4.05</v>
      </c>
      <c r="B118" s="139" t="s">
        <v>66</v>
      </c>
      <c r="C118" s="138">
        <v>59.19</v>
      </c>
      <c r="D118" s="140" t="s">
        <v>30</v>
      </c>
      <c r="E118" s="141">
        <v>1282.6300000000001</v>
      </c>
      <c r="F118" s="141">
        <v>75918.720000000001</v>
      </c>
      <c r="G118" s="34"/>
      <c r="H118" s="46"/>
      <c r="I118" s="46"/>
      <c r="J118" s="60"/>
      <c r="K118" s="49"/>
      <c r="L118" s="49"/>
      <c r="M118" s="38"/>
      <c r="N118" s="14"/>
    </row>
    <row r="119" spans="1:14" x14ac:dyDescent="0.25">
      <c r="A119" s="138">
        <v>4.0599999999999996</v>
      </c>
      <c r="B119" s="139" t="s">
        <v>67</v>
      </c>
      <c r="C119" s="138">
        <v>35</v>
      </c>
      <c r="D119" s="140" t="s">
        <v>30</v>
      </c>
      <c r="E119" s="141">
        <v>1441.41</v>
      </c>
      <c r="F119" s="141">
        <v>50449.36</v>
      </c>
      <c r="G119" s="34"/>
      <c r="H119" s="46"/>
      <c r="I119" s="46"/>
      <c r="J119" s="60"/>
      <c r="K119" s="49"/>
      <c r="L119" s="49"/>
      <c r="M119" s="38"/>
      <c r="N119" s="14"/>
    </row>
    <row r="120" spans="1:14" x14ac:dyDescent="0.25">
      <c r="A120" s="135"/>
      <c r="B120" s="142" t="s">
        <v>35</v>
      </c>
      <c r="C120" s="142"/>
      <c r="D120" s="143"/>
      <c r="E120" s="142"/>
      <c r="F120" s="144">
        <f>SUM(F114:F119)</f>
        <v>3296854.62</v>
      </c>
      <c r="G120" s="34"/>
      <c r="H120" s="46"/>
      <c r="I120" s="46"/>
      <c r="J120" s="60"/>
      <c r="K120" s="49"/>
      <c r="L120" s="49"/>
      <c r="M120" s="38"/>
      <c r="N120" s="14"/>
    </row>
    <row r="121" spans="1:14" x14ac:dyDescent="0.25">
      <c r="A121" s="137">
        <v>5</v>
      </c>
      <c r="B121" s="133" t="s">
        <v>68</v>
      </c>
      <c r="C121" s="134"/>
      <c r="D121" s="135"/>
      <c r="E121" s="134"/>
      <c r="F121" s="136"/>
      <c r="G121" s="34"/>
      <c r="H121" s="46"/>
      <c r="I121" s="46"/>
      <c r="J121" s="60"/>
      <c r="K121" s="49"/>
      <c r="L121" s="49"/>
      <c r="M121" s="38"/>
      <c r="N121" s="14"/>
    </row>
    <row r="122" spans="1:14" x14ac:dyDescent="0.25">
      <c r="A122" s="138">
        <v>5.01</v>
      </c>
      <c r="B122" s="139" t="s">
        <v>69</v>
      </c>
      <c r="C122" s="138">
        <v>590</v>
      </c>
      <c r="D122" s="140" t="s">
        <v>30</v>
      </c>
      <c r="E122" s="141">
        <v>1800.51</v>
      </c>
      <c r="F122" s="141">
        <v>1062300.8999999999</v>
      </c>
      <c r="G122" s="34"/>
      <c r="H122" s="46"/>
      <c r="I122" s="46"/>
      <c r="J122" s="60"/>
      <c r="K122" s="49"/>
      <c r="L122" s="49"/>
      <c r="M122" s="38"/>
      <c r="N122" s="14"/>
    </row>
    <row r="123" spans="1:14" ht="16.5" customHeight="1" x14ac:dyDescent="0.25">
      <c r="A123" s="138">
        <v>5.0199999999999996</v>
      </c>
      <c r="B123" s="139" t="s">
        <v>70</v>
      </c>
      <c r="C123" s="138">
        <v>265</v>
      </c>
      <c r="D123" s="140" t="s">
        <v>34</v>
      </c>
      <c r="E123" s="146">
        <v>277.51</v>
      </c>
      <c r="F123" s="141">
        <v>73540.149999999994</v>
      </c>
      <c r="G123" s="34"/>
      <c r="H123" s="46"/>
      <c r="I123" s="46"/>
      <c r="J123" s="60"/>
      <c r="K123" s="49"/>
      <c r="L123" s="49"/>
      <c r="M123" s="38"/>
      <c r="N123" s="14"/>
    </row>
    <row r="124" spans="1:14" x14ac:dyDescent="0.25">
      <c r="A124" s="138">
        <v>5.03</v>
      </c>
      <c r="B124" s="139" t="s">
        <v>71</v>
      </c>
      <c r="C124" s="138">
        <v>35</v>
      </c>
      <c r="D124" s="140" t="s">
        <v>30</v>
      </c>
      <c r="E124" s="141">
        <v>1948.43</v>
      </c>
      <c r="F124" s="141">
        <v>68195.05</v>
      </c>
      <c r="G124" s="34"/>
      <c r="H124" s="46"/>
      <c r="I124" s="46"/>
      <c r="J124" s="60"/>
      <c r="K124" s="49"/>
      <c r="L124" s="49"/>
      <c r="M124" s="38"/>
      <c r="N124" s="14"/>
    </row>
    <row r="125" spans="1:14" x14ac:dyDescent="0.25">
      <c r="A125" s="135"/>
      <c r="B125" s="142" t="s">
        <v>35</v>
      </c>
      <c r="C125" s="142"/>
      <c r="D125" s="143"/>
      <c r="E125" s="142"/>
      <c r="F125" s="144">
        <f>SUM(F122:F124)</f>
        <v>1204036.0999999999</v>
      </c>
      <c r="G125" s="34"/>
      <c r="H125" s="46"/>
      <c r="I125" s="46"/>
      <c r="J125" s="60"/>
      <c r="K125" s="49"/>
      <c r="L125" s="49"/>
      <c r="M125" s="38"/>
      <c r="N125" s="14"/>
    </row>
    <row r="126" spans="1:14" x14ac:dyDescent="0.25">
      <c r="A126" s="137">
        <v>6</v>
      </c>
      <c r="B126" s="133" t="s">
        <v>72</v>
      </c>
      <c r="C126" s="134"/>
      <c r="D126" s="135"/>
      <c r="E126" s="134"/>
      <c r="F126" s="136"/>
      <c r="G126" s="34"/>
      <c r="H126" s="46"/>
      <c r="I126" s="46"/>
      <c r="J126" s="60"/>
      <c r="K126" s="49"/>
      <c r="L126" s="49"/>
      <c r="M126" s="38"/>
      <c r="N126" s="14"/>
    </row>
    <row r="127" spans="1:14" ht="25.5" x14ac:dyDescent="0.25">
      <c r="A127" s="138">
        <v>6.01</v>
      </c>
      <c r="B127" s="139" t="s">
        <v>73</v>
      </c>
      <c r="C127" s="138">
        <v>3</v>
      </c>
      <c r="D127" s="140" t="s">
        <v>74</v>
      </c>
      <c r="E127" s="141">
        <v>40655.199999999997</v>
      </c>
      <c r="F127" s="141">
        <v>121965.6</v>
      </c>
      <c r="G127" s="34"/>
      <c r="H127" s="46"/>
      <c r="I127" s="46"/>
      <c r="J127" s="60"/>
      <c r="K127" s="49"/>
      <c r="L127" s="49"/>
      <c r="M127" s="38"/>
      <c r="N127" s="14"/>
    </row>
    <row r="128" spans="1:14" x14ac:dyDescent="0.25">
      <c r="A128" s="138">
        <v>6.02</v>
      </c>
      <c r="B128" s="139" t="s">
        <v>75</v>
      </c>
      <c r="C128" s="138">
        <v>3</v>
      </c>
      <c r="D128" s="140" t="s">
        <v>74</v>
      </c>
      <c r="E128" s="141">
        <v>25259.82</v>
      </c>
      <c r="F128" s="141">
        <v>75779.460000000006</v>
      </c>
      <c r="G128" s="34"/>
      <c r="H128" s="46"/>
      <c r="I128" s="46"/>
      <c r="J128" s="60"/>
      <c r="K128" s="49"/>
      <c r="L128" s="49"/>
      <c r="M128" s="38"/>
      <c r="N128" s="14"/>
    </row>
    <row r="129" spans="1:14" x14ac:dyDescent="0.25">
      <c r="A129" s="138">
        <v>6.03</v>
      </c>
      <c r="B129" s="139" t="s">
        <v>76</v>
      </c>
      <c r="C129" s="138">
        <v>1</v>
      </c>
      <c r="D129" s="140" t="s">
        <v>74</v>
      </c>
      <c r="E129" s="141">
        <v>19857.84</v>
      </c>
      <c r="F129" s="141">
        <v>19857.84</v>
      </c>
      <c r="G129" s="34"/>
      <c r="H129" s="46"/>
      <c r="I129" s="46"/>
      <c r="J129" s="60"/>
      <c r="K129" s="49"/>
      <c r="L129" s="49"/>
      <c r="M129" s="38"/>
      <c r="N129" s="14"/>
    </row>
    <row r="130" spans="1:14" x14ac:dyDescent="0.25">
      <c r="A130" s="135"/>
      <c r="B130" s="142" t="s">
        <v>35</v>
      </c>
      <c r="C130" s="142"/>
      <c r="D130" s="143"/>
      <c r="E130" s="142"/>
      <c r="F130" s="144">
        <f>SUM(F127:F129)</f>
        <v>217602.9</v>
      </c>
      <c r="G130" s="34"/>
      <c r="H130" s="46"/>
      <c r="I130" s="46"/>
      <c r="J130" s="60"/>
      <c r="K130" s="49"/>
      <c r="L130" s="49"/>
      <c r="M130" s="38"/>
      <c r="N130" s="14"/>
    </row>
    <row r="131" spans="1:14" x14ac:dyDescent="0.25">
      <c r="A131" s="137">
        <v>7</v>
      </c>
      <c r="B131" s="133" t="s">
        <v>77</v>
      </c>
      <c r="C131" s="134"/>
      <c r="D131" s="135"/>
      <c r="E131" s="134"/>
      <c r="F131" s="136"/>
      <c r="G131" s="34"/>
      <c r="H131" s="46"/>
      <c r="I131" s="46"/>
      <c r="J131" s="60"/>
      <c r="K131" s="49"/>
      <c r="L131" s="49"/>
      <c r="M131" s="38"/>
      <c r="N131" s="14"/>
    </row>
    <row r="132" spans="1:14" ht="25.5" x14ac:dyDescent="0.25">
      <c r="A132" s="138">
        <v>7.01</v>
      </c>
      <c r="B132" s="139" t="s">
        <v>78</v>
      </c>
      <c r="C132" s="138">
        <v>10.34</v>
      </c>
      <c r="D132" s="140" t="s">
        <v>64</v>
      </c>
      <c r="E132" s="146">
        <v>882.05</v>
      </c>
      <c r="F132" s="141">
        <v>9120.4</v>
      </c>
      <c r="G132" s="34"/>
      <c r="H132" s="46"/>
      <c r="I132" s="46"/>
      <c r="J132" s="60"/>
      <c r="K132" s="49"/>
      <c r="L132" s="49"/>
      <c r="M132" s="38"/>
      <c r="N132" s="14"/>
    </row>
    <row r="133" spans="1:14" x14ac:dyDescent="0.25">
      <c r="A133" s="135"/>
      <c r="B133" s="142" t="s">
        <v>35</v>
      </c>
      <c r="C133" s="142"/>
      <c r="D133" s="143"/>
      <c r="E133" s="142"/>
      <c r="F133" s="144">
        <f>F132</f>
        <v>9120.4</v>
      </c>
      <c r="G133" s="34"/>
      <c r="H133" s="46"/>
      <c r="I133" s="46"/>
      <c r="J133" s="60"/>
      <c r="K133" s="49"/>
      <c r="L133" s="49"/>
      <c r="M133" s="38"/>
      <c r="N133" s="14"/>
    </row>
    <row r="134" spans="1:14" x14ac:dyDescent="0.25">
      <c r="A134" s="137">
        <v>8</v>
      </c>
      <c r="B134" s="133" t="s">
        <v>79</v>
      </c>
      <c r="C134" s="134"/>
      <c r="D134" s="135"/>
      <c r="E134" s="134"/>
      <c r="F134" s="136"/>
      <c r="G134" s="34"/>
      <c r="H134" s="46"/>
      <c r="I134" s="46"/>
      <c r="J134" s="60"/>
      <c r="K134" s="49"/>
      <c r="L134" s="49"/>
      <c r="M134" s="38"/>
      <c r="N134" s="14"/>
    </row>
    <row r="135" spans="1:14" x14ac:dyDescent="0.25">
      <c r="A135" s="138">
        <v>8.01</v>
      </c>
      <c r="B135" s="139" t="s">
        <v>80</v>
      </c>
      <c r="C135" s="138">
        <v>14.96</v>
      </c>
      <c r="D135" s="140" t="s">
        <v>34</v>
      </c>
      <c r="E135" s="141">
        <v>2764.21</v>
      </c>
      <c r="F135" s="141">
        <v>41352.58</v>
      </c>
      <c r="G135" s="34"/>
      <c r="H135" s="46"/>
      <c r="I135" s="46"/>
      <c r="J135" s="60"/>
      <c r="K135" s="49"/>
      <c r="L135" s="49"/>
      <c r="M135" s="38"/>
      <c r="N135" s="14"/>
    </row>
    <row r="136" spans="1:14" ht="12" customHeight="1" x14ac:dyDescent="0.25">
      <c r="A136" s="138">
        <v>8.02</v>
      </c>
      <c r="B136" s="139" t="s">
        <v>81</v>
      </c>
      <c r="C136" s="138">
        <v>4</v>
      </c>
      <c r="D136" s="140" t="s">
        <v>30</v>
      </c>
      <c r="E136" s="141">
        <v>1800.51</v>
      </c>
      <c r="F136" s="141">
        <v>7202.04</v>
      </c>
      <c r="G136" s="34"/>
      <c r="H136" s="46"/>
      <c r="I136" s="46"/>
      <c r="J136" s="60"/>
      <c r="K136" s="49"/>
      <c r="L136" s="49"/>
      <c r="M136" s="38"/>
      <c r="N136" s="14"/>
    </row>
    <row r="137" spans="1:14" x14ac:dyDescent="0.25">
      <c r="A137" s="135"/>
      <c r="B137" s="142" t="s">
        <v>35</v>
      </c>
      <c r="C137" s="142"/>
      <c r="D137" s="143"/>
      <c r="E137" s="142"/>
      <c r="F137" s="144">
        <f>SUM(F135:F136)</f>
        <v>48554.62</v>
      </c>
      <c r="G137" s="34"/>
      <c r="H137" s="46"/>
      <c r="I137" s="46"/>
      <c r="J137" s="60"/>
      <c r="K137" s="49"/>
      <c r="L137" s="49"/>
      <c r="M137" s="38"/>
      <c r="N137" s="14"/>
    </row>
    <row r="138" spans="1:14" x14ac:dyDescent="0.25">
      <c r="A138" s="137">
        <v>9</v>
      </c>
      <c r="B138" s="133" t="s">
        <v>82</v>
      </c>
      <c r="C138" s="134"/>
      <c r="D138" s="135"/>
      <c r="E138" s="134"/>
      <c r="F138" s="136"/>
      <c r="G138" s="34"/>
      <c r="H138" s="46"/>
      <c r="I138" s="46"/>
      <c r="J138" s="60"/>
      <c r="K138" s="49"/>
      <c r="L138" s="49"/>
      <c r="M138" s="38"/>
      <c r="N138" s="14"/>
    </row>
    <row r="139" spans="1:14" ht="13.5" customHeight="1" x14ac:dyDescent="0.25">
      <c r="A139" s="138">
        <v>9.01</v>
      </c>
      <c r="B139" s="139" t="s">
        <v>83</v>
      </c>
      <c r="C139" s="145">
        <v>1621.52</v>
      </c>
      <c r="D139" s="140" t="s">
        <v>30</v>
      </c>
      <c r="E139" s="146">
        <v>300.42</v>
      </c>
      <c r="F139" s="141">
        <v>487137.04</v>
      </c>
      <c r="G139" s="34"/>
      <c r="H139" s="46"/>
      <c r="I139" s="46"/>
      <c r="J139" s="60"/>
      <c r="K139" s="49"/>
      <c r="L139" s="49"/>
      <c r="M139" s="38"/>
      <c r="N139" s="14"/>
    </row>
    <row r="140" spans="1:14" x14ac:dyDescent="0.25">
      <c r="A140" s="135"/>
      <c r="B140" s="142" t="s">
        <v>35</v>
      </c>
      <c r="C140" s="142"/>
      <c r="D140" s="143"/>
      <c r="E140" s="142"/>
      <c r="F140" s="144">
        <f>F139</f>
        <v>487137.04</v>
      </c>
      <c r="G140" s="34"/>
      <c r="H140" s="46"/>
      <c r="I140" s="46"/>
      <c r="J140" s="60"/>
      <c r="K140" s="49"/>
      <c r="L140" s="49"/>
      <c r="M140" s="38"/>
      <c r="N140" s="14"/>
    </row>
    <row r="141" spans="1:14" x14ac:dyDescent="0.25">
      <c r="A141" s="137">
        <v>10</v>
      </c>
      <c r="B141" s="133" t="s">
        <v>84</v>
      </c>
      <c r="C141" s="134"/>
      <c r="D141" s="135"/>
      <c r="E141" s="134"/>
      <c r="F141" s="136"/>
      <c r="G141" s="34"/>
      <c r="H141" s="46"/>
      <c r="I141" s="46"/>
      <c r="J141" s="60"/>
      <c r="K141" s="49"/>
      <c r="L141" s="49"/>
      <c r="M141" s="38"/>
      <c r="N141" s="14"/>
    </row>
    <row r="142" spans="1:14" x14ac:dyDescent="0.25">
      <c r="A142" s="138">
        <v>10.01</v>
      </c>
      <c r="B142" s="139" t="s">
        <v>85</v>
      </c>
      <c r="C142" s="134"/>
      <c r="D142" s="135"/>
      <c r="E142" s="134"/>
      <c r="F142" s="136"/>
      <c r="G142" s="34"/>
      <c r="H142" s="46"/>
      <c r="I142" s="46"/>
      <c r="J142" s="60"/>
      <c r="K142" s="49"/>
      <c r="L142" s="49"/>
      <c r="M142" s="38"/>
      <c r="N142" s="14"/>
    </row>
    <row r="143" spans="1:14" x14ac:dyDescent="0.25">
      <c r="A143" s="138">
        <v>10.02</v>
      </c>
      <c r="B143" s="139" t="s">
        <v>86</v>
      </c>
      <c r="C143" s="138">
        <v>5.4</v>
      </c>
      <c r="D143" s="140" t="s">
        <v>30</v>
      </c>
      <c r="E143" s="141">
        <v>6543.33</v>
      </c>
      <c r="F143" s="141">
        <v>35334</v>
      </c>
      <c r="G143" s="34"/>
      <c r="H143" s="46"/>
      <c r="I143" s="46"/>
      <c r="J143" s="60"/>
      <c r="K143" s="49"/>
      <c r="L143" s="49"/>
      <c r="M143" s="38"/>
      <c r="N143" s="14"/>
    </row>
    <row r="144" spans="1:14" x14ac:dyDescent="0.25">
      <c r="A144" s="138">
        <v>10.029999999999999</v>
      </c>
      <c r="B144" s="139" t="s">
        <v>87</v>
      </c>
      <c r="C144" s="138">
        <v>6</v>
      </c>
      <c r="D144" s="140" t="s">
        <v>74</v>
      </c>
      <c r="E144" s="141">
        <v>10994.43</v>
      </c>
      <c r="F144" s="141">
        <v>65966.58</v>
      </c>
      <c r="G144" s="34"/>
      <c r="H144" s="46"/>
      <c r="I144" s="46"/>
      <c r="J144" s="60"/>
      <c r="K144" s="49"/>
      <c r="L144" s="49"/>
      <c r="M144" s="38"/>
      <c r="N144" s="14"/>
    </row>
    <row r="145" spans="1:14" x14ac:dyDescent="0.25">
      <c r="A145" s="138">
        <v>10.039999999999999</v>
      </c>
      <c r="B145" s="139" t="s">
        <v>88</v>
      </c>
      <c r="C145" s="138">
        <v>8</v>
      </c>
      <c r="D145" s="140" t="s">
        <v>74</v>
      </c>
      <c r="E145" s="141">
        <v>12551.71</v>
      </c>
      <c r="F145" s="141">
        <v>100413.68</v>
      </c>
      <c r="G145" s="34"/>
      <c r="H145" s="46"/>
      <c r="I145" s="46"/>
      <c r="J145" s="60"/>
      <c r="K145" s="49"/>
      <c r="L145" s="49"/>
      <c r="M145" s="38"/>
      <c r="N145" s="14"/>
    </row>
    <row r="146" spans="1:14" x14ac:dyDescent="0.25">
      <c r="A146" s="138">
        <v>10.050000000000001</v>
      </c>
      <c r="B146" s="139" t="s">
        <v>89</v>
      </c>
      <c r="C146" s="138">
        <v>2</v>
      </c>
      <c r="D146" s="140" t="s">
        <v>74</v>
      </c>
      <c r="E146" s="141">
        <v>2783.77</v>
      </c>
      <c r="F146" s="141">
        <v>5567.54</v>
      </c>
      <c r="G146" s="34"/>
      <c r="H146" s="46"/>
      <c r="I146" s="46"/>
      <c r="J146" s="60"/>
      <c r="K146" s="49"/>
      <c r="L146" s="49"/>
      <c r="M146" s="38"/>
      <c r="N146" s="14"/>
    </row>
    <row r="147" spans="1:14" x14ac:dyDescent="0.25">
      <c r="A147" s="138">
        <v>10.06</v>
      </c>
      <c r="B147" s="139" t="s">
        <v>90</v>
      </c>
      <c r="C147" s="138">
        <v>2</v>
      </c>
      <c r="D147" s="140" t="s">
        <v>74</v>
      </c>
      <c r="E147" s="141">
        <v>10709.95</v>
      </c>
      <c r="F147" s="141">
        <v>21419.9</v>
      </c>
      <c r="G147" s="34"/>
      <c r="H147" s="46"/>
      <c r="I147" s="46"/>
      <c r="J147" s="60"/>
      <c r="K147" s="49"/>
      <c r="L147" s="49"/>
      <c r="M147" s="38"/>
      <c r="N147" s="14"/>
    </row>
    <row r="148" spans="1:14" x14ac:dyDescent="0.25">
      <c r="A148" s="138">
        <v>10.07</v>
      </c>
      <c r="B148" s="139" t="s">
        <v>111</v>
      </c>
      <c r="C148" s="138">
        <v>1</v>
      </c>
      <c r="D148" s="140" t="s">
        <v>74</v>
      </c>
      <c r="E148" s="141">
        <v>2239.4499999999998</v>
      </c>
      <c r="F148" s="141">
        <v>2239.4499999999998</v>
      </c>
      <c r="G148" s="34"/>
      <c r="H148" s="46"/>
      <c r="I148" s="46"/>
      <c r="J148" s="60"/>
      <c r="K148" s="49"/>
      <c r="L148" s="49"/>
      <c r="M148" s="38"/>
      <c r="N148" s="14"/>
    </row>
    <row r="149" spans="1:14" x14ac:dyDescent="0.25">
      <c r="A149" s="138">
        <v>10.08</v>
      </c>
      <c r="B149" s="139" t="s">
        <v>92</v>
      </c>
      <c r="C149" s="138">
        <v>1</v>
      </c>
      <c r="D149" s="140" t="s">
        <v>93</v>
      </c>
      <c r="E149" s="141">
        <v>135000</v>
      </c>
      <c r="F149" s="141">
        <v>135000</v>
      </c>
      <c r="G149" s="34"/>
      <c r="H149" s="46"/>
      <c r="I149" s="46"/>
      <c r="J149" s="60"/>
      <c r="K149" s="49"/>
      <c r="L149" s="49"/>
      <c r="M149" s="38"/>
      <c r="N149" s="14"/>
    </row>
    <row r="150" spans="1:14" x14ac:dyDescent="0.25">
      <c r="A150" s="138">
        <v>10.09</v>
      </c>
      <c r="B150" s="139" t="s">
        <v>94</v>
      </c>
      <c r="C150" s="134"/>
      <c r="D150" s="135"/>
      <c r="E150" s="134"/>
      <c r="F150" s="136"/>
      <c r="G150" s="34"/>
      <c r="H150" s="46"/>
      <c r="I150" s="46"/>
      <c r="J150" s="60"/>
      <c r="K150" s="49"/>
      <c r="L150" s="49"/>
      <c r="M150" s="38"/>
      <c r="N150" s="14"/>
    </row>
    <row r="151" spans="1:14" x14ac:dyDescent="0.25">
      <c r="A151" s="138">
        <v>10.1</v>
      </c>
      <c r="B151" s="139" t="s">
        <v>95</v>
      </c>
      <c r="C151" s="138">
        <v>10</v>
      </c>
      <c r="D151" s="140" t="s">
        <v>96</v>
      </c>
      <c r="E151" s="141">
        <v>2955</v>
      </c>
      <c r="F151" s="141">
        <v>29550</v>
      </c>
      <c r="G151" s="34"/>
      <c r="H151" s="46"/>
      <c r="I151" s="46"/>
      <c r="J151" s="60"/>
      <c r="K151" s="49"/>
      <c r="L151" s="49"/>
      <c r="M151" s="38"/>
      <c r="N151" s="14"/>
    </row>
    <row r="152" spans="1:14" x14ac:dyDescent="0.25">
      <c r="A152" s="138">
        <v>10.11</v>
      </c>
      <c r="B152" s="139" t="s">
        <v>86</v>
      </c>
      <c r="C152" s="138">
        <v>1.2</v>
      </c>
      <c r="D152" s="140" t="s">
        <v>30</v>
      </c>
      <c r="E152" s="141">
        <v>6790</v>
      </c>
      <c r="F152" s="141">
        <v>8148</v>
      </c>
      <c r="G152" s="34"/>
      <c r="H152" s="46"/>
      <c r="I152" s="46"/>
      <c r="J152" s="60"/>
      <c r="K152" s="49"/>
      <c r="L152" s="49"/>
      <c r="M152" s="38"/>
      <c r="N152" s="14"/>
    </row>
    <row r="153" spans="1:14" ht="17.25" customHeight="1" x14ac:dyDescent="0.25">
      <c r="A153" s="138">
        <v>10.119999999999999</v>
      </c>
      <c r="B153" s="139" t="s">
        <v>97</v>
      </c>
      <c r="C153" s="138">
        <v>1</v>
      </c>
      <c r="D153" s="140" t="s">
        <v>74</v>
      </c>
      <c r="E153" s="141">
        <v>14106.81</v>
      </c>
      <c r="F153" s="141">
        <v>14106.81</v>
      </c>
      <c r="G153" s="34"/>
      <c r="H153" s="46"/>
      <c r="I153" s="46"/>
      <c r="J153" s="60"/>
      <c r="K153" s="49"/>
      <c r="L153" s="49"/>
      <c r="M153" s="38"/>
      <c r="N153" s="14"/>
    </row>
    <row r="154" spans="1:14" x14ac:dyDescent="0.25">
      <c r="A154" s="138">
        <v>10.130000000000001</v>
      </c>
      <c r="B154" s="139" t="s">
        <v>111</v>
      </c>
      <c r="C154" s="138">
        <v>1</v>
      </c>
      <c r="D154" s="140" t="s">
        <v>74</v>
      </c>
      <c r="E154" s="141">
        <v>2239.4499999999998</v>
      </c>
      <c r="F154" s="141">
        <v>2239.4499999999998</v>
      </c>
      <c r="G154" s="34"/>
      <c r="H154" s="46"/>
      <c r="I154" s="46"/>
      <c r="J154" s="60"/>
      <c r="K154" s="49"/>
      <c r="L154" s="49"/>
      <c r="M154" s="38"/>
      <c r="N154" s="14"/>
    </row>
    <row r="155" spans="1:14" x14ac:dyDescent="0.25">
      <c r="A155" s="135"/>
      <c r="B155" s="142" t="s">
        <v>35</v>
      </c>
      <c r="C155" s="142"/>
      <c r="D155" s="143"/>
      <c r="E155" s="142"/>
      <c r="F155" s="144">
        <f>SUM(F143:F154)</f>
        <v>419985.41000000003</v>
      </c>
      <c r="G155" s="34"/>
      <c r="H155" s="46"/>
      <c r="I155" s="46"/>
      <c r="J155" s="60"/>
      <c r="K155" s="49"/>
      <c r="L155" s="49"/>
      <c r="M155" s="38"/>
      <c r="N155" s="14"/>
    </row>
    <row r="156" spans="1:14" x14ac:dyDescent="0.25">
      <c r="A156" s="137">
        <v>11</v>
      </c>
      <c r="B156" s="133" t="s">
        <v>99</v>
      </c>
      <c r="C156" s="134"/>
      <c r="D156" s="135"/>
      <c r="E156" s="134"/>
      <c r="F156" s="136"/>
      <c r="G156" s="34"/>
      <c r="H156" s="46"/>
      <c r="I156" s="46"/>
      <c r="J156" s="60"/>
      <c r="K156" s="49"/>
      <c r="L156" s="49"/>
      <c r="M156" s="38"/>
      <c r="N156" s="14"/>
    </row>
    <row r="157" spans="1:14" x14ac:dyDescent="0.25">
      <c r="A157" s="138">
        <v>11.01</v>
      </c>
      <c r="B157" s="139" t="s">
        <v>100</v>
      </c>
      <c r="C157" s="138">
        <v>50</v>
      </c>
      <c r="D157" s="140" t="s">
        <v>74</v>
      </c>
      <c r="E157" s="141">
        <v>1473.68</v>
      </c>
      <c r="F157" s="141">
        <v>73684</v>
      </c>
      <c r="G157" s="34"/>
      <c r="H157" s="46"/>
      <c r="I157" s="46"/>
      <c r="J157" s="60"/>
      <c r="K157" s="49"/>
      <c r="L157" s="49"/>
      <c r="M157" s="38"/>
      <c r="N157" s="14"/>
    </row>
    <row r="158" spans="1:14" x14ac:dyDescent="0.25">
      <c r="A158" s="138">
        <v>11.02</v>
      </c>
      <c r="B158" s="139" t="s">
        <v>101</v>
      </c>
      <c r="C158" s="138">
        <v>12</v>
      </c>
      <c r="D158" s="140" t="s">
        <v>74</v>
      </c>
      <c r="E158" s="141">
        <v>1586.98</v>
      </c>
      <c r="F158" s="141">
        <v>19043.71</v>
      </c>
      <c r="G158" s="34"/>
      <c r="H158" s="46"/>
      <c r="I158" s="46"/>
      <c r="J158" s="60"/>
      <c r="K158" s="49"/>
      <c r="L158" s="49"/>
      <c r="M158" s="38"/>
      <c r="N158" s="14"/>
    </row>
    <row r="159" spans="1:14" x14ac:dyDescent="0.25">
      <c r="A159" s="138">
        <v>11.03</v>
      </c>
      <c r="B159" s="139" t="s">
        <v>102</v>
      </c>
      <c r="C159" s="138">
        <v>2</v>
      </c>
      <c r="D159" s="140" t="s">
        <v>74</v>
      </c>
      <c r="E159" s="141">
        <v>2082.37</v>
      </c>
      <c r="F159" s="141">
        <v>4164.74</v>
      </c>
      <c r="G159" s="34"/>
      <c r="H159" s="46"/>
      <c r="I159" s="46"/>
      <c r="J159" s="60"/>
      <c r="K159" s="49"/>
      <c r="L159" s="49"/>
      <c r="M159" s="38"/>
      <c r="N159" s="14"/>
    </row>
    <row r="160" spans="1:14" x14ac:dyDescent="0.25">
      <c r="A160" s="138">
        <v>11.04</v>
      </c>
      <c r="B160" s="139" t="s">
        <v>103</v>
      </c>
      <c r="C160" s="138">
        <v>1</v>
      </c>
      <c r="D160" s="140" t="s">
        <v>74</v>
      </c>
      <c r="E160" s="141">
        <v>2452.84</v>
      </c>
      <c r="F160" s="141">
        <v>2452.84</v>
      </c>
      <c r="G160" s="34"/>
      <c r="H160" s="46"/>
      <c r="I160" s="46"/>
      <c r="J160" s="60"/>
      <c r="K160" s="49"/>
      <c r="L160" s="49"/>
      <c r="M160" s="38"/>
      <c r="N160" s="14"/>
    </row>
    <row r="161" spans="1:14" x14ac:dyDescent="0.25">
      <c r="A161" s="138">
        <v>11.05</v>
      </c>
      <c r="B161" s="139" t="s">
        <v>104</v>
      </c>
      <c r="C161" s="138">
        <v>2</v>
      </c>
      <c r="D161" s="140" t="s">
        <v>74</v>
      </c>
      <c r="E161" s="141">
        <v>1944.31</v>
      </c>
      <c r="F161" s="141">
        <v>3888.62</v>
      </c>
      <c r="G161" s="34"/>
      <c r="H161" s="46"/>
      <c r="I161" s="46"/>
      <c r="J161" s="60"/>
      <c r="K161" s="49"/>
      <c r="L161" s="49"/>
      <c r="M161" s="38"/>
      <c r="N161" s="14"/>
    </row>
    <row r="162" spans="1:14" x14ac:dyDescent="0.25">
      <c r="A162" s="138">
        <v>11.06</v>
      </c>
      <c r="B162" s="139" t="s">
        <v>105</v>
      </c>
      <c r="C162" s="138">
        <v>46</v>
      </c>
      <c r="D162" s="140" t="s">
        <v>74</v>
      </c>
      <c r="E162" s="141">
        <v>1859.58</v>
      </c>
      <c r="F162" s="141">
        <v>85540.68</v>
      </c>
      <c r="G162" s="34"/>
      <c r="H162" s="46"/>
      <c r="I162" s="46"/>
      <c r="J162" s="60"/>
      <c r="K162" s="49"/>
      <c r="L162" s="49"/>
      <c r="M162" s="38"/>
      <c r="N162" s="14"/>
    </row>
    <row r="163" spans="1:14" x14ac:dyDescent="0.25">
      <c r="A163" s="138">
        <v>11.07</v>
      </c>
      <c r="B163" s="139" t="s">
        <v>106</v>
      </c>
      <c r="C163" s="138">
        <v>14</v>
      </c>
      <c r="D163" s="140" t="s">
        <v>74</v>
      </c>
      <c r="E163" s="141">
        <v>3945.79</v>
      </c>
      <c r="F163" s="141">
        <v>55241.06</v>
      </c>
      <c r="G163" s="34"/>
      <c r="H163" s="46"/>
      <c r="I163" s="46"/>
      <c r="J163" s="60"/>
      <c r="K163" s="49"/>
      <c r="L163" s="49"/>
      <c r="M163" s="38"/>
      <c r="N163" s="14"/>
    </row>
    <row r="164" spans="1:14" x14ac:dyDescent="0.25">
      <c r="A164" s="138">
        <v>11.08</v>
      </c>
      <c r="B164" s="139" t="s">
        <v>107</v>
      </c>
      <c r="C164" s="138">
        <v>36</v>
      </c>
      <c r="D164" s="140" t="s">
        <v>74</v>
      </c>
      <c r="E164" s="141">
        <v>1368.29</v>
      </c>
      <c r="F164" s="141">
        <v>49258.44</v>
      </c>
      <c r="G164" s="34"/>
      <c r="H164" s="46"/>
      <c r="I164" s="46"/>
      <c r="J164" s="60"/>
      <c r="K164" s="49"/>
      <c r="L164" s="49"/>
      <c r="M164" s="38"/>
      <c r="N164" s="14"/>
    </row>
    <row r="165" spans="1:14" x14ac:dyDescent="0.25">
      <c r="A165" s="147">
        <v>11.09</v>
      </c>
      <c r="B165" s="148" t="s">
        <v>108</v>
      </c>
      <c r="C165" s="147">
        <v>1</v>
      </c>
      <c r="D165" s="149" t="s">
        <v>74</v>
      </c>
      <c r="E165" s="150">
        <v>16939.810000000001</v>
      </c>
      <c r="F165" s="150">
        <v>16939.810000000001</v>
      </c>
      <c r="G165" s="34"/>
      <c r="H165" s="46"/>
      <c r="I165" s="46"/>
      <c r="J165" s="60"/>
      <c r="K165" s="49"/>
      <c r="L165" s="49"/>
      <c r="M165" s="38"/>
      <c r="N165" s="14"/>
    </row>
    <row r="166" spans="1:14" x14ac:dyDescent="0.25">
      <c r="A166" s="123"/>
      <c r="B166" s="127" t="s">
        <v>35</v>
      </c>
      <c r="C166" s="128"/>
      <c r="D166" s="129"/>
      <c r="E166" s="130"/>
      <c r="F166" s="131">
        <f>SUM(F157:F165)</f>
        <v>310213.89999999997</v>
      </c>
      <c r="G166" s="34"/>
      <c r="H166" s="46"/>
      <c r="I166" s="46"/>
      <c r="J166" s="60"/>
      <c r="K166" s="49"/>
      <c r="L166" s="49"/>
      <c r="M166" s="38"/>
      <c r="N166" s="14"/>
    </row>
    <row r="167" spans="1:14" x14ac:dyDescent="0.25">
      <c r="A167" s="151" t="s">
        <v>112</v>
      </c>
      <c r="B167" s="152" t="s">
        <v>113</v>
      </c>
      <c r="C167" s="153"/>
      <c r="D167" s="154"/>
      <c r="E167" s="153"/>
      <c r="F167" s="155"/>
      <c r="G167" s="34"/>
      <c r="H167" s="46"/>
      <c r="I167" s="46"/>
      <c r="J167" s="60"/>
      <c r="K167" s="49"/>
      <c r="L167" s="49"/>
      <c r="M167" s="38"/>
      <c r="N167" s="14"/>
    </row>
    <row r="168" spans="1:14" x14ac:dyDescent="0.25">
      <c r="A168" s="138">
        <v>1</v>
      </c>
      <c r="B168" s="139" t="s">
        <v>43</v>
      </c>
      <c r="C168" s="134"/>
      <c r="D168" s="135"/>
      <c r="E168" s="134"/>
      <c r="F168" s="136"/>
      <c r="G168" s="34"/>
      <c r="H168" s="46"/>
      <c r="I168" s="46"/>
      <c r="J168" s="60"/>
      <c r="K168" s="49"/>
      <c r="L168" s="49"/>
      <c r="M168" s="38"/>
      <c r="N168" s="14"/>
    </row>
    <row r="169" spans="1:14" x14ac:dyDescent="0.25">
      <c r="A169" s="138">
        <v>1.01</v>
      </c>
      <c r="B169" s="139" t="s">
        <v>47</v>
      </c>
      <c r="C169" s="138">
        <v>12.96</v>
      </c>
      <c r="D169" s="140" t="s">
        <v>38</v>
      </c>
      <c r="E169" s="141">
        <v>28921.24</v>
      </c>
      <c r="F169" s="141">
        <v>374819.27</v>
      </c>
      <c r="G169" s="34"/>
      <c r="H169" s="46"/>
      <c r="I169" s="46"/>
      <c r="J169" s="60"/>
      <c r="K169" s="49"/>
      <c r="L169" s="49"/>
      <c r="M169" s="38"/>
      <c r="N169" s="14"/>
    </row>
    <row r="170" spans="1:14" x14ac:dyDescent="0.25">
      <c r="A170" s="138">
        <v>1.02</v>
      </c>
      <c r="B170" s="139" t="s">
        <v>49</v>
      </c>
      <c r="C170" s="138">
        <v>35.380000000000003</v>
      </c>
      <c r="D170" s="140" t="s">
        <v>38</v>
      </c>
      <c r="E170" s="141">
        <v>19346.84</v>
      </c>
      <c r="F170" s="141">
        <v>684491.13</v>
      </c>
      <c r="G170" s="34"/>
      <c r="H170" s="46"/>
      <c r="I170" s="46"/>
      <c r="J170" s="60"/>
      <c r="K170" s="49"/>
      <c r="L170" s="49"/>
      <c r="M170" s="38"/>
      <c r="N170" s="14"/>
    </row>
    <row r="171" spans="1:14" x14ac:dyDescent="0.25">
      <c r="A171" s="138">
        <v>1.03</v>
      </c>
      <c r="B171" s="139" t="s">
        <v>50</v>
      </c>
      <c r="C171" s="138">
        <v>19.13</v>
      </c>
      <c r="D171" s="140" t="s">
        <v>38</v>
      </c>
      <c r="E171" s="141">
        <v>29188.959999999999</v>
      </c>
      <c r="F171" s="141">
        <v>558238.86</v>
      </c>
      <c r="G171" s="34"/>
      <c r="H171" s="46"/>
      <c r="I171" s="46"/>
      <c r="J171" s="60"/>
      <c r="K171" s="49"/>
      <c r="L171" s="49"/>
      <c r="M171" s="38"/>
      <c r="N171" s="14"/>
    </row>
    <row r="172" spans="1:14" x14ac:dyDescent="0.25">
      <c r="A172" s="138">
        <v>1.04</v>
      </c>
      <c r="B172" s="139" t="s">
        <v>51</v>
      </c>
      <c r="C172" s="138">
        <v>2.38</v>
      </c>
      <c r="D172" s="140" t="s">
        <v>38</v>
      </c>
      <c r="E172" s="141">
        <v>43456.03</v>
      </c>
      <c r="F172" s="141">
        <v>103425.35</v>
      </c>
      <c r="G172" s="34"/>
      <c r="H172" s="46"/>
      <c r="I172" s="46"/>
      <c r="J172" s="60"/>
      <c r="K172" s="49"/>
      <c r="L172" s="49"/>
      <c r="M172" s="38"/>
      <c r="N172" s="14"/>
    </row>
    <row r="173" spans="1:14" x14ac:dyDescent="0.25">
      <c r="A173" s="138">
        <v>1.05</v>
      </c>
      <c r="B173" s="139" t="s">
        <v>53</v>
      </c>
      <c r="C173" s="138">
        <v>55.44</v>
      </c>
      <c r="D173" s="140" t="s">
        <v>38</v>
      </c>
      <c r="E173" s="141">
        <v>24931.97</v>
      </c>
      <c r="F173" s="141">
        <v>1382228.15</v>
      </c>
      <c r="G173" s="34"/>
      <c r="H173" s="46"/>
      <c r="I173" s="46"/>
      <c r="J173" s="60"/>
      <c r="K173" s="49"/>
      <c r="L173" s="49"/>
      <c r="M173" s="38"/>
      <c r="N173" s="14"/>
    </row>
    <row r="174" spans="1:14" x14ac:dyDescent="0.25">
      <c r="A174" s="135"/>
      <c r="B174" s="142" t="s">
        <v>35</v>
      </c>
      <c r="C174" s="156">
        <f>SUM(C169:C173)</f>
        <v>125.28999999999999</v>
      </c>
      <c r="D174" s="143"/>
      <c r="E174" s="142"/>
      <c r="F174" s="144">
        <f>SUM(F169:F173)</f>
        <v>3103202.76</v>
      </c>
      <c r="G174" s="34"/>
      <c r="H174" s="46"/>
      <c r="I174" s="46"/>
      <c r="J174" s="60"/>
      <c r="K174" s="49"/>
      <c r="L174" s="49"/>
      <c r="M174" s="38"/>
      <c r="N174" s="14"/>
    </row>
    <row r="175" spans="1:14" x14ac:dyDescent="0.25">
      <c r="A175" s="137">
        <v>2</v>
      </c>
      <c r="B175" s="133" t="s">
        <v>54</v>
      </c>
      <c r="C175" s="134"/>
      <c r="D175" s="135"/>
      <c r="E175" s="134"/>
      <c r="F175" s="136"/>
      <c r="G175" s="34"/>
      <c r="H175" s="46"/>
      <c r="I175" s="46"/>
      <c r="J175" s="60"/>
      <c r="K175" s="49"/>
      <c r="L175" s="49"/>
      <c r="M175" s="38"/>
      <c r="N175" s="14"/>
    </row>
    <row r="176" spans="1:14" ht="18" customHeight="1" x14ac:dyDescent="0.25">
      <c r="A176" s="138">
        <v>2.0099999999999998</v>
      </c>
      <c r="B176" s="139" t="s">
        <v>55</v>
      </c>
      <c r="C176" s="138">
        <v>122.79</v>
      </c>
      <c r="D176" s="140" t="s">
        <v>30</v>
      </c>
      <c r="E176" s="141">
        <v>1479.5</v>
      </c>
      <c r="F176" s="141">
        <v>181667.81</v>
      </c>
      <c r="G176" s="34"/>
      <c r="H176" s="46"/>
      <c r="I176" s="46"/>
      <c r="J176" s="60"/>
      <c r="K176" s="49"/>
      <c r="L176" s="49"/>
      <c r="M176" s="38"/>
      <c r="N176" s="14"/>
    </row>
    <row r="177" spans="1:14" x14ac:dyDescent="0.25">
      <c r="A177" s="135"/>
      <c r="B177" s="142" t="s">
        <v>35</v>
      </c>
      <c r="C177" s="142"/>
      <c r="D177" s="143"/>
      <c r="E177" s="142"/>
      <c r="F177" s="144">
        <f>F176</f>
        <v>181667.81</v>
      </c>
      <c r="G177" s="34"/>
      <c r="H177" s="46"/>
      <c r="I177" s="46"/>
      <c r="J177" s="60"/>
      <c r="K177" s="49"/>
      <c r="L177" s="49"/>
      <c r="M177" s="38"/>
      <c r="N177" s="14"/>
    </row>
    <row r="178" spans="1:14" x14ac:dyDescent="0.25">
      <c r="A178" s="137">
        <v>3</v>
      </c>
      <c r="B178" s="133" t="s">
        <v>56</v>
      </c>
      <c r="C178" s="134"/>
      <c r="D178" s="135"/>
      <c r="E178" s="134"/>
      <c r="F178" s="136"/>
      <c r="G178" s="34"/>
      <c r="H178" s="46"/>
      <c r="I178" s="46"/>
      <c r="J178" s="60"/>
      <c r="K178" s="49"/>
      <c r="L178" s="49"/>
      <c r="M178" s="38"/>
      <c r="N178" s="14"/>
    </row>
    <row r="179" spans="1:14" x14ac:dyDescent="0.25">
      <c r="A179" s="138">
        <v>3.01</v>
      </c>
      <c r="B179" s="139" t="s">
        <v>57</v>
      </c>
      <c r="C179" s="145">
        <v>1102.0999999999999</v>
      </c>
      <c r="D179" s="140" t="s">
        <v>30</v>
      </c>
      <c r="E179" s="146">
        <v>64.19</v>
      </c>
      <c r="F179" s="141">
        <v>70743.8</v>
      </c>
      <c r="G179" s="34"/>
      <c r="H179" s="46"/>
      <c r="I179" s="46"/>
      <c r="J179" s="60"/>
      <c r="K179" s="49"/>
      <c r="L179" s="49"/>
      <c r="M179" s="38"/>
      <c r="N179" s="14"/>
    </row>
    <row r="180" spans="1:14" ht="25.5" x14ac:dyDescent="0.25">
      <c r="A180" s="138">
        <v>3.02</v>
      </c>
      <c r="B180" s="139" t="s">
        <v>58</v>
      </c>
      <c r="C180" s="138">
        <v>245.58</v>
      </c>
      <c r="D180" s="140" t="s">
        <v>30</v>
      </c>
      <c r="E180" s="146">
        <v>461.37</v>
      </c>
      <c r="F180" s="141">
        <v>113303.24</v>
      </c>
      <c r="G180" s="34"/>
      <c r="H180" s="46"/>
      <c r="I180" s="46"/>
      <c r="J180" s="60"/>
      <c r="K180" s="49"/>
      <c r="L180" s="49"/>
      <c r="M180" s="38"/>
      <c r="N180" s="14"/>
    </row>
    <row r="181" spans="1:14" x14ac:dyDescent="0.25">
      <c r="A181" s="138">
        <v>3.03</v>
      </c>
      <c r="B181" s="139" t="s">
        <v>59</v>
      </c>
      <c r="C181" s="138">
        <v>27</v>
      </c>
      <c r="D181" s="140" t="s">
        <v>34</v>
      </c>
      <c r="E181" s="146">
        <v>137.16999999999999</v>
      </c>
      <c r="F181" s="141">
        <v>3703.59</v>
      </c>
      <c r="G181" s="34"/>
      <c r="H181" s="46"/>
      <c r="I181" s="46"/>
      <c r="J181" s="60"/>
      <c r="K181" s="49"/>
      <c r="L181" s="49"/>
      <c r="M181" s="38"/>
      <c r="N181" s="14"/>
    </row>
    <row r="182" spans="1:14" x14ac:dyDescent="0.25">
      <c r="A182" s="135"/>
      <c r="B182" s="142" t="s">
        <v>35</v>
      </c>
      <c r="C182" s="142"/>
      <c r="D182" s="143"/>
      <c r="E182" s="142"/>
      <c r="F182" s="144">
        <f>SUM(F179:F181)</f>
        <v>187750.63</v>
      </c>
      <c r="G182" s="34"/>
      <c r="H182" s="46"/>
      <c r="I182" s="46"/>
      <c r="J182" s="60"/>
      <c r="K182" s="49"/>
      <c r="L182" s="49"/>
      <c r="M182" s="38"/>
      <c r="N182" s="14"/>
    </row>
    <row r="183" spans="1:14" x14ac:dyDescent="0.25">
      <c r="A183" s="137">
        <v>4</v>
      </c>
      <c r="B183" s="133" t="s">
        <v>60</v>
      </c>
      <c r="C183" s="134"/>
      <c r="D183" s="135"/>
      <c r="E183" s="134"/>
      <c r="F183" s="136"/>
      <c r="G183" s="34"/>
      <c r="H183" s="46"/>
      <c r="I183" s="46"/>
      <c r="J183" s="60"/>
      <c r="K183" s="49"/>
      <c r="L183" s="49"/>
      <c r="M183" s="38"/>
      <c r="N183" s="14"/>
    </row>
    <row r="184" spans="1:14" x14ac:dyDescent="0.25">
      <c r="A184" s="138">
        <v>4.01</v>
      </c>
      <c r="B184" s="139" t="s">
        <v>61</v>
      </c>
      <c r="C184" s="138">
        <v>32</v>
      </c>
      <c r="D184" s="140" t="s">
        <v>30</v>
      </c>
      <c r="E184" s="141">
        <v>1798.75</v>
      </c>
      <c r="F184" s="141">
        <v>57560</v>
      </c>
      <c r="G184" s="34"/>
      <c r="H184" s="46"/>
      <c r="I184" s="46"/>
      <c r="J184" s="60"/>
      <c r="K184" s="49"/>
      <c r="L184" s="49"/>
      <c r="M184" s="38"/>
      <c r="N184" s="14"/>
    </row>
    <row r="185" spans="1:14" x14ac:dyDescent="0.25">
      <c r="A185" s="138">
        <v>4.0199999999999996</v>
      </c>
      <c r="B185" s="139" t="s">
        <v>62</v>
      </c>
      <c r="C185" s="138">
        <v>2.6</v>
      </c>
      <c r="D185" s="140" t="s">
        <v>30</v>
      </c>
      <c r="E185" s="141">
        <v>1748.75</v>
      </c>
      <c r="F185" s="141">
        <v>4546.75</v>
      </c>
      <c r="G185" s="34"/>
      <c r="H185" s="46"/>
      <c r="I185" s="46"/>
      <c r="J185" s="60"/>
      <c r="K185" s="49"/>
      <c r="L185" s="49"/>
      <c r="M185" s="38"/>
      <c r="N185" s="14"/>
    </row>
    <row r="186" spans="1:14" x14ac:dyDescent="0.25">
      <c r="A186" s="138">
        <v>4.03</v>
      </c>
      <c r="B186" s="139" t="s">
        <v>63</v>
      </c>
      <c r="C186" s="145">
        <v>3240.05</v>
      </c>
      <c r="D186" s="140" t="s">
        <v>64</v>
      </c>
      <c r="E186" s="146">
        <v>649</v>
      </c>
      <c r="F186" s="141">
        <v>2102793.23</v>
      </c>
      <c r="G186" s="34"/>
      <c r="H186" s="46"/>
      <c r="I186" s="46"/>
      <c r="J186" s="60"/>
      <c r="K186" s="49"/>
      <c r="L186" s="49"/>
      <c r="M186" s="38"/>
      <c r="N186" s="14"/>
    </row>
    <row r="187" spans="1:14" ht="25.5" x14ac:dyDescent="0.25">
      <c r="A187" s="138">
        <v>4.04</v>
      </c>
      <c r="B187" s="139" t="s">
        <v>65</v>
      </c>
      <c r="C187" s="138">
        <v>167.19</v>
      </c>
      <c r="D187" s="140" t="s">
        <v>30</v>
      </c>
      <c r="E187" s="141">
        <v>6983.24</v>
      </c>
      <c r="F187" s="141">
        <v>1167527.8999999999</v>
      </c>
      <c r="G187" s="34"/>
      <c r="H187" s="46"/>
      <c r="I187" s="46"/>
      <c r="J187" s="60"/>
      <c r="K187" s="49"/>
      <c r="L187" s="49"/>
      <c r="M187" s="38"/>
      <c r="N187" s="14"/>
    </row>
    <row r="188" spans="1:14" x14ac:dyDescent="0.25">
      <c r="A188" s="138">
        <v>4.05</v>
      </c>
      <c r="B188" s="139" t="s">
        <v>66</v>
      </c>
      <c r="C188" s="138">
        <v>18</v>
      </c>
      <c r="D188" s="140" t="s">
        <v>30</v>
      </c>
      <c r="E188" s="141">
        <v>1282.6300000000001</v>
      </c>
      <c r="F188" s="141">
        <v>23087.3</v>
      </c>
      <c r="G188" s="34"/>
      <c r="H188" s="46"/>
      <c r="I188" s="46"/>
      <c r="J188" s="60"/>
      <c r="K188" s="49"/>
      <c r="L188" s="49"/>
      <c r="M188" s="38"/>
      <c r="N188" s="14"/>
    </row>
    <row r="189" spans="1:14" x14ac:dyDescent="0.25">
      <c r="A189" s="138">
        <v>4.0599999999999996</v>
      </c>
      <c r="B189" s="139" t="s">
        <v>67</v>
      </c>
      <c r="C189" s="138">
        <v>35</v>
      </c>
      <c r="D189" s="140" t="s">
        <v>30</v>
      </c>
      <c r="E189" s="141">
        <v>1441.41</v>
      </c>
      <c r="F189" s="141">
        <v>50449.36</v>
      </c>
      <c r="G189" s="34"/>
      <c r="H189" s="46"/>
      <c r="I189" s="46"/>
      <c r="J189" s="60"/>
      <c r="K189" s="49"/>
      <c r="L189" s="49"/>
      <c r="M189" s="38"/>
      <c r="N189" s="14"/>
    </row>
    <row r="190" spans="1:14" x14ac:dyDescent="0.25">
      <c r="A190" s="135"/>
      <c r="B190" s="142" t="s">
        <v>35</v>
      </c>
      <c r="C190" s="142"/>
      <c r="D190" s="143"/>
      <c r="E190" s="142"/>
      <c r="F190" s="144">
        <f>SUM(F184:F189)</f>
        <v>3405964.5399999996</v>
      </c>
      <c r="G190" s="34"/>
      <c r="H190" s="46"/>
      <c r="I190" s="46"/>
      <c r="J190" s="60"/>
      <c r="K190" s="49"/>
      <c r="L190" s="49"/>
      <c r="M190" s="38"/>
      <c r="N190" s="14"/>
    </row>
    <row r="191" spans="1:14" x14ac:dyDescent="0.25">
      <c r="A191" s="137">
        <v>5</v>
      </c>
      <c r="B191" s="133" t="s">
        <v>68</v>
      </c>
      <c r="C191" s="134"/>
      <c r="D191" s="135"/>
      <c r="E191" s="134"/>
      <c r="F191" s="136"/>
      <c r="G191" s="34"/>
      <c r="H191" s="46"/>
      <c r="I191" s="46"/>
      <c r="J191" s="60"/>
      <c r="K191" s="49"/>
      <c r="L191" s="49"/>
      <c r="M191" s="38"/>
      <c r="N191" s="14"/>
    </row>
    <row r="192" spans="1:14" x14ac:dyDescent="0.25">
      <c r="A192" s="138">
        <v>5.01</v>
      </c>
      <c r="B192" s="139" t="s">
        <v>69</v>
      </c>
      <c r="C192" s="138">
        <v>504</v>
      </c>
      <c r="D192" s="140" t="s">
        <v>30</v>
      </c>
      <c r="E192" s="141">
        <v>1800.51</v>
      </c>
      <c r="F192" s="141">
        <v>907457.04</v>
      </c>
      <c r="G192" s="34"/>
      <c r="H192" s="46"/>
      <c r="I192" s="46"/>
      <c r="J192" s="60"/>
      <c r="K192" s="49"/>
      <c r="L192" s="49"/>
      <c r="M192" s="38"/>
      <c r="N192" s="14"/>
    </row>
    <row r="193" spans="1:14" ht="18" customHeight="1" x14ac:dyDescent="0.25">
      <c r="A193" s="138">
        <v>5.0199999999999996</v>
      </c>
      <c r="B193" s="139" t="s">
        <v>70</v>
      </c>
      <c r="C193" s="138">
        <v>235</v>
      </c>
      <c r="D193" s="140" t="s">
        <v>34</v>
      </c>
      <c r="E193" s="146">
        <v>277.51</v>
      </c>
      <c r="F193" s="141">
        <v>65214.85</v>
      </c>
      <c r="G193" s="34"/>
      <c r="H193" s="46"/>
      <c r="I193" s="46"/>
      <c r="J193" s="60"/>
      <c r="K193" s="49"/>
      <c r="L193" s="49"/>
      <c r="M193" s="38"/>
      <c r="N193" s="14"/>
    </row>
    <row r="194" spans="1:14" x14ac:dyDescent="0.25">
      <c r="A194" s="138">
        <v>5.03</v>
      </c>
      <c r="B194" s="139" t="s">
        <v>71</v>
      </c>
      <c r="C194" s="138">
        <v>35</v>
      </c>
      <c r="D194" s="140" t="s">
        <v>30</v>
      </c>
      <c r="E194" s="141">
        <v>1948.43</v>
      </c>
      <c r="F194" s="141">
        <v>68195.05</v>
      </c>
      <c r="G194" s="34"/>
      <c r="H194" s="46"/>
      <c r="I194" s="46"/>
      <c r="J194" s="60"/>
      <c r="K194" s="49"/>
      <c r="L194" s="49"/>
      <c r="M194" s="38"/>
      <c r="N194" s="14"/>
    </row>
    <row r="195" spans="1:14" x14ac:dyDescent="0.25">
      <c r="A195" s="135"/>
      <c r="B195" s="142" t="s">
        <v>35</v>
      </c>
      <c r="C195" s="142"/>
      <c r="D195" s="143"/>
      <c r="E195" s="142"/>
      <c r="F195" s="144">
        <f>SUM(F192:F194)</f>
        <v>1040866.9400000001</v>
      </c>
      <c r="G195" s="34"/>
      <c r="H195" s="46"/>
      <c r="I195" s="46"/>
      <c r="J195" s="60"/>
      <c r="K195" s="49"/>
      <c r="L195" s="49"/>
      <c r="M195" s="38"/>
      <c r="N195" s="14"/>
    </row>
    <row r="196" spans="1:14" x14ac:dyDescent="0.25">
      <c r="A196" s="137">
        <v>6</v>
      </c>
      <c r="B196" s="133" t="s">
        <v>72</v>
      </c>
      <c r="C196" s="134"/>
      <c r="D196" s="135"/>
      <c r="E196" s="134"/>
      <c r="F196" s="136"/>
      <c r="G196" s="34"/>
      <c r="H196" s="46"/>
      <c r="I196" s="46"/>
      <c r="J196" s="60"/>
      <c r="K196" s="49"/>
      <c r="L196" s="49"/>
      <c r="M196" s="38"/>
      <c r="N196" s="14"/>
    </row>
    <row r="197" spans="1:14" ht="25.5" x14ac:dyDescent="0.25">
      <c r="A197" s="138">
        <v>6.01</v>
      </c>
      <c r="B197" s="139" t="s">
        <v>73</v>
      </c>
      <c r="C197" s="138">
        <v>1</v>
      </c>
      <c r="D197" s="140" t="s">
        <v>74</v>
      </c>
      <c r="E197" s="141">
        <v>40655.199999999997</v>
      </c>
      <c r="F197" s="141">
        <v>40655.199999999997</v>
      </c>
      <c r="G197" s="34"/>
      <c r="H197" s="46"/>
      <c r="I197" s="46"/>
      <c r="J197" s="60"/>
      <c r="K197" s="49"/>
      <c r="L197" s="49"/>
      <c r="M197" s="38"/>
      <c r="N197" s="14"/>
    </row>
    <row r="198" spans="1:14" x14ac:dyDescent="0.25">
      <c r="A198" s="138">
        <v>6.02</v>
      </c>
      <c r="B198" s="139" t="s">
        <v>75</v>
      </c>
      <c r="C198" s="138">
        <v>3</v>
      </c>
      <c r="D198" s="140" t="s">
        <v>74</v>
      </c>
      <c r="E198" s="141">
        <v>25259.82</v>
      </c>
      <c r="F198" s="141">
        <v>75779.460000000006</v>
      </c>
      <c r="G198" s="34"/>
      <c r="H198" s="46"/>
      <c r="I198" s="46"/>
      <c r="J198" s="60"/>
      <c r="K198" s="49"/>
      <c r="L198" s="49"/>
      <c r="M198" s="38"/>
      <c r="N198" s="14"/>
    </row>
    <row r="199" spans="1:14" x14ac:dyDescent="0.25">
      <c r="A199" s="138">
        <v>6.03</v>
      </c>
      <c r="B199" s="139" t="s">
        <v>76</v>
      </c>
      <c r="C199" s="138">
        <v>1</v>
      </c>
      <c r="D199" s="140" t="s">
        <v>74</v>
      </c>
      <c r="E199" s="141">
        <v>19857.84</v>
      </c>
      <c r="F199" s="141">
        <v>19857.84</v>
      </c>
      <c r="G199" s="34"/>
      <c r="H199" s="46"/>
      <c r="I199" s="46"/>
      <c r="J199" s="60"/>
      <c r="K199" s="49"/>
      <c r="L199" s="49"/>
      <c r="M199" s="38"/>
      <c r="N199" s="14"/>
    </row>
    <row r="200" spans="1:14" x14ac:dyDescent="0.25">
      <c r="A200" s="135"/>
      <c r="B200" s="142" t="s">
        <v>35</v>
      </c>
      <c r="C200" s="142"/>
      <c r="D200" s="143"/>
      <c r="E200" s="142"/>
      <c r="F200" s="144">
        <f>SUM(F197:F199)</f>
        <v>136292.5</v>
      </c>
      <c r="G200" s="34"/>
      <c r="H200" s="46"/>
      <c r="I200" s="46"/>
      <c r="J200" s="60"/>
      <c r="K200" s="49"/>
      <c r="L200" s="49"/>
      <c r="M200" s="38"/>
      <c r="N200" s="14"/>
    </row>
    <row r="201" spans="1:14" x14ac:dyDescent="0.25">
      <c r="A201" s="137">
        <v>7</v>
      </c>
      <c r="B201" s="133" t="s">
        <v>77</v>
      </c>
      <c r="C201" s="134"/>
      <c r="D201" s="135"/>
      <c r="E201" s="134"/>
      <c r="F201" s="136"/>
      <c r="G201" s="34"/>
      <c r="H201" s="46"/>
      <c r="I201" s="46"/>
      <c r="J201" s="60"/>
      <c r="K201" s="49"/>
      <c r="L201" s="49"/>
      <c r="M201" s="38"/>
      <c r="N201" s="14"/>
    </row>
    <row r="202" spans="1:14" ht="25.5" x14ac:dyDescent="0.25">
      <c r="A202" s="138">
        <v>7.01</v>
      </c>
      <c r="B202" s="139" t="s">
        <v>78</v>
      </c>
      <c r="C202" s="138">
        <v>10.34</v>
      </c>
      <c r="D202" s="140" t="s">
        <v>64</v>
      </c>
      <c r="E202" s="146">
        <v>882.05</v>
      </c>
      <c r="F202" s="141">
        <v>9120.4</v>
      </c>
      <c r="G202" s="34"/>
      <c r="H202" s="46"/>
      <c r="I202" s="46"/>
      <c r="J202" s="60"/>
      <c r="K202" s="49"/>
      <c r="L202" s="49"/>
      <c r="M202" s="38"/>
      <c r="N202" s="14"/>
    </row>
    <row r="203" spans="1:14" x14ac:dyDescent="0.25">
      <c r="A203" s="135"/>
      <c r="B203" s="142" t="s">
        <v>35</v>
      </c>
      <c r="C203" s="142"/>
      <c r="D203" s="143"/>
      <c r="E203" s="142"/>
      <c r="F203" s="144">
        <f>F202</f>
        <v>9120.4</v>
      </c>
      <c r="G203" s="34"/>
      <c r="H203" s="46"/>
      <c r="I203" s="46"/>
      <c r="J203" s="60"/>
      <c r="K203" s="49"/>
      <c r="L203" s="49"/>
      <c r="M203" s="38"/>
      <c r="N203" s="14"/>
    </row>
    <row r="204" spans="1:14" x14ac:dyDescent="0.25">
      <c r="A204" s="137">
        <v>8</v>
      </c>
      <c r="B204" s="133" t="s">
        <v>79</v>
      </c>
      <c r="C204" s="134"/>
      <c r="D204" s="135"/>
      <c r="E204" s="134"/>
      <c r="F204" s="136"/>
      <c r="G204" s="34"/>
      <c r="H204" s="46"/>
      <c r="I204" s="46"/>
      <c r="J204" s="60"/>
      <c r="K204" s="49"/>
      <c r="L204" s="49"/>
      <c r="M204" s="38"/>
      <c r="N204" s="14"/>
    </row>
    <row r="205" spans="1:14" x14ac:dyDescent="0.25">
      <c r="A205" s="138">
        <v>8.01</v>
      </c>
      <c r="B205" s="139" t="s">
        <v>80</v>
      </c>
      <c r="C205" s="138">
        <v>14.96</v>
      </c>
      <c r="D205" s="140" t="s">
        <v>34</v>
      </c>
      <c r="E205" s="141">
        <v>2764.21</v>
      </c>
      <c r="F205" s="141">
        <v>41352.58</v>
      </c>
      <c r="G205" s="34"/>
      <c r="H205" s="46"/>
      <c r="I205" s="46"/>
      <c r="J205" s="60"/>
      <c r="K205" s="49"/>
      <c r="L205" s="49"/>
      <c r="M205" s="38"/>
      <c r="N205" s="14"/>
    </row>
    <row r="206" spans="1:14" ht="17.25" customHeight="1" x14ac:dyDescent="0.25">
      <c r="A206" s="138">
        <v>8.02</v>
      </c>
      <c r="B206" s="139" t="s">
        <v>81</v>
      </c>
      <c r="C206" s="138">
        <v>4</v>
      </c>
      <c r="D206" s="140" t="s">
        <v>30</v>
      </c>
      <c r="E206" s="141">
        <v>1800.51</v>
      </c>
      <c r="F206" s="141">
        <v>7202.04</v>
      </c>
      <c r="G206" s="34"/>
      <c r="H206" s="46"/>
      <c r="I206" s="46"/>
      <c r="J206" s="60"/>
      <c r="K206" s="49"/>
      <c r="L206" s="49"/>
      <c r="M206" s="38"/>
      <c r="N206" s="14"/>
    </row>
    <row r="207" spans="1:14" x14ac:dyDescent="0.25">
      <c r="A207" s="135"/>
      <c r="B207" s="142" t="s">
        <v>35</v>
      </c>
      <c r="C207" s="142"/>
      <c r="D207" s="143"/>
      <c r="E207" s="142"/>
      <c r="F207" s="144">
        <f>SUM(F205:F206)</f>
        <v>48554.62</v>
      </c>
      <c r="G207" s="34"/>
      <c r="H207" s="46"/>
      <c r="I207" s="46"/>
      <c r="J207" s="60"/>
      <c r="K207" s="49"/>
      <c r="L207" s="49"/>
      <c r="M207" s="38"/>
      <c r="N207" s="14"/>
    </row>
    <row r="208" spans="1:14" x14ac:dyDescent="0.25">
      <c r="A208" s="137">
        <v>9</v>
      </c>
      <c r="B208" s="133" t="s">
        <v>82</v>
      </c>
      <c r="C208" s="134"/>
      <c r="D208" s="135"/>
      <c r="E208" s="134"/>
      <c r="F208" s="136"/>
      <c r="G208" s="34"/>
      <c r="H208" s="46"/>
      <c r="I208" s="46"/>
      <c r="J208" s="60"/>
      <c r="K208" s="49"/>
      <c r="L208" s="49"/>
      <c r="M208" s="38"/>
      <c r="N208" s="14"/>
    </row>
    <row r="209" spans="1:14" ht="14.25" customHeight="1" x14ac:dyDescent="0.25">
      <c r="A209" s="138">
        <v>9.01</v>
      </c>
      <c r="B209" s="139" t="s">
        <v>83</v>
      </c>
      <c r="C209" s="145">
        <v>1383.68</v>
      </c>
      <c r="D209" s="140" t="s">
        <v>30</v>
      </c>
      <c r="E209" s="146">
        <v>300.42</v>
      </c>
      <c r="F209" s="141">
        <v>415685.15</v>
      </c>
      <c r="G209" s="34"/>
      <c r="H209" s="46"/>
      <c r="I209" s="46"/>
      <c r="J209" s="60"/>
      <c r="K209" s="49"/>
      <c r="L209" s="49"/>
      <c r="M209" s="38"/>
      <c r="N209" s="14"/>
    </row>
    <row r="210" spans="1:14" x14ac:dyDescent="0.25">
      <c r="A210" s="135"/>
      <c r="B210" s="142" t="s">
        <v>35</v>
      </c>
      <c r="C210" s="142"/>
      <c r="D210" s="143"/>
      <c r="E210" s="142"/>
      <c r="F210" s="144">
        <f>F209</f>
        <v>415685.15</v>
      </c>
      <c r="G210" s="34"/>
      <c r="H210" s="46"/>
      <c r="I210" s="46"/>
      <c r="J210" s="60"/>
      <c r="K210" s="49"/>
      <c r="L210" s="49"/>
      <c r="M210" s="38"/>
      <c r="N210" s="14"/>
    </row>
    <row r="211" spans="1:14" x14ac:dyDescent="0.25">
      <c r="A211" s="137">
        <v>10</v>
      </c>
      <c r="B211" s="133" t="s">
        <v>84</v>
      </c>
      <c r="C211" s="134"/>
      <c r="D211" s="135"/>
      <c r="E211" s="134"/>
      <c r="F211" s="136"/>
      <c r="G211" s="34"/>
      <c r="H211" s="46"/>
      <c r="I211" s="46"/>
      <c r="J211" s="60"/>
      <c r="K211" s="49"/>
      <c r="L211" s="49"/>
      <c r="M211" s="38"/>
      <c r="N211" s="14"/>
    </row>
    <row r="212" spans="1:14" x14ac:dyDescent="0.25">
      <c r="A212" s="138">
        <v>10.01</v>
      </c>
      <c r="B212" s="139" t="s">
        <v>85</v>
      </c>
      <c r="C212" s="134"/>
      <c r="D212" s="135"/>
      <c r="E212" s="134"/>
      <c r="F212" s="136"/>
      <c r="G212" s="34"/>
      <c r="H212" s="46"/>
      <c r="I212" s="46"/>
      <c r="J212" s="60"/>
      <c r="K212" s="49"/>
      <c r="L212" s="49"/>
      <c r="M212" s="38"/>
      <c r="N212" s="14"/>
    </row>
    <row r="213" spans="1:14" x14ac:dyDescent="0.25">
      <c r="A213" s="138">
        <v>10.02</v>
      </c>
      <c r="B213" s="139" t="s">
        <v>86</v>
      </c>
      <c r="C213" s="138">
        <v>5.4</v>
      </c>
      <c r="D213" s="140" t="s">
        <v>30</v>
      </c>
      <c r="E213" s="141">
        <v>6543.33</v>
      </c>
      <c r="F213" s="141">
        <v>35334</v>
      </c>
      <c r="G213" s="34"/>
      <c r="H213" s="46"/>
      <c r="I213" s="46"/>
      <c r="J213" s="60"/>
      <c r="K213" s="49"/>
      <c r="L213" s="49"/>
      <c r="M213" s="38"/>
      <c r="N213" s="14"/>
    </row>
    <row r="214" spans="1:14" x14ac:dyDescent="0.25">
      <c r="A214" s="138">
        <v>10.029999999999999</v>
      </c>
      <c r="B214" s="139" t="s">
        <v>87</v>
      </c>
      <c r="C214" s="138">
        <v>6</v>
      </c>
      <c r="D214" s="140" t="s">
        <v>74</v>
      </c>
      <c r="E214" s="141">
        <v>10994.43</v>
      </c>
      <c r="F214" s="141">
        <v>65966.58</v>
      </c>
      <c r="G214" s="34"/>
      <c r="H214" s="46"/>
      <c r="I214" s="46"/>
      <c r="J214" s="60"/>
      <c r="K214" s="49"/>
      <c r="L214" s="49"/>
      <c r="M214" s="38"/>
      <c r="N214" s="14"/>
    </row>
    <row r="215" spans="1:14" x14ac:dyDescent="0.25">
      <c r="A215" s="138">
        <v>10.039999999999999</v>
      </c>
      <c r="B215" s="139" t="s">
        <v>88</v>
      </c>
      <c r="C215" s="138">
        <v>8</v>
      </c>
      <c r="D215" s="140" t="s">
        <v>74</v>
      </c>
      <c r="E215" s="141">
        <v>12551.71</v>
      </c>
      <c r="F215" s="141">
        <v>100413.68</v>
      </c>
      <c r="G215" s="34"/>
      <c r="H215" s="46"/>
      <c r="I215" s="46"/>
      <c r="J215" s="60"/>
      <c r="K215" s="49"/>
      <c r="L215" s="49"/>
      <c r="M215" s="38"/>
      <c r="N215" s="14"/>
    </row>
    <row r="216" spans="1:14" x14ac:dyDescent="0.25">
      <c r="A216" s="138">
        <v>10.050000000000001</v>
      </c>
      <c r="B216" s="139" t="s">
        <v>89</v>
      </c>
      <c r="C216" s="138">
        <v>2</v>
      </c>
      <c r="D216" s="140" t="s">
        <v>74</v>
      </c>
      <c r="E216" s="141">
        <v>2783.77</v>
      </c>
      <c r="F216" s="141">
        <v>5567.54</v>
      </c>
      <c r="G216" s="34"/>
      <c r="H216" s="46"/>
      <c r="I216" s="46"/>
      <c r="J216" s="60"/>
      <c r="K216" s="49"/>
      <c r="L216" s="49"/>
      <c r="M216" s="38"/>
      <c r="N216" s="14"/>
    </row>
    <row r="217" spans="1:14" x14ac:dyDescent="0.25">
      <c r="A217" s="138">
        <v>10.06</v>
      </c>
      <c r="B217" s="139" t="s">
        <v>90</v>
      </c>
      <c r="C217" s="138">
        <v>2</v>
      </c>
      <c r="D217" s="140" t="s">
        <v>74</v>
      </c>
      <c r="E217" s="141">
        <v>10709.95</v>
      </c>
      <c r="F217" s="141">
        <v>21419.9</v>
      </c>
      <c r="G217" s="34"/>
      <c r="H217" s="46"/>
      <c r="I217" s="46"/>
      <c r="J217" s="60"/>
      <c r="K217" s="49"/>
      <c r="L217" s="49"/>
      <c r="M217" s="38"/>
      <c r="N217" s="14"/>
    </row>
    <row r="218" spans="1:14" x14ac:dyDescent="0.25">
      <c r="A218" s="138">
        <v>10.07</v>
      </c>
      <c r="B218" s="139" t="s">
        <v>111</v>
      </c>
      <c r="C218" s="138">
        <v>1</v>
      </c>
      <c r="D218" s="140" t="s">
        <v>74</v>
      </c>
      <c r="E218" s="141">
        <v>2239.4499999999998</v>
      </c>
      <c r="F218" s="141">
        <v>2239.4499999999998</v>
      </c>
      <c r="G218" s="34"/>
      <c r="H218" s="46"/>
      <c r="I218" s="46"/>
      <c r="J218" s="60"/>
      <c r="K218" s="49"/>
      <c r="L218" s="49"/>
      <c r="M218" s="38"/>
      <c r="N218" s="14"/>
    </row>
    <row r="219" spans="1:14" x14ac:dyDescent="0.25">
      <c r="A219" s="138">
        <v>10.08</v>
      </c>
      <c r="B219" s="157" t="s">
        <v>92</v>
      </c>
      <c r="C219" s="138">
        <v>1</v>
      </c>
      <c r="D219" s="140" t="s">
        <v>93</v>
      </c>
      <c r="E219" s="158">
        <v>135000</v>
      </c>
      <c r="F219" s="158">
        <v>135000</v>
      </c>
      <c r="G219" s="34"/>
      <c r="H219" s="46"/>
      <c r="I219" s="46"/>
      <c r="J219" s="60"/>
      <c r="K219" s="49"/>
      <c r="L219" s="49"/>
      <c r="M219" s="38"/>
      <c r="N219" s="14"/>
    </row>
    <row r="220" spans="1:14" x14ac:dyDescent="0.25">
      <c r="A220" s="138">
        <v>10.09</v>
      </c>
      <c r="B220" s="139" t="s">
        <v>94</v>
      </c>
      <c r="C220" s="134"/>
      <c r="D220" s="135"/>
      <c r="E220" s="134"/>
      <c r="F220" s="136"/>
      <c r="G220" s="34"/>
      <c r="H220" s="46"/>
      <c r="I220" s="46"/>
      <c r="J220" s="60"/>
      <c r="K220" s="49"/>
      <c r="L220" s="49"/>
      <c r="M220" s="38"/>
      <c r="N220" s="14"/>
    </row>
    <row r="221" spans="1:14" x14ac:dyDescent="0.25">
      <c r="A221" s="138">
        <v>10.1</v>
      </c>
      <c r="B221" s="139" t="s">
        <v>95</v>
      </c>
      <c r="C221" s="138">
        <v>10</v>
      </c>
      <c r="D221" s="140" t="s">
        <v>96</v>
      </c>
      <c r="E221" s="141">
        <v>2955</v>
      </c>
      <c r="F221" s="141">
        <v>29550</v>
      </c>
      <c r="G221" s="34"/>
      <c r="H221" s="46"/>
      <c r="I221" s="46"/>
      <c r="J221" s="60"/>
      <c r="K221" s="49"/>
      <c r="L221" s="49"/>
      <c r="M221" s="38"/>
      <c r="N221" s="14"/>
    </row>
    <row r="222" spans="1:14" x14ac:dyDescent="0.25">
      <c r="A222" s="138">
        <v>10.11</v>
      </c>
      <c r="B222" s="139" t="s">
        <v>86</v>
      </c>
      <c r="C222" s="138">
        <v>1.2</v>
      </c>
      <c r="D222" s="140" t="s">
        <v>30</v>
      </c>
      <c r="E222" s="141">
        <v>6790</v>
      </c>
      <c r="F222" s="141">
        <v>8148</v>
      </c>
      <c r="G222" s="34"/>
      <c r="H222" s="46"/>
      <c r="I222" s="46"/>
      <c r="J222" s="60"/>
      <c r="K222" s="49"/>
      <c r="L222" s="49"/>
      <c r="M222" s="38"/>
      <c r="N222" s="14"/>
    </row>
    <row r="223" spans="1:14" ht="14.25" customHeight="1" x14ac:dyDescent="0.25">
      <c r="A223" s="159">
        <v>10.119999999999999</v>
      </c>
      <c r="B223" s="139" t="s">
        <v>97</v>
      </c>
      <c r="C223" s="138">
        <v>1</v>
      </c>
      <c r="D223" s="140" t="s">
        <v>74</v>
      </c>
      <c r="E223" s="141">
        <v>14106.81</v>
      </c>
      <c r="F223" s="141">
        <v>14106.81</v>
      </c>
      <c r="G223" s="34"/>
      <c r="H223" s="46"/>
      <c r="I223" s="46"/>
      <c r="J223" s="60"/>
      <c r="K223" s="49"/>
      <c r="L223" s="49"/>
      <c r="M223" s="38"/>
      <c r="N223" s="14"/>
    </row>
    <row r="224" spans="1:14" x14ac:dyDescent="0.25">
      <c r="A224" s="138">
        <v>10.130000000000001</v>
      </c>
      <c r="B224" s="139" t="s">
        <v>111</v>
      </c>
      <c r="C224" s="138">
        <v>1</v>
      </c>
      <c r="D224" s="140" t="s">
        <v>74</v>
      </c>
      <c r="E224" s="141">
        <v>2239.4499999999998</v>
      </c>
      <c r="F224" s="141">
        <v>2239.4499999999998</v>
      </c>
      <c r="G224" s="34"/>
      <c r="H224" s="46"/>
      <c r="I224" s="46"/>
      <c r="J224" s="60"/>
      <c r="K224" s="49"/>
      <c r="L224" s="49"/>
      <c r="M224" s="38"/>
      <c r="N224" s="14"/>
    </row>
    <row r="225" spans="1:14" x14ac:dyDescent="0.25">
      <c r="A225" s="135"/>
      <c r="B225" s="142" t="s">
        <v>35</v>
      </c>
      <c r="C225" s="142"/>
      <c r="D225" s="143"/>
      <c r="E225" s="142"/>
      <c r="F225" s="144">
        <f>SUM(F213:F224)</f>
        <v>419985.41000000003</v>
      </c>
      <c r="G225" s="34"/>
      <c r="H225" s="46"/>
      <c r="I225" s="46"/>
      <c r="J225" s="60"/>
      <c r="K225" s="49"/>
      <c r="L225" s="49"/>
      <c r="M225" s="38"/>
      <c r="N225" s="14"/>
    </row>
    <row r="226" spans="1:14" x14ac:dyDescent="0.25">
      <c r="A226" s="137">
        <v>11</v>
      </c>
      <c r="B226" s="133" t="s">
        <v>99</v>
      </c>
      <c r="C226" s="134"/>
      <c r="D226" s="135"/>
      <c r="E226" s="134"/>
      <c r="F226" s="136"/>
      <c r="G226" s="34"/>
      <c r="H226" s="46"/>
      <c r="I226" s="46"/>
      <c r="J226" s="60"/>
      <c r="K226" s="49"/>
      <c r="L226" s="49"/>
      <c r="M226" s="38"/>
      <c r="N226" s="14"/>
    </row>
    <row r="227" spans="1:14" x14ac:dyDescent="0.25">
      <c r="A227" s="138">
        <v>11.01</v>
      </c>
      <c r="B227" s="139" t="s">
        <v>100</v>
      </c>
      <c r="C227" s="138">
        <v>50</v>
      </c>
      <c r="D227" s="140" t="s">
        <v>74</v>
      </c>
      <c r="E227" s="141">
        <v>1473.68</v>
      </c>
      <c r="F227" s="141">
        <v>73684</v>
      </c>
      <c r="G227" s="34"/>
      <c r="H227" s="46"/>
      <c r="I227" s="46"/>
      <c r="J227" s="60"/>
      <c r="K227" s="49"/>
      <c r="L227" s="49"/>
      <c r="M227" s="38"/>
      <c r="N227" s="14"/>
    </row>
    <row r="228" spans="1:14" x14ac:dyDescent="0.25">
      <c r="A228" s="138">
        <v>11.02</v>
      </c>
      <c r="B228" s="139" t="s">
        <v>101</v>
      </c>
      <c r="C228" s="138">
        <v>12</v>
      </c>
      <c r="D228" s="140" t="s">
        <v>74</v>
      </c>
      <c r="E228" s="141">
        <v>1586.98</v>
      </c>
      <c r="F228" s="141">
        <v>19043.71</v>
      </c>
      <c r="G228" s="34"/>
      <c r="H228" s="46"/>
      <c r="I228" s="46"/>
      <c r="J228" s="60"/>
      <c r="K228" s="49"/>
      <c r="L228" s="49"/>
      <c r="M228" s="38"/>
      <c r="N228" s="14"/>
    </row>
    <row r="229" spans="1:14" x14ac:dyDescent="0.25">
      <c r="A229" s="138">
        <v>11.03</v>
      </c>
      <c r="B229" s="139" t="s">
        <v>102</v>
      </c>
      <c r="C229" s="138">
        <v>2</v>
      </c>
      <c r="D229" s="140" t="s">
        <v>74</v>
      </c>
      <c r="E229" s="141">
        <v>2082.37</v>
      </c>
      <c r="F229" s="141">
        <v>4164.74</v>
      </c>
      <c r="G229" s="34"/>
      <c r="H229" s="46"/>
      <c r="I229" s="46"/>
      <c r="J229" s="60"/>
      <c r="K229" s="49"/>
      <c r="L229" s="49"/>
      <c r="M229" s="38"/>
      <c r="N229" s="14"/>
    </row>
    <row r="230" spans="1:14" x14ac:dyDescent="0.25">
      <c r="A230" s="138">
        <v>11.04</v>
      </c>
      <c r="B230" s="139" t="s">
        <v>103</v>
      </c>
      <c r="C230" s="138">
        <v>1</v>
      </c>
      <c r="D230" s="140" t="s">
        <v>74</v>
      </c>
      <c r="E230" s="141">
        <v>2452.84</v>
      </c>
      <c r="F230" s="141">
        <v>2452.84</v>
      </c>
      <c r="G230" s="34"/>
      <c r="H230" s="46"/>
      <c r="I230" s="46"/>
      <c r="J230" s="60"/>
      <c r="K230" s="49"/>
      <c r="L230" s="49"/>
      <c r="M230" s="38"/>
      <c r="N230" s="14"/>
    </row>
    <row r="231" spans="1:14" x14ac:dyDescent="0.25">
      <c r="A231" s="138">
        <v>11.05</v>
      </c>
      <c r="B231" s="139" t="s">
        <v>104</v>
      </c>
      <c r="C231" s="138">
        <v>2</v>
      </c>
      <c r="D231" s="140" t="s">
        <v>74</v>
      </c>
      <c r="E231" s="141">
        <v>1944.31</v>
      </c>
      <c r="F231" s="141">
        <v>3888.62</v>
      </c>
      <c r="G231" s="34"/>
      <c r="H231" s="46"/>
      <c r="I231" s="46"/>
      <c r="J231" s="60"/>
      <c r="K231" s="49"/>
      <c r="L231" s="49"/>
      <c r="M231" s="38"/>
      <c r="N231" s="14"/>
    </row>
    <row r="232" spans="1:14" x14ac:dyDescent="0.25">
      <c r="A232" s="138">
        <v>11.06</v>
      </c>
      <c r="B232" s="139" t="s">
        <v>105</v>
      </c>
      <c r="C232" s="138">
        <v>60</v>
      </c>
      <c r="D232" s="140" t="s">
        <v>74</v>
      </c>
      <c r="E232" s="141">
        <v>1859.58</v>
      </c>
      <c r="F232" s="141">
        <v>111574.8</v>
      </c>
      <c r="G232" s="34"/>
      <c r="H232" s="46"/>
      <c r="I232" s="46"/>
      <c r="J232" s="60"/>
      <c r="K232" s="49"/>
      <c r="L232" s="49"/>
      <c r="M232" s="38"/>
      <c r="N232" s="14"/>
    </row>
    <row r="233" spans="1:14" x14ac:dyDescent="0.25">
      <c r="A233" s="138">
        <v>11.07</v>
      </c>
      <c r="B233" s="139" t="s">
        <v>106</v>
      </c>
      <c r="C233" s="138">
        <v>15</v>
      </c>
      <c r="D233" s="140" t="s">
        <v>74</v>
      </c>
      <c r="E233" s="141">
        <v>3945.79</v>
      </c>
      <c r="F233" s="141">
        <v>59186.85</v>
      </c>
      <c r="G233" s="34"/>
      <c r="H233" s="46"/>
      <c r="I233" s="46"/>
      <c r="J233" s="60"/>
      <c r="K233" s="49"/>
      <c r="L233" s="49"/>
      <c r="M233" s="38"/>
      <c r="N233" s="14"/>
    </row>
    <row r="234" spans="1:14" x14ac:dyDescent="0.25">
      <c r="A234" s="138">
        <v>11.08</v>
      </c>
      <c r="B234" s="139" t="s">
        <v>107</v>
      </c>
      <c r="C234" s="138">
        <v>44</v>
      </c>
      <c r="D234" s="140" t="s">
        <v>74</v>
      </c>
      <c r="E234" s="141">
        <v>1368.29</v>
      </c>
      <c r="F234" s="141">
        <v>60204.76</v>
      </c>
      <c r="G234" s="34"/>
      <c r="H234" s="46"/>
      <c r="I234" s="46"/>
      <c r="J234" s="60"/>
      <c r="K234" s="49"/>
      <c r="L234" s="49"/>
      <c r="M234" s="38"/>
      <c r="N234" s="14"/>
    </row>
    <row r="235" spans="1:14" x14ac:dyDescent="0.25">
      <c r="A235" s="147">
        <v>11.09</v>
      </c>
      <c r="B235" s="148" t="s">
        <v>108</v>
      </c>
      <c r="C235" s="147">
        <v>1</v>
      </c>
      <c r="D235" s="149" t="s">
        <v>74</v>
      </c>
      <c r="E235" s="150">
        <v>16939.810000000001</v>
      </c>
      <c r="F235" s="150">
        <v>16939.810000000001</v>
      </c>
      <c r="G235" s="34"/>
      <c r="H235" s="46"/>
      <c r="I235" s="46"/>
      <c r="J235" s="60"/>
      <c r="K235" s="49"/>
      <c r="L235" s="49"/>
      <c r="M235" s="38"/>
      <c r="N235" s="14"/>
    </row>
    <row r="236" spans="1:14" x14ac:dyDescent="0.25">
      <c r="A236" s="123"/>
      <c r="B236" s="127" t="s">
        <v>35</v>
      </c>
      <c r="C236" s="128"/>
      <c r="D236" s="129"/>
      <c r="E236" s="130"/>
      <c r="F236" s="131">
        <f>SUM(F227:F235)</f>
        <v>351140.13</v>
      </c>
      <c r="G236" s="34"/>
      <c r="H236" s="46"/>
      <c r="I236" s="46"/>
      <c r="J236" s="60"/>
      <c r="K236" s="49"/>
      <c r="L236" s="49"/>
      <c r="M236" s="38"/>
      <c r="N236" s="14"/>
    </row>
    <row r="237" spans="1:14" x14ac:dyDescent="0.25">
      <c r="A237" s="151" t="s">
        <v>114</v>
      </c>
      <c r="B237" s="152" t="s">
        <v>115</v>
      </c>
      <c r="C237" s="153"/>
      <c r="D237" s="154"/>
      <c r="E237" s="153"/>
      <c r="F237" s="155"/>
      <c r="G237" s="34"/>
      <c r="H237" s="46"/>
      <c r="I237" s="46"/>
      <c r="J237" s="60"/>
      <c r="K237" s="49"/>
      <c r="L237" s="49"/>
      <c r="M237" s="38"/>
      <c r="N237" s="14"/>
    </row>
    <row r="238" spans="1:14" x14ac:dyDescent="0.25">
      <c r="A238" s="137">
        <v>1</v>
      </c>
      <c r="B238" s="133" t="s">
        <v>43</v>
      </c>
      <c r="C238" s="134"/>
      <c r="D238" s="135"/>
      <c r="E238" s="134"/>
      <c r="F238" s="136"/>
      <c r="G238" s="34"/>
      <c r="H238" s="46"/>
      <c r="I238" s="46"/>
      <c r="J238" s="60"/>
      <c r="K238" s="49"/>
      <c r="L238" s="49"/>
      <c r="M238" s="38"/>
      <c r="N238" s="14"/>
    </row>
    <row r="239" spans="1:14" x14ac:dyDescent="0.25">
      <c r="A239" s="138">
        <v>1.01</v>
      </c>
      <c r="B239" s="139" t="s">
        <v>47</v>
      </c>
      <c r="C239" s="138">
        <v>10.53</v>
      </c>
      <c r="D239" s="140" t="s">
        <v>38</v>
      </c>
      <c r="E239" s="141">
        <v>28921.24</v>
      </c>
      <c r="F239" s="141">
        <v>304540.65999999997</v>
      </c>
      <c r="G239" s="34"/>
      <c r="H239" s="46"/>
      <c r="I239" s="46"/>
      <c r="J239" s="60"/>
      <c r="K239" s="49"/>
      <c r="L239" s="49"/>
      <c r="M239" s="38"/>
      <c r="N239" s="14"/>
    </row>
    <row r="240" spans="1:14" x14ac:dyDescent="0.25">
      <c r="A240" s="138">
        <v>1.02</v>
      </c>
      <c r="B240" s="139" t="s">
        <v>49</v>
      </c>
      <c r="C240" s="138">
        <v>56.47</v>
      </c>
      <c r="D240" s="140" t="s">
        <v>38</v>
      </c>
      <c r="E240" s="141">
        <v>19346.84</v>
      </c>
      <c r="F240" s="141">
        <v>1092515.94</v>
      </c>
      <c r="G240" s="34"/>
      <c r="H240" s="46"/>
      <c r="I240" s="46"/>
      <c r="J240" s="60"/>
      <c r="K240" s="49"/>
      <c r="L240" s="49"/>
      <c r="M240" s="38"/>
      <c r="N240" s="14"/>
    </row>
    <row r="241" spans="1:14" x14ac:dyDescent="0.25">
      <c r="A241" s="138">
        <v>1.03</v>
      </c>
      <c r="B241" s="139" t="s">
        <v>50</v>
      </c>
      <c r="C241" s="138">
        <v>21.25</v>
      </c>
      <c r="D241" s="140" t="s">
        <v>38</v>
      </c>
      <c r="E241" s="141">
        <v>29188.959999999999</v>
      </c>
      <c r="F241" s="141">
        <v>620265.4</v>
      </c>
      <c r="G241" s="34"/>
      <c r="H241" s="46"/>
      <c r="I241" s="46"/>
      <c r="J241" s="60"/>
      <c r="K241" s="49"/>
      <c r="L241" s="49"/>
      <c r="M241" s="38"/>
      <c r="N241" s="14"/>
    </row>
    <row r="242" spans="1:14" x14ac:dyDescent="0.25">
      <c r="A242" s="138">
        <v>1.04</v>
      </c>
      <c r="B242" s="139" t="s">
        <v>51</v>
      </c>
      <c r="C242" s="138">
        <v>2.38</v>
      </c>
      <c r="D242" s="140" t="s">
        <v>38</v>
      </c>
      <c r="E242" s="141">
        <v>43456.03</v>
      </c>
      <c r="F242" s="141">
        <v>103425.35</v>
      </c>
      <c r="G242" s="34"/>
      <c r="H242" s="46"/>
      <c r="I242" s="46"/>
      <c r="J242" s="60"/>
      <c r="K242" s="49"/>
      <c r="L242" s="49"/>
      <c r="M242" s="38"/>
      <c r="N242" s="14"/>
    </row>
    <row r="243" spans="1:14" x14ac:dyDescent="0.25">
      <c r="A243" s="138">
        <v>1.05</v>
      </c>
      <c r="B243" s="139" t="s">
        <v>53</v>
      </c>
      <c r="C243" s="138">
        <v>50.38</v>
      </c>
      <c r="D243" s="140" t="s">
        <v>38</v>
      </c>
      <c r="E243" s="141">
        <v>24931.97</v>
      </c>
      <c r="F243" s="141">
        <v>1256072.4099999999</v>
      </c>
      <c r="G243" s="34"/>
      <c r="H243" s="46"/>
      <c r="I243" s="46"/>
      <c r="J243" s="60"/>
      <c r="K243" s="49"/>
      <c r="L243" s="49"/>
      <c r="M243" s="38"/>
      <c r="N243" s="14"/>
    </row>
    <row r="244" spans="1:14" x14ac:dyDescent="0.25">
      <c r="A244" s="135"/>
      <c r="B244" s="142" t="s">
        <v>35</v>
      </c>
      <c r="C244" s="142"/>
      <c r="D244" s="143"/>
      <c r="E244" s="142"/>
      <c r="F244" s="144">
        <f>SUM(F239:F243)</f>
        <v>3376819.76</v>
      </c>
      <c r="G244" s="34"/>
      <c r="H244" s="46"/>
      <c r="I244" s="46"/>
      <c r="J244" s="60"/>
      <c r="K244" s="49"/>
      <c r="L244" s="49"/>
      <c r="M244" s="38"/>
      <c r="N244" s="14"/>
    </row>
    <row r="245" spans="1:14" x14ac:dyDescent="0.25">
      <c r="A245" s="137">
        <v>2</v>
      </c>
      <c r="B245" s="133" t="s">
        <v>54</v>
      </c>
      <c r="C245" s="134"/>
      <c r="D245" s="135"/>
      <c r="E245" s="134"/>
      <c r="F245" s="136"/>
      <c r="G245" s="34"/>
      <c r="H245" s="46"/>
      <c r="I245" s="46"/>
      <c r="J245" s="60"/>
      <c r="K245" s="49"/>
      <c r="L245" s="49"/>
      <c r="M245" s="38"/>
      <c r="N245" s="14"/>
    </row>
    <row r="246" spans="1:14" ht="15" customHeight="1" x14ac:dyDescent="0.25">
      <c r="A246" s="138">
        <v>2.0099999999999998</v>
      </c>
      <c r="B246" s="139" t="s">
        <v>55</v>
      </c>
      <c r="C246" s="138">
        <v>122.79</v>
      </c>
      <c r="D246" s="140" t="s">
        <v>30</v>
      </c>
      <c r="E246" s="141">
        <v>1479.5</v>
      </c>
      <c r="F246" s="141">
        <v>181667.81</v>
      </c>
      <c r="G246" s="34"/>
      <c r="H246" s="46"/>
      <c r="I246" s="46"/>
      <c r="J246" s="60"/>
      <c r="K246" s="49"/>
      <c r="L246" s="49"/>
      <c r="M246" s="38"/>
      <c r="N246" s="14"/>
    </row>
    <row r="247" spans="1:14" x14ac:dyDescent="0.25">
      <c r="A247" s="135"/>
      <c r="B247" s="142" t="s">
        <v>35</v>
      </c>
      <c r="C247" s="142"/>
      <c r="D247" s="143"/>
      <c r="E247" s="142"/>
      <c r="F247" s="144">
        <f>F246</f>
        <v>181667.81</v>
      </c>
      <c r="G247" s="34"/>
      <c r="H247" s="46"/>
      <c r="I247" s="46"/>
      <c r="J247" s="60"/>
      <c r="K247" s="49"/>
      <c r="L247" s="49"/>
      <c r="M247" s="38"/>
      <c r="N247" s="14"/>
    </row>
    <row r="248" spans="1:14" x14ac:dyDescent="0.25">
      <c r="A248" s="137">
        <v>3</v>
      </c>
      <c r="B248" s="133" t="s">
        <v>56</v>
      </c>
      <c r="C248" s="134"/>
      <c r="D248" s="135"/>
      <c r="E248" s="134"/>
      <c r="F248" s="136"/>
      <c r="G248" s="34"/>
      <c r="H248" s="46"/>
      <c r="I248" s="46"/>
      <c r="J248" s="60"/>
      <c r="K248" s="49"/>
      <c r="L248" s="49"/>
      <c r="M248" s="38"/>
      <c r="N248" s="14"/>
    </row>
    <row r="249" spans="1:14" x14ac:dyDescent="0.25">
      <c r="A249" s="138">
        <v>3.01</v>
      </c>
      <c r="B249" s="139" t="s">
        <v>57</v>
      </c>
      <c r="C249" s="145">
        <v>1173.95</v>
      </c>
      <c r="D249" s="140" t="s">
        <v>30</v>
      </c>
      <c r="E249" s="146">
        <v>64.19</v>
      </c>
      <c r="F249" s="141">
        <v>75355.850000000006</v>
      </c>
      <c r="G249" s="34"/>
      <c r="H249" s="46"/>
      <c r="I249" s="46"/>
      <c r="J249" s="60"/>
      <c r="K249" s="49"/>
      <c r="L249" s="49"/>
      <c r="M249" s="38"/>
      <c r="N249" s="14"/>
    </row>
    <row r="250" spans="1:14" ht="25.5" x14ac:dyDescent="0.25">
      <c r="A250" s="138">
        <v>3.02</v>
      </c>
      <c r="B250" s="139" t="s">
        <v>58</v>
      </c>
      <c r="C250" s="138">
        <v>245.58</v>
      </c>
      <c r="D250" s="140" t="s">
        <v>30</v>
      </c>
      <c r="E250" s="146">
        <v>461.37</v>
      </c>
      <c r="F250" s="141">
        <v>113303.24</v>
      </c>
      <c r="G250" s="34"/>
      <c r="H250" s="46"/>
      <c r="I250" s="46"/>
      <c r="J250" s="60"/>
      <c r="K250" s="49"/>
      <c r="L250" s="49"/>
      <c r="M250" s="38"/>
      <c r="N250" s="14"/>
    </row>
    <row r="251" spans="1:14" x14ac:dyDescent="0.25">
      <c r="A251" s="138">
        <v>3.03</v>
      </c>
      <c r="B251" s="139" t="s">
        <v>59</v>
      </c>
      <c r="C251" s="138">
        <v>27</v>
      </c>
      <c r="D251" s="140" t="s">
        <v>34</v>
      </c>
      <c r="E251" s="146">
        <v>137.16999999999999</v>
      </c>
      <c r="F251" s="141">
        <v>3703.59</v>
      </c>
      <c r="G251" s="34"/>
      <c r="H251" s="46"/>
      <c r="I251" s="46"/>
      <c r="J251" s="60"/>
      <c r="K251" s="49"/>
      <c r="L251" s="49"/>
      <c r="M251" s="38"/>
      <c r="N251" s="14"/>
    </row>
    <row r="252" spans="1:14" x14ac:dyDescent="0.25">
      <c r="A252" s="135"/>
      <c r="B252" s="142" t="s">
        <v>35</v>
      </c>
      <c r="C252" s="142"/>
      <c r="D252" s="143"/>
      <c r="E252" s="142"/>
      <c r="F252" s="144">
        <f>SUM(F249:F251)</f>
        <v>192362.68000000002</v>
      </c>
      <c r="G252" s="34"/>
      <c r="H252" s="46"/>
      <c r="I252" s="46"/>
      <c r="J252" s="60"/>
      <c r="K252" s="49"/>
      <c r="L252" s="49"/>
      <c r="M252" s="38"/>
      <c r="N252" s="14"/>
    </row>
    <row r="253" spans="1:14" x14ac:dyDescent="0.25">
      <c r="A253" s="137">
        <v>4</v>
      </c>
      <c r="B253" s="133" t="s">
        <v>60</v>
      </c>
      <c r="C253" s="134"/>
      <c r="D253" s="135"/>
      <c r="E253" s="134"/>
      <c r="F253" s="136"/>
      <c r="G253" s="34"/>
      <c r="H253" s="46"/>
      <c r="I253" s="46"/>
      <c r="J253" s="60"/>
      <c r="K253" s="49"/>
      <c r="L253" s="49"/>
      <c r="M253" s="38"/>
      <c r="N253" s="14"/>
    </row>
    <row r="254" spans="1:14" x14ac:dyDescent="0.25">
      <c r="A254" s="138">
        <v>4.01</v>
      </c>
      <c r="B254" s="139" t="s">
        <v>61</v>
      </c>
      <c r="C254" s="138">
        <v>32</v>
      </c>
      <c r="D254" s="140" t="s">
        <v>30</v>
      </c>
      <c r="E254" s="141">
        <v>1798.75</v>
      </c>
      <c r="F254" s="141">
        <v>57560</v>
      </c>
      <c r="G254" s="34"/>
      <c r="H254" s="46"/>
      <c r="I254" s="46"/>
      <c r="J254" s="60"/>
      <c r="K254" s="49"/>
      <c r="L254" s="49"/>
      <c r="M254" s="38"/>
      <c r="N254" s="14"/>
    </row>
    <row r="255" spans="1:14" x14ac:dyDescent="0.25">
      <c r="A255" s="138">
        <v>4.0199999999999996</v>
      </c>
      <c r="B255" s="139" t="s">
        <v>62</v>
      </c>
      <c r="C255" s="138">
        <v>2.6</v>
      </c>
      <c r="D255" s="140" t="s">
        <v>30</v>
      </c>
      <c r="E255" s="141">
        <v>1748.75</v>
      </c>
      <c r="F255" s="141">
        <v>4546.75</v>
      </c>
      <c r="G255" s="34"/>
      <c r="H255" s="46"/>
      <c r="I255" s="46"/>
      <c r="J255" s="60"/>
      <c r="K255" s="49"/>
      <c r="L255" s="49"/>
      <c r="M255" s="38"/>
      <c r="N255" s="14"/>
    </row>
    <row r="256" spans="1:14" x14ac:dyDescent="0.25">
      <c r="A256" s="138">
        <v>4.03</v>
      </c>
      <c r="B256" s="139" t="s">
        <v>63</v>
      </c>
      <c r="C256" s="138">
        <v>891.14</v>
      </c>
      <c r="D256" s="140" t="s">
        <v>64</v>
      </c>
      <c r="E256" s="146">
        <v>649</v>
      </c>
      <c r="F256" s="141">
        <v>578351.93999999994</v>
      </c>
      <c r="G256" s="34"/>
      <c r="H256" s="46"/>
      <c r="I256" s="46"/>
      <c r="J256" s="60"/>
      <c r="K256" s="49"/>
      <c r="L256" s="49"/>
      <c r="M256" s="38"/>
      <c r="N256" s="14"/>
    </row>
    <row r="257" spans="1:14" ht="25.5" x14ac:dyDescent="0.25">
      <c r="A257" s="138">
        <v>4.04</v>
      </c>
      <c r="B257" s="139" t="s">
        <v>65</v>
      </c>
      <c r="C257" s="138">
        <v>197.91</v>
      </c>
      <c r="D257" s="140" t="s">
        <v>30</v>
      </c>
      <c r="E257" s="141">
        <v>6983.24</v>
      </c>
      <c r="F257" s="141">
        <v>1382053.03</v>
      </c>
      <c r="G257" s="34"/>
      <c r="H257" s="46"/>
      <c r="I257" s="46"/>
      <c r="J257" s="60"/>
      <c r="K257" s="49"/>
      <c r="L257" s="49"/>
      <c r="M257" s="38"/>
      <c r="N257" s="14"/>
    </row>
    <row r="258" spans="1:14" x14ac:dyDescent="0.25">
      <c r="A258" s="138">
        <v>4.05</v>
      </c>
      <c r="B258" s="139" t="s">
        <v>66</v>
      </c>
      <c r="C258" s="138">
        <v>8</v>
      </c>
      <c r="D258" s="140" t="s">
        <v>30</v>
      </c>
      <c r="E258" s="141">
        <v>1282.6300000000001</v>
      </c>
      <c r="F258" s="141">
        <v>10261.02</v>
      </c>
      <c r="G258" s="34"/>
      <c r="H258" s="46"/>
      <c r="I258" s="46"/>
      <c r="J258" s="60"/>
      <c r="K258" s="49"/>
      <c r="L258" s="49"/>
      <c r="M258" s="38"/>
      <c r="N258" s="14"/>
    </row>
    <row r="259" spans="1:14" x14ac:dyDescent="0.25">
      <c r="A259" s="138">
        <v>4.0599999999999996</v>
      </c>
      <c r="B259" s="139" t="s">
        <v>67</v>
      </c>
      <c r="C259" s="138">
        <v>35</v>
      </c>
      <c r="D259" s="140" t="s">
        <v>30</v>
      </c>
      <c r="E259" s="141">
        <v>1441.41</v>
      </c>
      <c r="F259" s="141">
        <v>50449.36</v>
      </c>
      <c r="G259" s="34"/>
      <c r="H259" s="46"/>
      <c r="I259" s="46"/>
      <c r="J259" s="60"/>
      <c r="K259" s="49"/>
      <c r="L259" s="49"/>
      <c r="M259" s="38"/>
      <c r="N259" s="14"/>
    </row>
    <row r="260" spans="1:14" x14ac:dyDescent="0.25">
      <c r="A260" s="135"/>
      <c r="B260" s="142" t="s">
        <v>35</v>
      </c>
      <c r="C260" s="142"/>
      <c r="D260" s="143"/>
      <c r="E260" s="142"/>
      <c r="F260" s="144">
        <f>SUM(F254:F259)</f>
        <v>2083222.1</v>
      </c>
      <c r="G260" s="34"/>
      <c r="H260" s="46"/>
      <c r="I260" s="46"/>
      <c r="J260" s="60"/>
      <c r="K260" s="49"/>
      <c r="L260" s="49"/>
      <c r="M260" s="38"/>
      <c r="N260" s="14"/>
    </row>
    <row r="261" spans="1:14" x14ac:dyDescent="0.25">
      <c r="A261" s="137">
        <v>5</v>
      </c>
      <c r="B261" s="133" t="s">
        <v>68</v>
      </c>
      <c r="C261" s="134"/>
      <c r="D261" s="135"/>
      <c r="E261" s="134"/>
      <c r="F261" s="136"/>
      <c r="G261" s="34"/>
      <c r="H261" s="46"/>
      <c r="I261" s="46"/>
      <c r="J261" s="60"/>
      <c r="K261" s="49"/>
      <c r="L261" s="49"/>
      <c r="M261" s="38"/>
      <c r="N261" s="14"/>
    </row>
    <row r="262" spans="1:14" x14ac:dyDescent="0.25">
      <c r="A262" s="138">
        <v>5.01</v>
      </c>
      <c r="B262" s="139" t="s">
        <v>69</v>
      </c>
      <c r="C262" s="138">
        <v>458</v>
      </c>
      <c r="D262" s="140" t="s">
        <v>30</v>
      </c>
      <c r="E262" s="141">
        <v>1800.51</v>
      </c>
      <c r="F262" s="141">
        <v>824633.58</v>
      </c>
      <c r="G262" s="34"/>
      <c r="H262" s="46"/>
      <c r="I262" s="46"/>
      <c r="J262" s="60"/>
      <c r="K262" s="49"/>
      <c r="L262" s="49"/>
      <c r="M262" s="38"/>
      <c r="N262" s="14"/>
    </row>
    <row r="263" spans="1:14" ht="13.5" customHeight="1" x14ac:dyDescent="0.25">
      <c r="A263" s="138">
        <v>5.0199999999999996</v>
      </c>
      <c r="B263" s="139" t="s">
        <v>70</v>
      </c>
      <c r="C263" s="138">
        <v>110.78</v>
      </c>
      <c r="D263" s="140" t="s">
        <v>34</v>
      </c>
      <c r="E263" s="146">
        <v>277.51</v>
      </c>
      <c r="F263" s="141">
        <v>30742.560000000001</v>
      </c>
      <c r="G263" s="34"/>
      <c r="H263" s="46"/>
      <c r="I263" s="46"/>
      <c r="J263" s="60"/>
      <c r="K263" s="49"/>
      <c r="L263" s="49"/>
      <c r="M263" s="38"/>
      <c r="N263" s="14"/>
    </row>
    <row r="264" spans="1:14" x14ac:dyDescent="0.25">
      <c r="A264" s="138">
        <v>5.03</v>
      </c>
      <c r="B264" s="139" t="s">
        <v>71</v>
      </c>
      <c r="C264" s="138">
        <v>35</v>
      </c>
      <c r="D264" s="140" t="s">
        <v>30</v>
      </c>
      <c r="E264" s="141">
        <v>1948.43</v>
      </c>
      <c r="F264" s="141">
        <v>68195.05</v>
      </c>
      <c r="G264" s="34"/>
      <c r="H264" s="46"/>
      <c r="I264" s="46"/>
      <c r="J264" s="60"/>
      <c r="K264" s="49"/>
      <c r="L264" s="49"/>
      <c r="M264" s="38"/>
      <c r="N264" s="14"/>
    </row>
    <row r="265" spans="1:14" x14ac:dyDescent="0.25">
      <c r="A265" s="135"/>
      <c r="B265" s="142" t="s">
        <v>35</v>
      </c>
      <c r="C265" s="142"/>
      <c r="D265" s="143"/>
      <c r="E265" s="142"/>
      <c r="F265" s="144">
        <f>SUM(F262:F264)</f>
        <v>923571.19000000006</v>
      </c>
      <c r="G265" s="34"/>
      <c r="H265" s="46"/>
      <c r="I265" s="46"/>
      <c r="J265" s="60"/>
      <c r="K265" s="49"/>
      <c r="L265" s="49"/>
      <c r="M265" s="38"/>
      <c r="N265" s="14"/>
    </row>
    <row r="266" spans="1:14" x14ac:dyDescent="0.25">
      <c r="A266" s="137">
        <v>6</v>
      </c>
      <c r="B266" s="133" t="s">
        <v>72</v>
      </c>
      <c r="C266" s="134"/>
      <c r="D266" s="135"/>
      <c r="E266" s="134"/>
      <c r="F266" s="136"/>
      <c r="G266" s="34"/>
      <c r="H266" s="46"/>
      <c r="I266" s="46"/>
      <c r="J266" s="60"/>
      <c r="K266" s="49"/>
      <c r="L266" s="49"/>
      <c r="M266" s="38"/>
      <c r="N266" s="14"/>
    </row>
    <row r="267" spans="1:14" ht="25.5" x14ac:dyDescent="0.25">
      <c r="A267" s="138">
        <v>6.01</v>
      </c>
      <c r="B267" s="139" t="s">
        <v>73</v>
      </c>
      <c r="C267" s="138">
        <v>1</v>
      </c>
      <c r="D267" s="140" t="s">
        <v>74</v>
      </c>
      <c r="E267" s="141">
        <v>40655.199999999997</v>
      </c>
      <c r="F267" s="141">
        <v>40655.199999999997</v>
      </c>
      <c r="G267" s="34"/>
      <c r="H267" s="46"/>
      <c r="I267" s="46"/>
      <c r="J267" s="60"/>
      <c r="K267" s="49"/>
      <c r="L267" s="49"/>
      <c r="M267" s="38"/>
      <c r="N267" s="14"/>
    </row>
    <row r="268" spans="1:14" x14ac:dyDescent="0.25">
      <c r="A268" s="138">
        <v>6.02</v>
      </c>
      <c r="B268" s="139" t="s">
        <v>75</v>
      </c>
      <c r="C268" s="138">
        <v>3</v>
      </c>
      <c r="D268" s="140" t="s">
        <v>74</v>
      </c>
      <c r="E268" s="141">
        <v>25259.82</v>
      </c>
      <c r="F268" s="141">
        <v>75779.460000000006</v>
      </c>
      <c r="G268" s="34"/>
      <c r="H268" s="46"/>
      <c r="I268" s="46"/>
      <c r="J268" s="60"/>
      <c r="K268" s="49"/>
      <c r="L268" s="49"/>
      <c r="M268" s="38"/>
      <c r="N268" s="14"/>
    </row>
    <row r="269" spans="1:14" x14ac:dyDescent="0.25">
      <c r="A269" s="138">
        <v>6.03</v>
      </c>
      <c r="B269" s="139" t="s">
        <v>76</v>
      </c>
      <c r="C269" s="138">
        <v>5</v>
      </c>
      <c r="D269" s="140" t="s">
        <v>74</v>
      </c>
      <c r="E269" s="141">
        <v>19857.84</v>
      </c>
      <c r="F269" s="141">
        <v>99289.2</v>
      </c>
      <c r="G269" s="34"/>
      <c r="H269" s="46"/>
      <c r="I269" s="46"/>
      <c r="J269" s="60"/>
      <c r="K269" s="49"/>
      <c r="L269" s="49"/>
      <c r="M269" s="38"/>
      <c r="N269" s="14"/>
    </row>
    <row r="270" spans="1:14" x14ac:dyDescent="0.25">
      <c r="A270" s="135"/>
      <c r="B270" s="142" t="s">
        <v>35</v>
      </c>
      <c r="C270" s="142"/>
      <c r="D270" s="143"/>
      <c r="E270" s="142"/>
      <c r="F270" s="144">
        <f>SUM(F267:F269)</f>
        <v>215723.86</v>
      </c>
      <c r="G270" s="34"/>
      <c r="H270" s="46"/>
      <c r="I270" s="46"/>
      <c r="J270" s="60"/>
      <c r="K270" s="49"/>
      <c r="L270" s="49"/>
      <c r="M270" s="38"/>
      <c r="N270" s="14"/>
    </row>
    <row r="271" spans="1:14" x14ac:dyDescent="0.25">
      <c r="A271" s="137">
        <v>7</v>
      </c>
      <c r="B271" s="133" t="s">
        <v>77</v>
      </c>
      <c r="C271" s="134"/>
      <c r="D271" s="135"/>
      <c r="E271" s="134"/>
      <c r="F271" s="136"/>
      <c r="G271" s="34"/>
      <c r="H271" s="46"/>
      <c r="I271" s="46"/>
      <c r="J271" s="60"/>
      <c r="K271" s="49"/>
      <c r="L271" s="49"/>
      <c r="M271" s="38"/>
      <c r="N271" s="14"/>
    </row>
    <row r="272" spans="1:14" ht="25.5" x14ac:dyDescent="0.25">
      <c r="A272" s="138">
        <v>7.01</v>
      </c>
      <c r="B272" s="139" t="s">
        <v>78</v>
      </c>
      <c r="C272" s="138">
        <v>10.34</v>
      </c>
      <c r="D272" s="140" t="s">
        <v>64</v>
      </c>
      <c r="E272" s="146">
        <v>882.05</v>
      </c>
      <c r="F272" s="141">
        <v>9120.4</v>
      </c>
      <c r="G272" s="34"/>
      <c r="H272" s="46"/>
      <c r="I272" s="46"/>
      <c r="J272" s="60"/>
      <c r="K272" s="49"/>
      <c r="L272" s="49"/>
      <c r="M272" s="38"/>
      <c r="N272" s="14"/>
    </row>
    <row r="273" spans="1:14" x14ac:dyDescent="0.25">
      <c r="A273" s="135"/>
      <c r="B273" s="142" t="s">
        <v>35</v>
      </c>
      <c r="C273" s="142"/>
      <c r="D273" s="143"/>
      <c r="E273" s="142"/>
      <c r="F273" s="144">
        <f>F272</f>
        <v>9120.4</v>
      </c>
      <c r="G273" s="34"/>
      <c r="H273" s="46"/>
      <c r="I273" s="46"/>
      <c r="J273" s="60"/>
      <c r="K273" s="49"/>
      <c r="L273" s="49"/>
      <c r="M273" s="38"/>
      <c r="N273" s="14"/>
    </row>
    <row r="274" spans="1:14" x14ac:dyDescent="0.25">
      <c r="A274" s="137">
        <v>8</v>
      </c>
      <c r="B274" s="133" t="s">
        <v>79</v>
      </c>
      <c r="C274" s="134"/>
      <c r="D274" s="135"/>
      <c r="E274" s="134"/>
      <c r="F274" s="136"/>
      <c r="G274" s="34"/>
      <c r="H274" s="46"/>
      <c r="I274" s="46"/>
      <c r="J274" s="60"/>
      <c r="K274" s="49"/>
      <c r="L274" s="49"/>
      <c r="M274" s="38"/>
      <c r="N274" s="14"/>
    </row>
    <row r="275" spans="1:14" x14ac:dyDescent="0.25">
      <c r="A275" s="138">
        <v>8.01</v>
      </c>
      <c r="B275" s="139" t="s">
        <v>80</v>
      </c>
      <c r="C275" s="138">
        <v>17</v>
      </c>
      <c r="D275" s="140" t="s">
        <v>34</v>
      </c>
      <c r="E275" s="141">
        <v>2764.21</v>
      </c>
      <c r="F275" s="141">
        <v>46991.57</v>
      </c>
      <c r="G275" s="34"/>
      <c r="H275" s="46"/>
      <c r="I275" s="46"/>
      <c r="J275" s="60"/>
      <c r="K275" s="49"/>
      <c r="L275" s="49"/>
      <c r="M275" s="38"/>
      <c r="N275" s="14"/>
    </row>
    <row r="276" spans="1:14" ht="16.5" customHeight="1" x14ac:dyDescent="0.25">
      <c r="A276" s="138">
        <v>8.02</v>
      </c>
      <c r="B276" s="139" t="s">
        <v>81</v>
      </c>
      <c r="C276" s="138">
        <v>4</v>
      </c>
      <c r="D276" s="140" t="s">
        <v>30</v>
      </c>
      <c r="E276" s="141">
        <v>1800.51</v>
      </c>
      <c r="F276" s="141">
        <v>7202.04</v>
      </c>
      <c r="G276" s="34"/>
      <c r="H276" s="46"/>
      <c r="I276" s="46"/>
      <c r="J276" s="60"/>
      <c r="K276" s="49"/>
      <c r="L276" s="49"/>
      <c r="M276" s="38"/>
      <c r="N276" s="14"/>
    </row>
    <row r="277" spans="1:14" x14ac:dyDescent="0.25">
      <c r="A277" s="135"/>
      <c r="B277" s="142" t="s">
        <v>35</v>
      </c>
      <c r="C277" s="142"/>
      <c r="D277" s="143"/>
      <c r="E277" s="142"/>
      <c r="F277" s="144">
        <f>SUM(F275:F276)</f>
        <v>54193.61</v>
      </c>
      <c r="G277" s="34"/>
      <c r="H277" s="46"/>
      <c r="I277" s="46"/>
      <c r="J277" s="60"/>
      <c r="K277" s="49"/>
      <c r="L277" s="49"/>
      <c r="M277" s="38"/>
      <c r="N277" s="14"/>
    </row>
    <row r="278" spans="1:14" x14ac:dyDescent="0.25">
      <c r="A278" s="137">
        <v>9</v>
      </c>
      <c r="B278" s="133" t="s">
        <v>82</v>
      </c>
      <c r="C278" s="134"/>
      <c r="D278" s="135"/>
      <c r="E278" s="134"/>
      <c r="F278" s="136"/>
      <c r="G278" s="34"/>
      <c r="H278" s="46"/>
      <c r="I278" s="46"/>
      <c r="J278" s="60"/>
      <c r="K278" s="49"/>
      <c r="L278" s="49"/>
      <c r="M278" s="38"/>
      <c r="N278" s="14"/>
    </row>
    <row r="279" spans="1:14" ht="16.5" customHeight="1" x14ac:dyDescent="0.25">
      <c r="A279" s="138">
        <v>9.01</v>
      </c>
      <c r="B279" s="139" t="s">
        <v>83</v>
      </c>
      <c r="C279" s="145">
        <v>1585.32</v>
      </c>
      <c r="D279" s="140" t="s">
        <v>30</v>
      </c>
      <c r="E279" s="146">
        <v>300.42</v>
      </c>
      <c r="F279" s="141">
        <v>476261.83</v>
      </c>
      <c r="G279" s="34"/>
      <c r="H279" s="46"/>
      <c r="I279" s="46"/>
      <c r="J279" s="60"/>
      <c r="K279" s="49"/>
      <c r="L279" s="49"/>
      <c r="M279" s="38"/>
      <c r="N279" s="14"/>
    </row>
    <row r="280" spans="1:14" x14ac:dyDescent="0.25">
      <c r="A280" s="135"/>
      <c r="B280" s="142" t="s">
        <v>35</v>
      </c>
      <c r="C280" s="142"/>
      <c r="D280" s="143"/>
      <c r="E280" s="142"/>
      <c r="F280" s="144">
        <f>F279</f>
        <v>476261.83</v>
      </c>
      <c r="G280" s="34"/>
      <c r="H280" s="46"/>
      <c r="I280" s="46"/>
      <c r="J280" s="60"/>
      <c r="K280" s="49"/>
      <c r="L280" s="49"/>
      <c r="M280" s="38"/>
      <c r="N280" s="14"/>
    </row>
    <row r="281" spans="1:14" x14ac:dyDescent="0.25">
      <c r="A281" s="137">
        <v>10</v>
      </c>
      <c r="B281" s="133" t="s">
        <v>84</v>
      </c>
      <c r="C281" s="134"/>
      <c r="D281" s="135"/>
      <c r="E281" s="134"/>
      <c r="F281" s="136"/>
      <c r="G281" s="34"/>
      <c r="H281" s="46"/>
      <c r="I281" s="46"/>
      <c r="J281" s="60"/>
      <c r="K281" s="49"/>
      <c r="L281" s="49"/>
      <c r="M281" s="38"/>
      <c r="N281" s="14"/>
    </row>
    <row r="282" spans="1:14" x14ac:dyDescent="0.25">
      <c r="A282" s="138">
        <v>10.01</v>
      </c>
      <c r="B282" s="139" t="s">
        <v>85</v>
      </c>
      <c r="C282" s="134"/>
      <c r="D282" s="135"/>
      <c r="E282" s="134"/>
      <c r="F282" s="136"/>
      <c r="G282" s="34"/>
      <c r="H282" s="46"/>
      <c r="I282" s="46"/>
      <c r="J282" s="60"/>
      <c r="K282" s="49"/>
      <c r="L282" s="49"/>
      <c r="M282" s="38"/>
      <c r="N282" s="14"/>
    </row>
    <row r="283" spans="1:14" x14ac:dyDescent="0.25">
      <c r="A283" s="138">
        <v>10.02</v>
      </c>
      <c r="B283" s="139" t="s">
        <v>86</v>
      </c>
      <c r="C283" s="138">
        <v>5.4</v>
      </c>
      <c r="D283" s="140" t="s">
        <v>30</v>
      </c>
      <c r="E283" s="141">
        <v>6543.33</v>
      </c>
      <c r="F283" s="141">
        <v>35334</v>
      </c>
      <c r="G283" s="34"/>
      <c r="H283" s="46"/>
      <c r="I283" s="46"/>
      <c r="J283" s="60"/>
      <c r="K283" s="49"/>
      <c r="L283" s="49"/>
      <c r="M283" s="38"/>
      <c r="N283" s="14"/>
    </row>
    <row r="284" spans="1:14" x14ac:dyDescent="0.25">
      <c r="A284" s="138">
        <v>10.029999999999999</v>
      </c>
      <c r="B284" s="139" t="s">
        <v>87</v>
      </c>
      <c r="C284" s="138">
        <v>6</v>
      </c>
      <c r="D284" s="140" t="s">
        <v>74</v>
      </c>
      <c r="E284" s="141">
        <v>10994.43</v>
      </c>
      <c r="F284" s="141">
        <v>65966.58</v>
      </c>
      <c r="G284" s="34"/>
      <c r="H284" s="46"/>
      <c r="I284" s="46"/>
      <c r="J284" s="60"/>
      <c r="K284" s="49"/>
      <c r="L284" s="49"/>
      <c r="M284" s="38"/>
      <c r="N284" s="14"/>
    </row>
    <row r="285" spans="1:14" x14ac:dyDescent="0.25">
      <c r="A285" s="138">
        <v>10.039999999999999</v>
      </c>
      <c r="B285" s="139" t="s">
        <v>88</v>
      </c>
      <c r="C285" s="138">
        <v>8</v>
      </c>
      <c r="D285" s="140" t="s">
        <v>74</v>
      </c>
      <c r="E285" s="141">
        <v>12551.71</v>
      </c>
      <c r="F285" s="141">
        <v>100413.68</v>
      </c>
      <c r="G285" s="34"/>
      <c r="H285" s="46"/>
      <c r="I285" s="46"/>
      <c r="J285" s="60"/>
      <c r="K285" s="49"/>
      <c r="L285" s="49"/>
      <c r="M285" s="38"/>
      <c r="N285" s="14"/>
    </row>
    <row r="286" spans="1:14" x14ac:dyDescent="0.25">
      <c r="A286" s="138">
        <v>10.050000000000001</v>
      </c>
      <c r="B286" s="139" t="s">
        <v>89</v>
      </c>
      <c r="C286" s="138">
        <v>2</v>
      </c>
      <c r="D286" s="140" t="s">
        <v>74</v>
      </c>
      <c r="E286" s="141">
        <v>2783.77</v>
      </c>
      <c r="F286" s="141">
        <v>5567.54</v>
      </c>
      <c r="G286" s="34"/>
      <c r="H286" s="46"/>
      <c r="I286" s="46"/>
      <c r="J286" s="60"/>
      <c r="K286" s="49"/>
      <c r="L286" s="49"/>
      <c r="M286" s="38"/>
      <c r="N286" s="14"/>
    </row>
    <row r="287" spans="1:14" x14ac:dyDescent="0.25">
      <c r="A287" s="138">
        <v>10.06</v>
      </c>
      <c r="B287" s="139" t="s">
        <v>90</v>
      </c>
      <c r="C287" s="138">
        <v>2</v>
      </c>
      <c r="D287" s="140" t="s">
        <v>74</v>
      </c>
      <c r="E287" s="141">
        <v>10709.95</v>
      </c>
      <c r="F287" s="141">
        <v>21419.9</v>
      </c>
      <c r="G287" s="34"/>
      <c r="H287" s="46"/>
      <c r="I287" s="46"/>
      <c r="J287" s="60"/>
      <c r="K287" s="49"/>
      <c r="L287" s="49"/>
      <c r="M287" s="38"/>
      <c r="N287" s="14"/>
    </row>
    <row r="288" spans="1:14" x14ac:dyDescent="0.25">
      <c r="A288" s="138">
        <v>10.07</v>
      </c>
      <c r="B288" s="139" t="s">
        <v>111</v>
      </c>
      <c r="C288" s="138">
        <v>1</v>
      </c>
      <c r="D288" s="140" t="s">
        <v>74</v>
      </c>
      <c r="E288" s="141">
        <v>2239.4499999999998</v>
      </c>
      <c r="F288" s="141">
        <v>2239.4499999999998</v>
      </c>
      <c r="G288" s="34"/>
      <c r="H288" s="46"/>
      <c r="I288" s="46"/>
      <c r="J288" s="60"/>
      <c r="K288" s="49"/>
      <c r="L288" s="49"/>
      <c r="M288" s="38"/>
      <c r="N288" s="14"/>
    </row>
    <row r="289" spans="1:14" x14ac:dyDescent="0.25">
      <c r="A289" s="138">
        <v>10.08</v>
      </c>
      <c r="B289" s="139" t="s">
        <v>92</v>
      </c>
      <c r="C289" s="138">
        <v>1</v>
      </c>
      <c r="D289" s="140" t="s">
        <v>93</v>
      </c>
      <c r="E289" s="141">
        <v>135000</v>
      </c>
      <c r="F289" s="141">
        <v>135000</v>
      </c>
      <c r="G289" s="34"/>
      <c r="H289" s="46"/>
      <c r="I289" s="46"/>
      <c r="J289" s="60"/>
      <c r="K289" s="49"/>
      <c r="L289" s="49"/>
      <c r="M289" s="38"/>
      <c r="N289" s="14"/>
    </row>
    <row r="290" spans="1:14" x14ac:dyDescent="0.25">
      <c r="A290" s="138">
        <v>10.09</v>
      </c>
      <c r="B290" s="139" t="s">
        <v>94</v>
      </c>
      <c r="C290" s="134"/>
      <c r="D290" s="135"/>
      <c r="E290" s="134"/>
      <c r="F290" s="136"/>
      <c r="G290" s="34"/>
      <c r="H290" s="46"/>
      <c r="I290" s="46"/>
      <c r="J290" s="60"/>
      <c r="K290" s="49"/>
      <c r="L290" s="49"/>
      <c r="M290" s="38"/>
      <c r="N290" s="14"/>
    </row>
    <row r="291" spans="1:14" x14ac:dyDescent="0.25">
      <c r="A291" s="138">
        <v>10.1</v>
      </c>
      <c r="B291" s="139" t="s">
        <v>95</v>
      </c>
      <c r="C291" s="138">
        <v>10</v>
      </c>
      <c r="D291" s="140" t="s">
        <v>96</v>
      </c>
      <c r="E291" s="141">
        <v>2955</v>
      </c>
      <c r="F291" s="141">
        <v>29550</v>
      </c>
      <c r="G291" s="34"/>
      <c r="H291" s="46"/>
      <c r="I291" s="46"/>
      <c r="J291" s="60"/>
      <c r="K291" s="49"/>
      <c r="L291" s="49"/>
      <c r="M291" s="38"/>
      <c r="N291" s="14"/>
    </row>
    <row r="292" spans="1:14" x14ac:dyDescent="0.25">
      <c r="A292" s="138">
        <v>10.11</v>
      </c>
      <c r="B292" s="139" t="s">
        <v>86</v>
      </c>
      <c r="C292" s="138">
        <v>1.2</v>
      </c>
      <c r="D292" s="140" t="s">
        <v>30</v>
      </c>
      <c r="E292" s="141">
        <v>6790</v>
      </c>
      <c r="F292" s="141">
        <v>8148</v>
      </c>
      <c r="G292" s="34"/>
      <c r="H292" s="46"/>
      <c r="I292" s="46"/>
      <c r="J292" s="60"/>
      <c r="K292" s="49"/>
      <c r="L292" s="49"/>
      <c r="M292" s="38"/>
      <c r="N292" s="14"/>
    </row>
    <row r="293" spans="1:14" ht="15" customHeight="1" x14ac:dyDescent="0.25">
      <c r="A293" s="138">
        <v>10.119999999999999</v>
      </c>
      <c r="B293" s="139" t="s">
        <v>97</v>
      </c>
      <c r="C293" s="138">
        <v>1</v>
      </c>
      <c r="D293" s="140" t="s">
        <v>74</v>
      </c>
      <c r="E293" s="141">
        <v>14106.81</v>
      </c>
      <c r="F293" s="141">
        <v>14106.81</v>
      </c>
      <c r="G293" s="34"/>
      <c r="H293" s="46"/>
      <c r="I293" s="46"/>
      <c r="J293" s="60"/>
      <c r="K293" s="49"/>
      <c r="L293" s="49"/>
      <c r="M293" s="38"/>
      <c r="N293" s="14"/>
    </row>
    <row r="294" spans="1:14" x14ac:dyDescent="0.25">
      <c r="A294" s="138">
        <v>10.130000000000001</v>
      </c>
      <c r="B294" s="139" t="s">
        <v>111</v>
      </c>
      <c r="C294" s="138">
        <v>1</v>
      </c>
      <c r="D294" s="140" t="s">
        <v>74</v>
      </c>
      <c r="E294" s="141">
        <v>2239.4499999999998</v>
      </c>
      <c r="F294" s="141">
        <v>2239.4499999999998</v>
      </c>
      <c r="G294" s="34"/>
      <c r="H294" s="46"/>
      <c r="I294" s="46"/>
      <c r="J294" s="60"/>
      <c r="K294" s="49"/>
      <c r="L294" s="49"/>
      <c r="M294" s="38"/>
      <c r="N294" s="14"/>
    </row>
    <row r="295" spans="1:14" x14ac:dyDescent="0.25">
      <c r="A295" s="135"/>
      <c r="B295" s="142" t="s">
        <v>35</v>
      </c>
      <c r="C295" s="134"/>
      <c r="D295" s="135"/>
      <c r="E295" s="134"/>
      <c r="F295" s="144">
        <f>SUM(F283:F294)</f>
        <v>419985.41000000003</v>
      </c>
      <c r="G295" s="34"/>
      <c r="H295" s="46"/>
      <c r="I295" s="46"/>
      <c r="J295" s="60"/>
      <c r="K295" s="49"/>
      <c r="L295" s="49"/>
      <c r="M295" s="38"/>
      <c r="N295" s="14"/>
    </row>
    <row r="296" spans="1:14" x14ac:dyDescent="0.25">
      <c r="A296" s="137">
        <v>11</v>
      </c>
      <c r="B296" s="133" t="s">
        <v>99</v>
      </c>
      <c r="C296" s="134"/>
      <c r="D296" s="135"/>
      <c r="E296" s="134"/>
      <c r="F296" s="136"/>
      <c r="G296" s="34"/>
      <c r="H296" s="46"/>
      <c r="I296" s="46"/>
      <c r="J296" s="60"/>
      <c r="K296" s="49"/>
      <c r="L296" s="49"/>
      <c r="M296" s="38"/>
      <c r="N296" s="14"/>
    </row>
    <row r="297" spans="1:14" x14ac:dyDescent="0.25">
      <c r="A297" s="138">
        <v>11.01</v>
      </c>
      <c r="B297" s="139" t="s">
        <v>100</v>
      </c>
      <c r="C297" s="138">
        <v>44</v>
      </c>
      <c r="D297" s="140" t="s">
        <v>74</v>
      </c>
      <c r="E297" s="141">
        <v>1473.68</v>
      </c>
      <c r="F297" s="141">
        <v>64841.919999999998</v>
      </c>
      <c r="G297" s="34"/>
      <c r="H297" s="46"/>
      <c r="I297" s="46"/>
      <c r="J297" s="60"/>
      <c r="K297" s="49"/>
      <c r="L297" s="49"/>
      <c r="M297" s="38"/>
      <c r="N297" s="14"/>
    </row>
    <row r="298" spans="1:14" x14ac:dyDescent="0.25">
      <c r="A298" s="138">
        <v>11.02</v>
      </c>
      <c r="B298" s="139" t="s">
        <v>101</v>
      </c>
      <c r="C298" s="138">
        <v>10</v>
      </c>
      <c r="D298" s="140" t="s">
        <v>74</v>
      </c>
      <c r="E298" s="141">
        <v>1586.98</v>
      </c>
      <c r="F298" s="141">
        <v>15869.76</v>
      </c>
      <c r="G298" s="34"/>
      <c r="H298" s="46"/>
      <c r="I298" s="46"/>
      <c r="J298" s="60"/>
      <c r="K298" s="49"/>
      <c r="L298" s="49"/>
      <c r="M298" s="38"/>
      <c r="N298" s="14"/>
    </row>
    <row r="299" spans="1:14" x14ac:dyDescent="0.25">
      <c r="A299" s="138">
        <v>11.03</v>
      </c>
      <c r="B299" s="139" t="s">
        <v>102</v>
      </c>
      <c r="C299" s="138">
        <v>2</v>
      </c>
      <c r="D299" s="140" t="s">
        <v>74</v>
      </c>
      <c r="E299" s="141">
        <v>2082.37</v>
      </c>
      <c r="F299" s="141">
        <v>4164.74</v>
      </c>
      <c r="G299" s="34"/>
      <c r="H299" s="46"/>
      <c r="I299" s="46"/>
      <c r="J299" s="60"/>
      <c r="K299" s="49"/>
      <c r="L299" s="49"/>
      <c r="M299" s="38"/>
      <c r="N299" s="14"/>
    </row>
    <row r="300" spans="1:14" x14ac:dyDescent="0.25">
      <c r="A300" s="138">
        <v>11.04</v>
      </c>
      <c r="B300" s="139" t="s">
        <v>103</v>
      </c>
      <c r="C300" s="138">
        <v>1</v>
      </c>
      <c r="D300" s="140" t="s">
        <v>74</v>
      </c>
      <c r="E300" s="141">
        <v>2452.84</v>
      </c>
      <c r="F300" s="141">
        <v>2452.84</v>
      </c>
      <c r="G300" s="34"/>
      <c r="H300" s="46"/>
      <c r="I300" s="46"/>
      <c r="J300" s="60"/>
      <c r="K300" s="49"/>
      <c r="L300" s="49"/>
      <c r="M300" s="38"/>
      <c r="N300" s="14"/>
    </row>
    <row r="301" spans="1:14" x14ac:dyDescent="0.25">
      <c r="A301" s="138">
        <v>11.05</v>
      </c>
      <c r="B301" s="139" t="s">
        <v>104</v>
      </c>
      <c r="C301" s="138">
        <v>2</v>
      </c>
      <c r="D301" s="140" t="s">
        <v>74</v>
      </c>
      <c r="E301" s="141">
        <v>1944.31</v>
      </c>
      <c r="F301" s="141">
        <v>3888.62</v>
      </c>
      <c r="G301" s="34"/>
      <c r="H301" s="46"/>
      <c r="I301" s="46"/>
      <c r="J301" s="60"/>
      <c r="K301" s="49"/>
      <c r="L301" s="49"/>
      <c r="M301" s="38"/>
      <c r="N301" s="14"/>
    </row>
    <row r="302" spans="1:14" x14ac:dyDescent="0.25">
      <c r="A302" s="138">
        <v>11.06</v>
      </c>
      <c r="B302" s="139" t="s">
        <v>105</v>
      </c>
      <c r="C302" s="138">
        <v>30</v>
      </c>
      <c r="D302" s="140" t="s">
        <v>74</v>
      </c>
      <c r="E302" s="141">
        <v>1859.58</v>
      </c>
      <c r="F302" s="141">
        <v>55787.4</v>
      </c>
      <c r="G302" s="34"/>
      <c r="H302" s="46"/>
      <c r="I302" s="46"/>
      <c r="J302" s="60"/>
      <c r="K302" s="49"/>
      <c r="L302" s="49"/>
      <c r="M302" s="38"/>
      <c r="N302" s="14"/>
    </row>
    <row r="303" spans="1:14" x14ac:dyDescent="0.25">
      <c r="A303" s="138">
        <v>11.07</v>
      </c>
      <c r="B303" s="139" t="s">
        <v>106</v>
      </c>
      <c r="C303" s="138">
        <v>12</v>
      </c>
      <c r="D303" s="140" t="s">
        <v>74</v>
      </c>
      <c r="E303" s="141">
        <v>3945.79</v>
      </c>
      <c r="F303" s="141">
        <v>47349.48</v>
      </c>
      <c r="G303" s="34"/>
      <c r="H303" s="46"/>
      <c r="I303" s="46"/>
      <c r="J303" s="60"/>
      <c r="K303" s="49"/>
      <c r="L303" s="49"/>
      <c r="M303" s="38"/>
      <c r="N303" s="14"/>
    </row>
    <row r="304" spans="1:14" x14ac:dyDescent="0.25">
      <c r="A304" s="138">
        <v>11.08</v>
      </c>
      <c r="B304" s="139" t="s">
        <v>107</v>
      </c>
      <c r="C304" s="138">
        <v>16</v>
      </c>
      <c r="D304" s="140" t="s">
        <v>74</v>
      </c>
      <c r="E304" s="141">
        <v>1368.29</v>
      </c>
      <c r="F304" s="141">
        <v>21892.639999999999</v>
      </c>
      <c r="G304" s="34"/>
      <c r="H304" s="46"/>
      <c r="I304" s="46"/>
      <c r="J304" s="60"/>
      <c r="K304" s="49"/>
      <c r="L304" s="49"/>
      <c r="M304" s="38"/>
      <c r="N304" s="14"/>
    </row>
    <row r="305" spans="1:14" x14ac:dyDescent="0.25">
      <c r="A305" s="147">
        <v>11.09</v>
      </c>
      <c r="B305" s="148" t="s">
        <v>108</v>
      </c>
      <c r="C305" s="147">
        <v>1</v>
      </c>
      <c r="D305" s="149" t="s">
        <v>74</v>
      </c>
      <c r="E305" s="150">
        <v>16939.810000000001</v>
      </c>
      <c r="F305" s="150">
        <v>16939.810000000001</v>
      </c>
      <c r="G305" s="34"/>
      <c r="H305" s="46"/>
      <c r="I305" s="46"/>
      <c r="J305" s="60"/>
      <c r="K305" s="49"/>
      <c r="L305" s="49"/>
      <c r="M305" s="38"/>
      <c r="N305" s="14"/>
    </row>
    <row r="306" spans="1:14" x14ac:dyDescent="0.25">
      <c r="A306" s="123"/>
      <c r="B306" s="127" t="s">
        <v>35</v>
      </c>
      <c r="C306" s="128"/>
      <c r="D306" s="129"/>
      <c r="E306" s="130"/>
      <c r="F306" s="131">
        <f>SUM(F297:F305)</f>
        <v>233187.21000000002</v>
      </c>
      <c r="G306" s="34"/>
      <c r="H306" s="46"/>
      <c r="I306" s="46"/>
      <c r="J306" s="60"/>
      <c r="K306" s="49"/>
      <c r="L306" s="49"/>
      <c r="M306" s="38"/>
      <c r="N306" s="14"/>
    </row>
    <row r="307" spans="1:14" ht="39" x14ac:dyDescent="0.25">
      <c r="A307" s="160" t="s">
        <v>116</v>
      </c>
      <c r="B307" s="161" t="s">
        <v>117</v>
      </c>
      <c r="C307" s="162"/>
      <c r="D307" s="163"/>
      <c r="E307" s="162"/>
      <c r="F307" s="164"/>
      <c r="G307" s="34"/>
      <c r="H307" s="46"/>
      <c r="I307" s="46"/>
      <c r="J307" s="60"/>
      <c r="K307" s="49"/>
      <c r="L307" s="49"/>
      <c r="M307" s="38"/>
      <c r="N307" s="14"/>
    </row>
    <row r="308" spans="1:14" x14ac:dyDescent="0.25">
      <c r="A308" s="137">
        <v>1</v>
      </c>
      <c r="B308" s="133" t="s">
        <v>118</v>
      </c>
      <c r="C308" s="134"/>
      <c r="D308" s="135"/>
      <c r="E308" s="134"/>
      <c r="F308" s="136"/>
      <c r="G308" s="34"/>
      <c r="H308" s="46"/>
      <c r="I308" s="46"/>
      <c r="J308" s="60"/>
      <c r="K308" s="49"/>
      <c r="L308" s="49"/>
      <c r="M308" s="38"/>
      <c r="N308" s="14"/>
    </row>
    <row r="309" spans="1:14" x14ac:dyDescent="0.25">
      <c r="A309" s="138">
        <v>1.01</v>
      </c>
      <c r="B309" s="139" t="s">
        <v>119</v>
      </c>
      <c r="C309" s="138">
        <v>841.25</v>
      </c>
      <c r="D309" s="140" t="s">
        <v>30</v>
      </c>
      <c r="E309" s="146">
        <v>664.74</v>
      </c>
      <c r="F309" s="141">
        <v>559212.53</v>
      </c>
      <c r="G309" s="34"/>
      <c r="H309" s="46"/>
      <c r="I309" s="46"/>
      <c r="J309" s="60"/>
      <c r="K309" s="49"/>
      <c r="L309" s="49"/>
      <c r="M309" s="38"/>
      <c r="N309" s="14"/>
    </row>
    <row r="310" spans="1:14" x14ac:dyDescent="0.25">
      <c r="A310" s="138">
        <v>1.02</v>
      </c>
      <c r="B310" s="139" t="s">
        <v>120</v>
      </c>
      <c r="C310" s="138">
        <v>142.94999999999999</v>
      </c>
      <c r="D310" s="140" t="s">
        <v>34</v>
      </c>
      <c r="E310" s="146">
        <v>156.72</v>
      </c>
      <c r="F310" s="141">
        <v>22403.119999999999</v>
      </c>
      <c r="G310" s="34"/>
      <c r="H310" s="46"/>
      <c r="I310" s="46"/>
      <c r="J310" s="60"/>
      <c r="K310" s="49"/>
      <c r="L310" s="49"/>
      <c r="M310" s="38"/>
      <c r="N310" s="14"/>
    </row>
    <row r="311" spans="1:14" x14ac:dyDescent="0.25">
      <c r="A311" s="138">
        <v>1.03</v>
      </c>
      <c r="B311" s="139" t="s">
        <v>121</v>
      </c>
      <c r="C311" s="138">
        <v>841.25</v>
      </c>
      <c r="D311" s="140" t="s">
        <v>30</v>
      </c>
      <c r="E311" s="146">
        <v>599.63</v>
      </c>
      <c r="F311" s="141">
        <v>504435.79</v>
      </c>
      <c r="G311" s="34"/>
      <c r="H311" s="46"/>
      <c r="I311" s="46"/>
      <c r="J311" s="60"/>
      <c r="K311" s="49"/>
      <c r="L311" s="49"/>
      <c r="M311" s="38"/>
      <c r="N311" s="14"/>
    </row>
    <row r="312" spans="1:14" x14ac:dyDescent="0.25">
      <c r="A312" s="135"/>
      <c r="B312" s="142" t="s">
        <v>35</v>
      </c>
      <c r="C312" s="142"/>
      <c r="D312" s="143"/>
      <c r="E312" s="142"/>
      <c r="F312" s="144">
        <f>SUM(F309:F311)</f>
        <v>1086051.44</v>
      </c>
      <c r="G312" s="34"/>
      <c r="H312" s="46"/>
      <c r="I312" s="46"/>
      <c r="J312" s="60"/>
      <c r="K312" s="49"/>
      <c r="L312" s="49"/>
      <c r="M312" s="38"/>
      <c r="N312" s="14"/>
    </row>
    <row r="313" spans="1:14" x14ac:dyDescent="0.25">
      <c r="A313" s="137">
        <v>2</v>
      </c>
      <c r="B313" s="133" t="s">
        <v>122</v>
      </c>
      <c r="C313" s="134"/>
      <c r="D313" s="135"/>
      <c r="E313" s="134"/>
      <c r="F313" s="136"/>
      <c r="G313" s="34"/>
      <c r="H313" s="46"/>
      <c r="I313" s="46"/>
      <c r="J313" s="60"/>
      <c r="K313" s="49"/>
      <c r="L313" s="49"/>
      <c r="M313" s="38"/>
      <c r="N313" s="14"/>
    </row>
    <row r="314" spans="1:14" x14ac:dyDescent="0.25">
      <c r="A314" s="138">
        <v>2.0099999999999998</v>
      </c>
      <c r="B314" s="139" t="s">
        <v>123</v>
      </c>
      <c r="C314" s="145">
        <v>1658.4</v>
      </c>
      <c r="D314" s="140" t="s">
        <v>30</v>
      </c>
      <c r="E314" s="146">
        <v>300.42</v>
      </c>
      <c r="F314" s="141">
        <v>498216.53</v>
      </c>
      <c r="G314" s="34"/>
      <c r="H314" s="46"/>
      <c r="I314" s="46"/>
      <c r="J314" s="60"/>
      <c r="K314" s="49"/>
      <c r="L314" s="49"/>
      <c r="M314" s="38"/>
      <c r="N314" s="14"/>
    </row>
    <row r="315" spans="1:14" x14ac:dyDescent="0.25">
      <c r="A315" s="135"/>
      <c r="B315" s="142" t="s">
        <v>35</v>
      </c>
      <c r="C315" s="142"/>
      <c r="D315" s="143"/>
      <c r="E315" s="142"/>
      <c r="F315" s="144">
        <f>F314</f>
        <v>498216.53</v>
      </c>
      <c r="G315" s="34"/>
      <c r="H315" s="46"/>
      <c r="I315" s="46"/>
      <c r="J315" s="60"/>
      <c r="K315" s="49"/>
      <c r="L315" s="49"/>
      <c r="M315" s="38"/>
      <c r="N315" s="14"/>
    </row>
    <row r="316" spans="1:14" x14ac:dyDescent="0.25">
      <c r="A316" s="137">
        <v>3</v>
      </c>
      <c r="B316" s="133" t="s">
        <v>124</v>
      </c>
      <c r="C316" s="134"/>
      <c r="D316" s="135"/>
      <c r="E316" s="134"/>
      <c r="F316" s="136"/>
      <c r="G316" s="34"/>
      <c r="H316" s="46"/>
      <c r="I316" s="46"/>
      <c r="J316" s="60"/>
      <c r="K316" s="49"/>
      <c r="L316" s="49"/>
      <c r="M316" s="38"/>
      <c r="N316" s="14"/>
    </row>
    <row r="317" spans="1:14" x14ac:dyDescent="0.25">
      <c r="A317" s="138">
        <v>3.01</v>
      </c>
      <c r="B317" s="139" t="s">
        <v>125</v>
      </c>
      <c r="C317" s="138">
        <v>1</v>
      </c>
      <c r="D317" s="140" t="s">
        <v>93</v>
      </c>
      <c r="E317" s="141">
        <v>150000</v>
      </c>
      <c r="F317" s="141">
        <v>150000</v>
      </c>
      <c r="G317" s="34"/>
      <c r="H317" s="46"/>
      <c r="I317" s="46"/>
      <c r="J317" s="60"/>
      <c r="K317" s="49"/>
      <c r="L317" s="49"/>
      <c r="M317" s="38"/>
      <c r="N317" s="14"/>
    </row>
    <row r="318" spans="1:14" x14ac:dyDescent="0.25">
      <c r="A318" s="138">
        <v>3.02</v>
      </c>
      <c r="B318" s="139" t="s">
        <v>126</v>
      </c>
      <c r="C318" s="138">
        <v>1</v>
      </c>
      <c r="D318" s="140" t="s">
        <v>93</v>
      </c>
      <c r="E318" s="141">
        <v>150000</v>
      </c>
      <c r="F318" s="141">
        <v>150000</v>
      </c>
      <c r="G318" s="34"/>
      <c r="H318" s="46"/>
      <c r="I318" s="46"/>
      <c r="J318" s="60"/>
      <c r="K318" s="49"/>
      <c r="L318" s="49"/>
      <c r="M318" s="38"/>
      <c r="N318" s="14"/>
    </row>
    <row r="319" spans="1:14" x14ac:dyDescent="0.25">
      <c r="A319" s="138">
        <v>3.03</v>
      </c>
      <c r="B319" s="139" t="s">
        <v>127</v>
      </c>
      <c r="C319" s="138">
        <v>1</v>
      </c>
      <c r="D319" s="140" t="s">
        <v>93</v>
      </c>
      <c r="E319" s="141">
        <v>150000</v>
      </c>
      <c r="F319" s="141">
        <v>150000</v>
      </c>
      <c r="G319" s="34"/>
      <c r="H319" s="46"/>
      <c r="I319" s="46"/>
      <c r="J319" s="60"/>
      <c r="K319" s="49"/>
      <c r="L319" s="49"/>
      <c r="M319" s="38"/>
      <c r="N319" s="14"/>
    </row>
    <row r="320" spans="1:14" x14ac:dyDescent="0.25">
      <c r="A320" s="135"/>
      <c r="B320" s="142" t="s">
        <v>35</v>
      </c>
      <c r="C320" s="142"/>
      <c r="D320" s="143"/>
      <c r="E320" s="142"/>
      <c r="F320" s="144">
        <f>SUM(F317:F319)</f>
        <v>450000</v>
      </c>
      <c r="G320" s="34"/>
      <c r="H320" s="46"/>
      <c r="I320" s="46"/>
      <c r="J320" s="60"/>
      <c r="K320" s="49"/>
      <c r="L320" s="49"/>
      <c r="M320" s="38"/>
      <c r="N320" s="14"/>
    </row>
    <row r="321" spans="1:14" x14ac:dyDescent="0.25">
      <c r="A321" s="137">
        <v>4</v>
      </c>
      <c r="B321" s="133" t="s">
        <v>128</v>
      </c>
      <c r="C321" s="134"/>
      <c r="D321" s="135"/>
      <c r="E321" s="134"/>
      <c r="F321" s="136"/>
      <c r="G321" s="34"/>
      <c r="H321" s="46"/>
      <c r="I321" s="46"/>
      <c r="J321" s="60"/>
      <c r="K321" s="49"/>
      <c r="L321" s="49"/>
      <c r="M321" s="38"/>
      <c r="N321" s="14"/>
    </row>
    <row r="322" spans="1:14" x14ac:dyDescent="0.25">
      <c r="A322" s="138">
        <v>4.01</v>
      </c>
      <c r="B322" s="139" t="s">
        <v>129</v>
      </c>
      <c r="C322" s="138">
        <v>2</v>
      </c>
      <c r="D322" s="140" t="s">
        <v>74</v>
      </c>
      <c r="E322" s="141">
        <v>1852500</v>
      </c>
      <c r="F322" s="141">
        <v>3705000</v>
      </c>
      <c r="G322" s="34"/>
      <c r="H322" s="46"/>
      <c r="I322" s="46"/>
      <c r="J322" s="60"/>
      <c r="K322" s="49"/>
      <c r="L322" s="49"/>
      <c r="M322" s="38"/>
      <c r="N322" s="14"/>
    </row>
    <row r="323" spans="1:14" x14ac:dyDescent="0.25">
      <c r="A323" s="138">
        <v>4.0199999999999996</v>
      </c>
      <c r="B323" s="139" t="s">
        <v>130</v>
      </c>
      <c r="C323" s="138">
        <v>1</v>
      </c>
      <c r="D323" s="140" t="s">
        <v>93</v>
      </c>
      <c r="E323" s="141">
        <v>221000</v>
      </c>
      <c r="F323" s="141">
        <v>221000</v>
      </c>
      <c r="G323" s="34"/>
      <c r="H323" s="46"/>
      <c r="I323" s="46"/>
      <c r="J323" s="60"/>
      <c r="K323" s="49"/>
      <c r="L323" s="49"/>
      <c r="M323" s="38"/>
      <c r="N323" s="14"/>
    </row>
    <row r="324" spans="1:14" ht="38.25" x14ac:dyDescent="0.25">
      <c r="A324" s="165">
        <v>4.03</v>
      </c>
      <c r="B324" s="148" t="s">
        <v>131</v>
      </c>
      <c r="C324" s="147">
        <v>1</v>
      </c>
      <c r="D324" s="149" t="s">
        <v>93</v>
      </c>
      <c r="E324" s="166">
        <v>500000</v>
      </c>
      <c r="F324" s="166">
        <v>500000</v>
      </c>
      <c r="G324" s="167"/>
      <c r="H324" s="168"/>
      <c r="I324" s="168"/>
      <c r="J324" s="169"/>
      <c r="K324" s="170"/>
      <c r="L324" s="170"/>
      <c r="M324" s="171"/>
      <c r="N324" s="14"/>
    </row>
    <row r="325" spans="1:14" x14ac:dyDescent="0.25">
      <c r="A325" s="172"/>
      <c r="B325" s="127" t="s">
        <v>132</v>
      </c>
      <c r="C325" s="128"/>
      <c r="D325" s="129"/>
      <c r="E325" s="173"/>
      <c r="F325" s="174">
        <f>SUM(F322:F324)</f>
        <v>4426000</v>
      </c>
      <c r="G325" s="34"/>
      <c r="H325" s="46"/>
      <c r="I325" s="46"/>
      <c r="J325" s="60"/>
      <c r="K325" s="49"/>
      <c r="L325" s="49"/>
      <c r="M325" s="38"/>
      <c r="N325" s="14"/>
    </row>
    <row r="326" spans="1:14" x14ac:dyDescent="0.25">
      <c r="A326" s="175"/>
      <c r="B326" s="176" t="s">
        <v>133</v>
      </c>
      <c r="C326" s="177"/>
      <c r="D326" s="175"/>
      <c r="E326" s="177"/>
      <c r="F326" s="178">
        <f>F325+F320+F315+F312+F306+F295+F280+F277+F273+F270+F265+F260+F252+F247+F244+F236+F225+F210+F207+F203+F200+F195+F190+F182+F174++F177+F166+F155+F140+F137+F133+F130+F125+F120+F112+F107+F104+F96+F85+F69+F66+F62+F54+F59+F41+F49+F36+F33+F23+F20+F15</f>
        <v>49164307.059999995</v>
      </c>
      <c r="G326" s="177"/>
      <c r="H326" s="177"/>
      <c r="I326" s="177"/>
      <c r="J326" s="177"/>
      <c r="K326" s="179"/>
      <c r="L326" s="179">
        <f>L32++L23+L20+L15</f>
        <v>7057235.7549080001</v>
      </c>
      <c r="M326" s="180">
        <f t="shared" ref="M326" si="17">K326+L326</f>
        <v>7057235.7549080001</v>
      </c>
      <c r="N326" s="14"/>
    </row>
    <row r="327" spans="1:14" x14ac:dyDescent="0.25">
      <c r="B327" s="181"/>
      <c r="F327" s="182"/>
    </row>
    <row r="328" spans="1:14" x14ac:dyDescent="0.25">
      <c r="B328" s="487" t="s">
        <v>134</v>
      </c>
      <c r="C328" s="487"/>
      <c r="D328" s="487"/>
      <c r="E328" s="487"/>
      <c r="F328" s="487"/>
      <c r="G328" s="487"/>
    </row>
    <row r="329" spans="1:14" x14ac:dyDescent="0.25">
      <c r="A329" s="183"/>
      <c r="B329" s="183" t="s">
        <v>135</v>
      </c>
      <c r="C329" s="184"/>
      <c r="D329" s="183"/>
      <c r="E329" s="184"/>
      <c r="F329" s="185"/>
      <c r="G329" s="186" t="s">
        <v>24</v>
      </c>
      <c r="H329" s="186" t="s">
        <v>25</v>
      </c>
      <c r="I329" s="187" t="s">
        <v>26</v>
      </c>
      <c r="J329" s="188" t="s">
        <v>27</v>
      </c>
      <c r="K329" s="189" t="s">
        <v>24</v>
      </c>
      <c r="L329" s="190" t="s">
        <v>25</v>
      </c>
      <c r="M329" s="190" t="s">
        <v>26</v>
      </c>
    </row>
    <row r="330" spans="1:14" x14ac:dyDescent="0.25">
      <c r="A330" s="191" t="s">
        <v>18</v>
      </c>
      <c r="B330" s="191" t="s">
        <v>19</v>
      </c>
      <c r="C330" s="191" t="s">
        <v>74</v>
      </c>
      <c r="D330" s="191" t="s">
        <v>136</v>
      </c>
      <c r="E330" s="191" t="s">
        <v>137</v>
      </c>
      <c r="F330" s="192" t="s">
        <v>23</v>
      </c>
      <c r="G330" s="193"/>
      <c r="H330" s="193"/>
      <c r="I330" s="193"/>
      <c r="J330" s="193"/>
      <c r="K330" s="194"/>
      <c r="L330" s="194"/>
      <c r="M330" s="194"/>
    </row>
    <row r="331" spans="1:14" x14ac:dyDescent="0.25">
      <c r="A331" s="191"/>
      <c r="B331" s="191" t="s">
        <v>138</v>
      </c>
      <c r="C331" s="191"/>
      <c r="D331" s="191"/>
      <c r="E331" s="191"/>
      <c r="F331" s="192"/>
      <c r="G331" s="193"/>
      <c r="H331" s="193"/>
      <c r="I331" s="193"/>
      <c r="J331" s="193"/>
      <c r="K331" s="194"/>
      <c r="L331" s="194"/>
      <c r="M331" s="194"/>
    </row>
    <row r="332" spans="1:14" x14ac:dyDescent="0.25">
      <c r="A332" s="195">
        <v>1</v>
      </c>
      <c r="B332" s="196" t="s">
        <v>139</v>
      </c>
      <c r="C332" s="197"/>
      <c r="D332" s="198"/>
      <c r="E332" s="197"/>
      <c r="F332" s="199"/>
      <c r="G332" s="200"/>
      <c r="H332" s="200"/>
      <c r="I332" s="200"/>
      <c r="J332" s="200"/>
      <c r="K332" s="201"/>
      <c r="L332" s="201"/>
      <c r="M332" s="201"/>
    </row>
    <row r="333" spans="1:14" x14ac:dyDescent="0.25">
      <c r="A333" s="202">
        <v>1.01</v>
      </c>
      <c r="B333" s="203" t="s">
        <v>52</v>
      </c>
      <c r="C333" s="204">
        <f>[27]Hoja2!D72-'CUB 1 ( Edificio)'!C31</f>
        <v>101.30875</v>
      </c>
      <c r="D333" s="205" t="s">
        <v>38</v>
      </c>
      <c r="E333" s="206">
        <v>21597.32</v>
      </c>
      <c r="F333" s="207">
        <f>C333*E333</f>
        <v>2187997.4925500001</v>
      </c>
      <c r="G333" s="34"/>
      <c r="H333" s="34">
        <f>C333</f>
        <v>101.30875</v>
      </c>
      <c r="I333" s="46">
        <f>G333+H333</f>
        <v>101.30875</v>
      </c>
      <c r="J333" s="47">
        <f>I333/C333</f>
        <v>1</v>
      </c>
      <c r="K333" s="51"/>
      <c r="L333" s="49">
        <f>H333*E333</f>
        <v>2187997.4925500001</v>
      </c>
      <c r="M333" s="208">
        <f>K333+L333</f>
        <v>2187997.4925500001</v>
      </c>
    </row>
    <row r="334" spans="1:14" x14ac:dyDescent="0.25">
      <c r="A334" s="202">
        <v>1.02</v>
      </c>
      <c r="B334" s="203" t="s">
        <v>140</v>
      </c>
      <c r="C334" s="204">
        <f>[27]Hoja2!M20</f>
        <v>55.187925</v>
      </c>
      <c r="D334" s="205" t="s">
        <v>38</v>
      </c>
      <c r="E334" s="206">
        <f>[27]Hoja2!H117</f>
        <v>5305.65</v>
      </c>
      <c r="F334" s="207">
        <f>C334*E334</f>
        <v>292807.81427624996</v>
      </c>
      <c r="G334" s="34"/>
      <c r="H334" s="34">
        <f>C334</f>
        <v>55.187925</v>
      </c>
      <c r="I334" s="46">
        <f>G334+H334</f>
        <v>55.187925</v>
      </c>
      <c r="J334" s="47">
        <f>I334/C334</f>
        <v>1</v>
      </c>
      <c r="K334" s="51"/>
      <c r="L334" s="49">
        <f>H334*E334</f>
        <v>292807.81427624996</v>
      </c>
      <c r="M334" s="208">
        <f>K334+L334</f>
        <v>292807.81427624996</v>
      </c>
    </row>
    <row r="335" spans="1:14" x14ac:dyDescent="0.25">
      <c r="A335" s="202"/>
      <c r="B335" s="209" t="s">
        <v>35</v>
      </c>
      <c r="C335" s="204"/>
      <c r="D335" s="205"/>
      <c r="E335" s="206"/>
      <c r="F335" s="210">
        <f>SUM(F333)</f>
        <v>2187997.4925500001</v>
      </c>
      <c r="G335" s="200"/>
      <c r="H335" s="200"/>
      <c r="I335" s="200"/>
      <c r="J335" s="200"/>
      <c r="K335" s="201"/>
      <c r="L335" s="211">
        <f>SUM(L333:L334)</f>
        <v>2480805.3068262502</v>
      </c>
      <c r="M335" s="211">
        <f>K335+L335</f>
        <v>2480805.3068262502</v>
      </c>
    </row>
    <row r="336" spans="1:14" x14ac:dyDescent="0.25">
      <c r="A336" s="195">
        <v>2</v>
      </c>
      <c r="B336" s="209" t="s">
        <v>141</v>
      </c>
      <c r="C336" s="204"/>
      <c r="D336" s="205"/>
      <c r="E336" s="206"/>
      <c r="F336" s="207"/>
      <c r="G336" s="200"/>
      <c r="H336" s="200"/>
      <c r="I336" s="200"/>
      <c r="J336" s="200"/>
      <c r="K336" s="201"/>
      <c r="L336" s="201"/>
      <c r="M336" s="201"/>
    </row>
    <row r="337" spans="1:13" x14ac:dyDescent="0.25">
      <c r="A337" s="202">
        <f>A336+0.01</f>
        <v>2.0099999999999998</v>
      </c>
      <c r="B337" s="203" t="s">
        <v>142</v>
      </c>
      <c r="C337" s="204">
        <v>1</v>
      </c>
      <c r="D337" s="205" t="s">
        <v>143</v>
      </c>
      <c r="E337" s="206">
        <v>20000</v>
      </c>
      <c r="F337" s="207">
        <f>C337*E337</f>
        <v>20000</v>
      </c>
      <c r="G337" s="34"/>
      <c r="H337" s="34">
        <f>C337</f>
        <v>1</v>
      </c>
      <c r="I337" s="46">
        <f>G337+H337</f>
        <v>1</v>
      </c>
      <c r="J337" s="47">
        <f>I337/C337</f>
        <v>1</v>
      </c>
      <c r="K337" s="51"/>
      <c r="L337" s="49">
        <f>H337*E337</f>
        <v>20000</v>
      </c>
      <c r="M337" s="208">
        <f>K337+L337</f>
        <v>20000</v>
      </c>
    </row>
    <row r="338" spans="1:13" x14ac:dyDescent="0.25">
      <c r="A338" s="202">
        <f t="shared" ref="A338" si="18">A337+0.01</f>
        <v>2.0199999999999996</v>
      </c>
      <c r="B338" s="203" t="s">
        <v>144</v>
      </c>
      <c r="C338" s="204">
        <v>1</v>
      </c>
      <c r="D338" s="205" t="s">
        <v>143</v>
      </c>
      <c r="E338" s="206">
        <v>88387.44</v>
      </c>
      <c r="F338" s="207">
        <f t="shared" ref="F338:F340" si="19">C338*E338</f>
        <v>88387.44</v>
      </c>
      <c r="G338" s="34"/>
      <c r="H338" s="34">
        <f>C338</f>
        <v>1</v>
      </c>
      <c r="I338" s="46">
        <f>G338+H338</f>
        <v>1</v>
      </c>
      <c r="J338" s="47">
        <f>I338/C338</f>
        <v>1</v>
      </c>
      <c r="K338" s="51"/>
      <c r="L338" s="49">
        <f>H338*E338</f>
        <v>88387.44</v>
      </c>
      <c r="M338" s="208">
        <f>K338+L338</f>
        <v>88387.44</v>
      </c>
    </row>
    <row r="339" spans="1:13" x14ac:dyDescent="0.25">
      <c r="A339" s="202">
        <f>A338+0.01</f>
        <v>2.0299999999999994</v>
      </c>
      <c r="B339" s="203" t="s">
        <v>145</v>
      </c>
      <c r="C339" s="204">
        <v>1</v>
      </c>
      <c r="D339" s="205" t="s">
        <v>143</v>
      </c>
      <c r="E339" s="212">
        <v>152290.26999999999</v>
      </c>
      <c r="F339" s="207">
        <f t="shared" si="19"/>
        <v>152290.26999999999</v>
      </c>
      <c r="G339" s="34"/>
      <c r="H339" s="34">
        <f>C339</f>
        <v>1</v>
      </c>
      <c r="I339" s="46">
        <f>G339+H339</f>
        <v>1</v>
      </c>
      <c r="J339" s="47">
        <f>I339/C339</f>
        <v>1</v>
      </c>
      <c r="K339" s="51"/>
      <c r="L339" s="49">
        <f>H339*E339</f>
        <v>152290.26999999999</v>
      </c>
      <c r="M339" s="208">
        <f>K339+L339</f>
        <v>152290.26999999999</v>
      </c>
    </row>
    <row r="340" spans="1:13" x14ac:dyDescent="0.25">
      <c r="A340" s="202">
        <f>A339+0.01</f>
        <v>2.0399999999999991</v>
      </c>
      <c r="B340" s="203" t="s">
        <v>146</v>
      </c>
      <c r="C340" s="213">
        <f>[27]Hoja2!M15</f>
        <v>1596.32</v>
      </c>
      <c r="D340" s="212" t="s">
        <v>38</v>
      </c>
      <c r="E340" s="206">
        <v>351.21</v>
      </c>
      <c r="F340" s="207">
        <f t="shared" si="19"/>
        <v>560643.54719999991</v>
      </c>
      <c r="G340" s="34"/>
      <c r="H340" s="34">
        <f>C340</f>
        <v>1596.32</v>
      </c>
      <c r="I340" s="46">
        <f>G340+H340</f>
        <v>1596.32</v>
      </c>
      <c r="J340" s="47">
        <f>I340/C340</f>
        <v>1</v>
      </c>
      <c r="K340" s="51"/>
      <c r="L340" s="49">
        <f>H340*E340</f>
        <v>560643.54719999991</v>
      </c>
      <c r="M340" s="208">
        <f>K340+L340</f>
        <v>560643.54719999991</v>
      </c>
    </row>
    <row r="341" spans="1:13" x14ac:dyDescent="0.25">
      <c r="A341" s="214"/>
      <c r="B341" s="209" t="s">
        <v>35</v>
      </c>
      <c r="C341" s="204"/>
      <c r="D341" s="205"/>
      <c r="E341" s="206"/>
      <c r="F341" s="210">
        <f>SUM(F337:F339)</f>
        <v>260677.71</v>
      </c>
      <c r="G341" s="215"/>
      <c r="H341" s="215"/>
      <c r="I341" s="215"/>
      <c r="J341" s="215"/>
      <c r="K341" s="216"/>
      <c r="L341" s="211">
        <f>SUM(L337:L340)</f>
        <v>821321.25719999988</v>
      </c>
      <c r="M341" s="211">
        <f>K341+L341</f>
        <v>821321.25719999988</v>
      </c>
    </row>
    <row r="342" spans="1:13" x14ac:dyDescent="0.25">
      <c r="A342" s="217">
        <v>3</v>
      </c>
      <c r="B342" s="209" t="s">
        <v>147</v>
      </c>
      <c r="C342" s="204"/>
      <c r="D342" s="205"/>
      <c r="E342" s="206"/>
      <c r="F342" s="207"/>
      <c r="G342" s="200"/>
      <c r="H342" s="200"/>
      <c r="I342" s="200"/>
      <c r="J342" s="200"/>
      <c r="K342" s="201"/>
      <c r="L342" s="201"/>
      <c r="M342" s="201"/>
    </row>
    <row r="343" spans="1:13" ht="26.25" x14ac:dyDescent="0.25">
      <c r="A343" s="214">
        <f>A342+0.01</f>
        <v>3.01</v>
      </c>
      <c r="B343" s="203" t="s">
        <v>148</v>
      </c>
      <c r="C343" s="213">
        <f>[27]Hoja2!H7</f>
        <v>4182.2950949999995</v>
      </c>
      <c r="D343" s="212" t="s">
        <v>38</v>
      </c>
      <c r="E343" s="206">
        <v>201.46</v>
      </c>
      <c r="F343" s="207">
        <f t="shared" ref="F343:F345" si="20">C343*E343</f>
        <v>842565.16983869998</v>
      </c>
      <c r="G343" s="200"/>
      <c r="H343" s="218">
        <f>C343</f>
        <v>4182.2950949999995</v>
      </c>
      <c r="I343" s="46">
        <f>G343+H343</f>
        <v>4182.2950949999995</v>
      </c>
      <c r="J343" s="47">
        <f>I343/C343</f>
        <v>1</v>
      </c>
      <c r="K343" s="201"/>
      <c r="L343" s="49">
        <f>H343*E343</f>
        <v>842565.16983869998</v>
      </c>
      <c r="M343" s="208">
        <f>K343+L343</f>
        <v>842565.16983869998</v>
      </c>
    </row>
    <row r="344" spans="1:13" ht="26.25" x14ac:dyDescent="0.25">
      <c r="A344" s="219">
        <f>A343+0.01</f>
        <v>3.0199999999999996</v>
      </c>
      <c r="B344" s="203" t="s">
        <v>149</v>
      </c>
      <c r="C344" s="213">
        <f>[27]Hoja2!G16</f>
        <v>6598.6636234999996</v>
      </c>
      <c r="D344" s="212" t="s">
        <v>38</v>
      </c>
      <c r="E344" s="206">
        <v>351.21</v>
      </c>
      <c r="F344" s="207">
        <f t="shared" si="20"/>
        <v>2317516.651209435</v>
      </c>
      <c r="G344" s="200"/>
      <c r="H344" s="218">
        <f>C344</f>
        <v>6598.6636234999996</v>
      </c>
      <c r="I344" s="46">
        <f>G344+H344</f>
        <v>6598.6636234999996</v>
      </c>
      <c r="J344" s="47">
        <f>I344/C344</f>
        <v>1</v>
      </c>
      <c r="K344" s="201"/>
      <c r="L344" s="49">
        <f>H344*E344</f>
        <v>2317516.651209435</v>
      </c>
      <c r="M344" s="208">
        <f>K344+L344</f>
        <v>2317516.651209435</v>
      </c>
    </row>
    <row r="345" spans="1:13" x14ac:dyDescent="0.25">
      <c r="A345" s="214">
        <f>A344+0.01</f>
        <v>3.0299999999999994</v>
      </c>
      <c r="B345" s="203" t="s">
        <v>150</v>
      </c>
      <c r="C345" s="213">
        <f>[27]Hoja2!L7</f>
        <v>1373.4342764999999</v>
      </c>
      <c r="D345" s="212" t="s">
        <v>38</v>
      </c>
      <c r="E345" s="206">
        <v>1480.1</v>
      </c>
      <c r="F345" s="207">
        <f t="shared" si="20"/>
        <v>2032820.0726476498</v>
      </c>
      <c r="G345" s="200"/>
      <c r="H345" s="218">
        <f>C345</f>
        <v>1373.4342764999999</v>
      </c>
      <c r="I345" s="46">
        <f>G345+H345</f>
        <v>1373.4342764999999</v>
      </c>
      <c r="J345" s="47">
        <f>I345/C345</f>
        <v>1</v>
      </c>
      <c r="K345" s="201"/>
      <c r="L345" s="49">
        <f>H345*E345</f>
        <v>2032820.0726476498</v>
      </c>
      <c r="M345" s="208">
        <f>K345+L345</f>
        <v>2032820.0726476498</v>
      </c>
    </row>
    <row r="346" spans="1:13" x14ac:dyDescent="0.25">
      <c r="A346" s="214"/>
      <c r="B346" s="196" t="s">
        <v>35</v>
      </c>
      <c r="C346" s="220"/>
      <c r="D346" s="221"/>
      <c r="E346" s="222"/>
      <c r="F346" s="223">
        <f>SUM(F343:F345)</f>
        <v>5192901.8936957847</v>
      </c>
      <c r="G346" s="215"/>
      <c r="H346" s="215"/>
      <c r="I346" s="215"/>
      <c r="J346" s="215"/>
      <c r="K346" s="216"/>
      <c r="L346" s="211">
        <f>SUM(L343:L345)</f>
        <v>5192901.8936957847</v>
      </c>
      <c r="M346" s="211">
        <f>K346+L346</f>
        <v>5192901.8936957847</v>
      </c>
    </row>
    <row r="347" spans="1:13" x14ac:dyDescent="0.25">
      <c r="A347" s="195">
        <v>4</v>
      </c>
      <c r="B347" s="209" t="s">
        <v>151</v>
      </c>
      <c r="C347" s="220"/>
      <c r="D347" s="221"/>
      <c r="E347" s="222"/>
      <c r="F347" s="224"/>
      <c r="G347" s="200"/>
      <c r="H347" s="200"/>
      <c r="I347" s="200"/>
      <c r="J347" s="200"/>
      <c r="K347" s="201"/>
      <c r="L347" s="201"/>
      <c r="M347" s="201"/>
    </row>
    <row r="348" spans="1:13" x14ac:dyDescent="0.25">
      <c r="A348" s="214">
        <f>A347+0.01</f>
        <v>4.01</v>
      </c>
      <c r="B348" s="203" t="s">
        <v>152</v>
      </c>
      <c r="C348" s="220">
        <f>[27]Hoja2!D79</f>
        <v>8.4</v>
      </c>
      <c r="D348" s="212" t="s">
        <v>38</v>
      </c>
      <c r="E348" s="222">
        <v>21597.32</v>
      </c>
      <c r="F348" s="207">
        <f t="shared" ref="F348:F349" si="21">C348*E348</f>
        <v>181417.48800000001</v>
      </c>
      <c r="G348" s="200"/>
      <c r="H348" s="218">
        <f>C348</f>
        <v>8.4</v>
      </c>
      <c r="I348" s="46">
        <f>G348+H348</f>
        <v>8.4</v>
      </c>
      <c r="J348" s="47">
        <f>I348/C348</f>
        <v>1</v>
      </c>
      <c r="K348" s="201"/>
      <c r="L348" s="49">
        <f>H348*E348</f>
        <v>181417.48800000001</v>
      </c>
      <c r="M348" s="208">
        <f>K348+L348</f>
        <v>181417.48800000001</v>
      </c>
    </row>
    <row r="349" spans="1:13" x14ac:dyDescent="0.25">
      <c r="A349" s="214">
        <f>A348+0.01</f>
        <v>4.0199999999999996</v>
      </c>
      <c r="B349" s="197" t="s">
        <v>153</v>
      </c>
      <c r="C349" s="220">
        <f>[27]Hoja2!D84</f>
        <v>3.39</v>
      </c>
      <c r="D349" s="212" t="s">
        <v>38</v>
      </c>
      <c r="E349" s="222">
        <v>17130.810000000001</v>
      </c>
      <c r="F349" s="207">
        <f t="shared" si="21"/>
        <v>58073.445900000006</v>
      </c>
      <c r="G349" s="200"/>
      <c r="H349" s="218">
        <f>C349</f>
        <v>3.39</v>
      </c>
      <c r="I349" s="46">
        <f>G349+H349</f>
        <v>3.39</v>
      </c>
      <c r="J349" s="47">
        <f>I349/C349</f>
        <v>1</v>
      </c>
      <c r="K349" s="201"/>
      <c r="L349" s="49">
        <f>H349*E349</f>
        <v>58073.445900000006</v>
      </c>
      <c r="M349" s="208">
        <f>K349+L349</f>
        <v>58073.445900000006</v>
      </c>
    </row>
    <row r="350" spans="1:13" x14ac:dyDescent="0.25">
      <c r="A350" s="214"/>
      <c r="B350" s="196" t="s">
        <v>35</v>
      </c>
      <c r="C350" s="220"/>
      <c r="D350" s="221"/>
      <c r="E350" s="222"/>
      <c r="F350" s="225">
        <f>SUM(F348:F349)</f>
        <v>239490.9339</v>
      </c>
      <c r="G350" s="215"/>
      <c r="H350" s="215"/>
      <c r="I350" s="215"/>
      <c r="J350" s="215"/>
      <c r="K350" s="216"/>
      <c r="L350" s="211">
        <f>SUM(L348:L349)</f>
        <v>239490.9339</v>
      </c>
      <c r="M350" s="211">
        <f>SUM(M348:M349)</f>
        <v>239490.9339</v>
      </c>
    </row>
    <row r="351" spans="1:13" x14ac:dyDescent="0.25">
      <c r="A351" s="195">
        <v>5</v>
      </c>
      <c r="B351" s="209" t="s">
        <v>154</v>
      </c>
      <c r="C351" s="197"/>
      <c r="D351" s="198"/>
      <c r="E351" s="226"/>
      <c r="F351" s="227"/>
      <c r="G351" s="200"/>
      <c r="H351" s="200"/>
      <c r="I351" s="200"/>
      <c r="J351" s="200"/>
      <c r="K351" s="201"/>
      <c r="L351" s="201"/>
      <c r="M351" s="201"/>
    </row>
    <row r="352" spans="1:13" x14ac:dyDescent="0.25">
      <c r="A352" s="202">
        <f>A351+0.01</f>
        <v>5.01</v>
      </c>
      <c r="B352" s="203" t="s">
        <v>152</v>
      </c>
      <c r="C352" s="197">
        <f>[27]Hoja2!D80</f>
        <v>9.870000000000001</v>
      </c>
      <c r="D352" s="212" t="s">
        <v>38</v>
      </c>
      <c r="E352" s="226">
        <v>21597.32</v>
      </c>
      <c r="F352" s="207">
        <f t="shared" ref="F352:F354" si="22">C352*E352</f>
        <v>213165.54840000003</v>
      </c>
      <c r="G352" s="200"/>
      <c r="H352" s="218">
        <f>C352</f>
        <v>9.870000000000001</v>
      </c>
      <c r="I352" s="46">
        <f>G352+H352</f>
        <v>9.870000000000001</v>
      </c>
      <c r="J352" s="47">
        <f>I352/C352</f>
        <v>1</v>
      </c>
      <c r="K352" s="201"/>
      <c r="L352" s="49">
        <f>H352*E352</f>
        <v>213165.54840000003</v>
      </c>
      <c r="M352" s="208">
        <f>K352+L352</f>
        <v>213165.54840000003</v>
      </c>
    </row>
    <row r="353" spans="1:14" x14ac:dyDescent="0.25">
      <c r="A353" s="202">
        <f>A352+0.01</f>
        <v>5.0199999999999996</v>
      </c>
      <c r="B353" s="197" t="s">
        <v>153</v>
      </c>
      <c r="C353" s="197">
        <f>[27]Hoja2!D87</f>
        <v>0.91499999999999992</v>
      </c>
      <c r="D353" s="212" t="s">
        <v>38</v>
      </c>
      <c r="E353" s="226">
        <v>17130.810000000001</v>
      </c>
      <c r="F353" s="207">
        <f t="shared" si="22"/>
        <v>15674.691150000001</v>
      </c>
      <c r="G353" s="200"/>
      <c r="H353" s="218">
        <f>C353</f>
        <v>0.91499999999999992</v>
      </c>
      <c r="I353" s="46">
        <f>G353+H353</f>
        <v>0.91499999999999992</v>
      </c>
      <c r="J353" s="47">
        <f>I353/C353</f>
        <v>1</v>
      </c>
      <c r="K353" s="201"/>
      <c r="L353" s="49">
        <f>H353*E353</f>
        <v>15674.691150000001</v>
      </c>
      <c r="M353" s="208">
        <f>K353+L353</f>
        <v>15674.691150000001</v>
      </c>
    </row>
    <row r="354" spans="1:14" x14ac:dyDescent="0.25">
      <c r="A354" s="202">
        <f>A353+0.01</f>
        <v>5.0299999999999994</v>
      </c>
      <c r="B354" s="197" t="s">
        <v>155</v>
      </c>
      <c r="C354" s="197">
        <f>[27]Hoja2!D89</f>
        <v>2.2250000000000001</v>
      </c>
      <c r="D354" s="212" t="s">
        <v>38</v>
      </c>
      <c r="E354" s="226">
        <v>30028.76</v>
      </c>
      <c r="F354" s="207">
        <f t="shared" si="22"/>
        <v>66813.990999999995</v>
      </c>
      <c r="G354" s="200"/>
      <c r="H354" s="218">
        <f>C354</f>
        <v>2.2250000000000001</v>
      </c>
      <c r="I354" s="46">
        <f>G354+H354</f>
        <v>2.2250000000000001</v>
      </c>
      <c r="J354" s="47">
        <f>I354/C354</f>
        <v>1</v>
      </c>
      <c r="K354" s="201"/>
      <c r="L354" s="49">
        <f>H354*E354</f>
        <v>66813.990999999995</v>
      </c>
      <c r="M354" s="208">
        <f>K354+L354</f>
        <v>66813.990999999995</v>
      </c>
    </row>
    <row r="355" spans="1:14" x14ac:dyDescent="0.25">
      <c r="A355" s="202"/>
      <c r="B355" s="196" t="s">
        <v>35</v>
      </c>
      <c r="C355" s="197"/>
      <c r="D355" s="198"/>
      <c r="E355" s="197"/>
      <c r="F355" s="225">
        <f>SUM(F352:F354)</f>
        <v>295654.23055000004</v>
      </c>
      <c r="G355" s="215"/>
      <c r="H355" s="218"/>
      <c r="I355" s="46"/>
      <c r="J355" s="47"/>
      <c r="K355" s="216"/>
      <c r="L355" s="211">
        <f>SUM(L352:L354)</f>
        <v>295654.23055000004</v>
      </c>
      <c r="M355" s="211">
        <f>K355+L355</f>
        <v>295654.23055000004</v>
      </c>
    </row>
    <row r="356" spans="1:14" ht="26.25" x14ac:dyDescent="0.25">
      <c r="A356" s="195">
        <v>6</v>
      </c>
      <c r="B356" s="228" t="s">
        <v>156</v>
      </c>
      <c r="C356" s="197"/>
      <c r="D356" s="198"/>
      <c r="E356" s="197"/>
      <c r="F356" s="223"/>
      <c r="G356" s="215"/>
      <c r="H356" s="218"/>
      <c r="I356" s="46"/>
      <c r="J356" s="47"/>
      <c r="K356" s="216"/>
      <c r="L356" s="211"/>
      <c r="M356" s="211"/>
    </row>
    <row r="357" spans="1:14" x14ac:dyDescent="0.25">
      <c r="A357" s="202">
        <f>A356+0.01</f>
        <v>6.01</v>
      </c>
      <c r="B357" s="197" t="s">
        <v>157</v>
      </c>
      <c r="C357" s="197">
        <v>1</v>
      </c>
      <c r="D357" s="198" t="s">
        <v>143</v>
      </c>
      <c r="E357" s="226">
        <v>3150000</v>
      </c>
      <c r="F357" s="229">
        <f t="shared" ref="F357:F359" si="23">C357*E357</f>
        <v>3150000</v>
      </c>
      <c r="G357" s="215"/>
      <c r="H357" s="218">
        <v>0.5</v>
      </c>
      <c r="I357" s="46">
        <f t="shared" ref="I357:I359" si="24">G357+H357</f>
        <v>0.5</v>
      </c>
      <c r="J357" s="47">
        <f t="shared" ref="J357:J359" si="25">I357/C357</f>
        <v>0.5</v>
      </c>
      <c r="K357" s="216"/>
      <c r="L357" s="49">
        <f>H357*E357</f>
        <v>1575000</v>
      </c>
      <c r="M357" s="208">
        <f>K357+L357</f>
        <v>1575000</v>
      </c>
    </row>
    <row r="358" spans="1:14" x14ac:dyDescent="0.25">
      <c r="A358" s="202">
        <f t="shared" ref="A358:A359" si="26">A357+0.01</f>
        <v>6.02</v>
      </c>
      <c r="B358" s="197" t="s">
        <v>158</v>
      </c>
      <c r="C358" s="197">
        <v>1</v>
      </c>
      <c r="D358" s="198" t="s">
        <v>143</v>
      </c>
      <c r="E358" s="226">
        <v>75000</v>
      </c>
      <c r="F358" s="229">
        <f t="shared" si="23"/>
        <v>75000</v>
      </c>
      <c r="G358" s="215"/>
      <c r="H358" s="218">
        <f t="shared" ref="H358" si="27">C358</f>
        <v>1</v>
      </c>
      <c r="I358" s="46">
        <f t="shared" si="24"/>
        <v>1</v>
      </c>
      <c r="J358" s="47">
        <f t="shared" si="25"/>
        <v>1</v>
      </c>
      <c r="K358" s="216"/>
      <c r="L358" s="49">
        <f t="shared" ref="L358:L359" si="28">H358*E358</f>
        <v>75000</v>
      </c>
      <c r="M358" s="208">
        <f t="shared" ref="M358:M359" si="29">K358+L358</f>
        <v>75000</v>
      </c>
    </row>
    <row r="359" spans="1:14" ht="26.25" x14ac:dyDescent="0.25">
      <c r="A359" s="202">
        <f t="shared" si="26"/>
        <v>6.0299999999999994</v>
      </c>
      <c r="B359" s="230" t="s">
        <v>159</v>
      </c>
      <c r="C359" s="197">
        <v>1</v>
      </c>
      <c r="D359" s="198" t="s">
        <v>143</v>
      </c>
      <c r="E359" s="226">
        <v>750000</v>
      </c>
      <c r="F359" s="229">
        <f t="shared" si="23"/>
        <v>750000</v>
      </c>
      <c r="G359" s="215"/>
      <c r="H359" s="218">
        <v>0.15</v>
      </c>
      <c r="I359" s="46">
        <f t="shared" si="24"/>
        <v>0.15</v>
      </c>
      <c r="J359" s="47">
        <f t="shared" si="25"/>
        <v>0.15</v>
      </c>
      <c r="K359" s="216"/>
      <c r="L359" s="49">
        <f t="shared" si="28"/>
        <v>112500</v>
      </c>
      <c r="M359" s="208">
        <f t="shared" si="29"/>
        <v>112500</v>
      </c>
    </row>
    <row r="360" spans="1:14" x14ac:dyDescent="0.25">
      <c r="A360" s="231"/>
      <c r="B360" s="196" t="s">
        <v>35</v>
      </c>
      <c r="C360" s="197"/>
      <c r="D360" s="198"/>
      <c r="E360" s="226"/>
      <c r="F360" s="232">
        <f>SUM(F357:F359)</f>
        <v>3975000</v>
      </c>
      <c r="G360" s="215"/>
      <c r="H360" s="215"/>
      <c r="I360" s="215"/>
      <c r="J360" s="215"/>
      <c r="K360" s="216"/>
      <c r="L360" s="211">
        <f>SUM(L357:L359)</f>
        <v>1762500</v>
      </c>
      <c r="M360" s="211"/>
    </row>
    <row r="361" spans="1:14" x14ac:dyDescent="0.25">
      <c r="A361" s="233"/>
      <c r="B361" s="176" t="s">
        <v>160</v>
      </c>
      <c r="L361" s="235">
        <f>L335++L341+L346+L350+L355+L360</f>
        <v>10792673.622172035</v>
      </c>
      <c r="M361" s="235">
        <f>K361+L361</f>
        <v>10792673.622172035</v>
      </c>
    </row>
    <row r="362" spans="1:14" x14ac:dyDescent="0.25">
      <c r="A362" s="233"/>
    </row>
    <row r="363" spans="1:14" x14ac:dyDescent="0.25">
      <c r="A363" s="233"/>
    </row>
    <row r="364" spans="1:14" x14ac:dyDescent="0.25">
      <c r="A364" s="233"/>
    </row>
    <row r="365" spans="1:14" x14ac:dyDescent="0.25">
      <c r="A365" s="233"/>
    </row>
    <row r="368" spans="1:14" x14ac:dyDescent="0.25">
      <c r="B368" s="478" t="s">
        <v>0</v>
      </c>
      <c r="C368" s="478"/>
      <c r="D368" s="478"/>
      <c r="E368" s="478"/>
      <c r="F368" s="478"/>
      <c r="G368" s="478"/>
      <c r="H368" s="478"/>
      <c r="I368" s="478"/>
      <c r="J368" s="478"/>
      <c r="K368" s="478"/>
      <c r="L368" s="478"/>
      <c r="M368" s="478"/>
      <c r="N368" s="478"/>
    </row>
    <row r="369" spans="2:14" x14ac:dyDescent="0.25">
      <c r="B369" s="479" t="s">
        <v>1</v>
      </c>
      <c r="C369" s="479"/>
      <c r="D369" s="479"/>
      <c r="E369" s="479"/>
      <c r="F369" s="479"/>
      <c r="G369" s="479"/>
      <c r="H369" s="479"/>
      <c r="I369" s="479"/>
      <c r="J369" s="479"/>
      <c r="K369" s="479"/>
      <c r="L369" s="479"/>
      <c r="M369" s="479"/>
      <c r="N369" s="479"/>
    </row>
    <row r="370" spans="2:14" x14ac:dyDescent="0.25"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5" t="s">
        <v>161</v>
      </c>
      <c r="N370" s="3"/>
    </row>
    <row r="371" spans="2:14" ht="29.25" customHeight="1" x14ac:dyDescent="0.25">
      <c r="B371" s="6" t="s">
        <v>3</v>
      </c>
      <c r="C371" s="480" t="s">
        <v>4</v>
      </c>
      <c r="D371" s="480"/>
      <c r="E371" s="480"/>
      <c r="F371" s="480"/>
      <c r="G371" s="480"/>
      <c r="H371" s="480"/>
      <c r="I371" s="480"/>
      <c r="J371" s="7"/>
      <c r="K371" s="7"/>
      <c r="L371" s="8" t="s">
        <v>5</v>
      </c>
      <c r="M371" s="13" t="s">
        <v>6</v>
      </c>
    </row>
    <row r="372" spans="2:14" x14ac:dyDescent="0.25">
      <c r="B372" s="8" t="s">
        <v>7</v>
      </c>
      <c r="C372" s="10">
        <v>1</v>
      </c>
      <c r="D372" s="11"/>
      <c r="E372" s="12"/>
      <c r="F372" s="8"/>
      <c r="G372" s="12"/>
      <c r="H372" s="7"/>
      <c r="I372" s="7"/>
      <c r="J372" s="7"/>
      <c r="K372" s="7"/>
      <c r="L372" s="8" t="s">
        <v>8</v>
      </c>
      <c r="M372" s="13">
        <v>12379572.51</v>
      </c>
      <c r="N372" s="14"/>
    </row>
    <row r="373" spans="2:14" x14ac:dyDescent="0.25">
      <c r="B373" s="8" t="s">
        <v>9</v>
      </c>
      <c r="C373" s="12" t="s">
        <v>10</v>
      </c>
      <c r="D373" s="2"/>
      <c r="E373" s="12"/>
      <c r="F373" s="8"/>
      <c r="G373" s="15"/>
      <c r="H373" s="7"/>
      <c r="I373" s="7"/>
      <c r="J373" s="7"/>
      <c r="K373" s="7"/>
      <c r="L373" s="8" t="s">
        <v>11</v>
      </c>
      <c r="M373" s="16" t="s">
        <v>12</v>
      </c>
      <c r="N373" s="17"/>
    </row>
    <row r="374" spans="2:14" x14ac:dyDescent="0.25">
      <c r="B374" s="8" t="s">
        <v>13</v>
      </c>
      <c r="C374" s="12" t="s">
        <v>14</v>
      </c>
      <c r="D374" s="2"/>
      <c r="E374" s="12"/>
      <c r="F374" s="8"/>
      <c r="G374" s="12"/>
      <c r="H374" s="7"/>
      <c r="I374" s="7"/>
      <c r="J374" s="481"/>
      <c r="K374" s="481"/>
      <c r="L374" s="7"/>
      <c r="M374" s="7"/>
      <c r="N374" s="17"/>
    </row>
    <row r="375" spans="2:14" x14ac:dyDescent="0.25">
      <c r="B375" s="8"/>
      <c r="C375" s="12"/>
      <c r="D375" s="2"/>
      <c r="E375" s="478" t="s">
        <v>136</v>
      </c>
      <c r="F375" s="478"/>
      <c r="G375" s="236"/>
      <c r="H375" s="488" t="s">
        <v>24</v>
      </c>
      <c r="I375" s="488"/>
      <c r="J375" s="478" t="s">
        <v>25</v>
      </c>
      <c r="K375" s="478"/>
      <c r="L375" s="478" t="s">
        <v>26</v>
      </c>
      <c r="M375" s="478"/>
      <c r="N375" s="17"/>
    </row>
    <row r="376" spans="2:14" x14ac:dyDescent="0.25">
      <c r="B376" s="8"/>
      <c r="C376" s="12"/>
      <c r="D376" s="2"/>
      <c r="E376" s="489">
        <f>F326</f>
        <v>49164307.059999995</v>
      </c>
      <c r="F376" s="489"/>
      <c r="G376" s="237"/>
      <c r="H376" s="489">
        <v>0</v>
      </c>
      <c r="I376" s="489"/>
      <c r="J376" s="489">
        <f>L361+L326</f>
        <v>17849909.377080034</v>
      </c>
      <c r="K376" s="489"/>
      <c r="L376" s="489">
        <f>H376+J376</f>
        <v>17849909.377080034</v>
      </c>
      <c r="M376" s="489"/>
      <c r="N376" s="17"/>
    </row>
    <row r="377" spans="2:14" x14ac:dyDescent="0.25">
      <c r="B377" s="10" t="s">
        <v>162</v>
      </c>
      <c r="C377" s="12"/>
      <c r="D377" s="2"/>
      <c r="E377" s="238"/>
      <c r="F377" s="239"/>
      <c r="G377" s="238"/>
      <c r="H377" s="240"/>
      <c r="I377" s="240"/>
      <c r="J377" s="240"/>
      <c r="K377" s="240"/>
      <c r="L377" s="240"/>
      <c r="M377" s="240"/>
      <c r="N377" s="17"/>
    </row>
    <row r="378" spans="2:14" x14ac:dyDescent="0.25">
      <c r="B378" s="10" t="s">
        <v>163</v>
      </c>
      <c r="C378" s="12"/>
      <c r="E378" s="241"/>
      <c r="F378" s="242"/>
      <c r="G378" s="241"/>
      <c r="H378" s="240"/>
      <c r="I378" s="240"/>
      <c r="J378" s="240"/>
      <c r="K378" s="240"/>
      <c r="L378" s="240"/>
      <c r="M378" s="240"/>
    </row>
    <row r="379" spans="2:14" x14ac:dyDescent="0.25">
      <c r="B379" s="10" t="s">
        <v>164</v>
      </c>
      <c r="C379" s="243"/>
      <c r="D379" s="243"/>
      <c r="E379" s="485"/>
      <c r="F379" s="485"/>
      <c r="G379" s="245"/>
      <c r="H379" s="240"/>
      <c r="I379" s="240"/>
      <c r="J379" s="240"/>
      <c r="K379" s="240"/>
      <c r="L379" s="240"/>
      <c r="M379" s="240"/>
      <c r="N379" s="17"/>
    </row>
    <row r="380" spans="2:14" x14ac:dyDescent="0.25">
      <c r="B380" s="12" t="s">
        <v>165</v>
      </c>
      <c r="C380" s="243"/>
      <c r="D380" s="246">
        <v>0.03</v>
      </c>
      <c r="E380" s="485">
        <f>D380*E376</f>
        <v>1474929.2117999997</v>
      </c>
      <c r="F380" s="485"/>
      <c r="G380" s="245"/>
      <c r="H380" s="485">
        <f>D380*H376</f>
        <v>0</v>
      </c>
      <c r="I380" s="485"/>
      <c r="J380" s="486">
        <f>J376*D380</f>
        <v>535497.28131240106</v>
      </c>
      <c r="K380" s="486"/>
      <c r="L380" s="486">
        <f>J380+H380</f>
        <v>535497.28131240106</v>
      </c>
      <c r="M380" s="486"/>
      <c r="N380" s="17"/>
    </row>
    <row r="381" spans="2:14" x14ac:dyDescent="0.25">
      <c r="B381" s="12" t="s">
        <v>166</v>
      </c>
      <c r="C381" s="243"/>
      <c r="D381" s="248">
        <v>0.1</v>
      </c>
      <c r="E381" s="485">
        <f>D381*E376</f>
        <v>4916430.7059999993</v>
      </c>
      <c r="F381" s="485"/>
      <c r="G381" s="245"/>
      <c r="H381" s="485">
        <f>D381*H376</f>
        <v>0</v>
      </c>
      <c r="I381" s="485"/>
      <c r="J381" s="486">
        <f>J376*D381</f>
        <v>1784990.9377080034</v>
      </c>
      <c r="K381" s="486"/>
      <c r="L381" s="486">
        <f t="shared" ref="L381:L385" si="30">J381+H381</f>
        <v>1784990.9377080034</v>
      </c>
      <c r="M381" s="486"/>
      <c r="N381" s="17"/>
    </row>
    <row r="382" spans="2:14" x14ac:dyDescent="0.25">
      <c r="B382" s="12" t="s">
        <v>167</v>
      </c>
      <c r="C382" s="243"/>
      <c r="D382" s="248">
        <v>0.18</v>
      </c>
      <c r="E382" s="485">
        <f>D382*E381</f>
        <v>884957.5270799998</v>
      </c>
      <c r="F382" s="485"/>
      <c r="G382" s="245"/>
      <c r="H382" s="485">
        <f>D382*H381</f>
        <v>0</v>
      </c>
      <c r="I382" s="485"/>
      <c r="J382" s="486">
        <f>J381*D382</f>
        <v>321298.36878744059</v>
      </c>
      <c r="K382" s="486"/>
      <c r="L382" s="486">
        <f t="shared" si="30"/>
        <v>321298.36878744059</v>
      </c>
      <c r="M382" s="486"/>
      <c r="N382" s="17"/>
    </row>
    <row r="383" spans="2:14" x14ac:dyDescent="0.25">
      <c r="B383" s="12" t="s">
        <v>168</v>
      </c>
      <c r="C383" s="248"/>
      <c r="D383" s="249">
        <v>0.03</v>
      </c>
      <c r="E383" s="485">
        <f>D383*E376</f>
        <v>1474929.2117999997</v>
      </c>
      <c r="F383" s="485"/>
      <c r="G383" s="245"/>
      <c r="H383" s="486">
        <f>D383*H376</f>
        <v>0</v>
      </c>
      <c r="I383" s="486"/>
      <c r="J383" s="486">
        <f>J376*D383</f>
        <v>535497.28131240106</v>
      </c>
      <c r="K383" s="486"/>
      <c r="L383" s="486">
        <f t="shared" si="30"/>
        <v>535497.28131240106</v>
      </c>
      <c r="M383" s="486"/>
      <c r="N383" s="17"/>
    </row>
    <row r="384" spans="2:14" x14ac:dyDescent="0.25">
      <c r="B384" s="12" t="s">
        <v>169</v>
      </c>
      <c r="C384" s="243"/>
      <c r="D384" s="243">
        <v>0.02</v>
      </c>
      <c r="E384" s="485">
        <f>D384*E376</f>
        <v>983286.14119999995</v>
      </c>
      <c r="F384" s="485"/>
      <c r="G384" s="245"/>
      <c r="H384" s="486">
        <f>D384*H376</f>
        <v>0</v>
      </c>
      <c r="I384" s="486"/>
      <c r="J384" s="486">
        <f>J376*D384</f>
        <v>356998.18754160072</v>
      </c>
      <c r="K384" s="486"/>
      <c r="L384" s="486">
        <f t="shared" si="30"/>
        <v>356998.18754160072</v>
      </c>
      <c r="M384" s="486"/>
      <c r="N384" s="17"/>
    </row>
    <row r="385" spans="2:14" x14ac:dyDescent="0.25">
      <c r="B385" s="12" t="s">
        <v>170</v>
      </c>
      <c r="C385" s="243"/>
      <c r="D385" s="248">
        <v>0.01</v>
      </c>
      <c r="E385" s="485">
        <f>D385*E376</f>
        <v>491643.07059999998</v>
      </c>
      <c r="F385" s="485"/>
      <c r="G385" s="245"/>
      <c r="H385" s="486">
        <f>D385*H376</f>
        <v>0</v>
      </c>
      <c r="I385" s="486"/>
      <c r="J385" s="486">
        <f>J376*D385</f>
        <v>178499.09377080036</v>
      </c>
      <c r="K385" s="486"/>
      <c r="L385" s="486">
        <f t="shared" si="30"/>
        <v>178499.09377080036</v>
      </c>
      <c r="M385" s="486"/>
      <c r="N385" s="17"/>
    </row>
    <row r="386" spans="2:14" x14ac:dyDescent="0.25">
      <c r="B386" s="12" t="s">
        <v>171</v>
      </c>
      <c r="C386" s="243"/>
      <c r="D386" s="243">
        <v>1E-3</v>
      </c>
      <c r="E386" s="485">
        <f>D386*E376</f>
        <v>49164.307059999999</v>
      </c>
      <c r="F386" s="485"/>
      <c r="G386" s="245"/>
      <c r="H386" s="485">
        <f>D386*H376</f>
        <v>0</v>
      </c>
      <c r="I386" s="485"/>
      <c r="J386" s="486">
        <f>J376*D386</f>
        <v>17849.909377080035</v>
      </c>
      <c r="K386" s="486"/>
      <c r="L386" s="486">
        <f>J386+H386</f>
        <v>17849.909377080035</v>
      </c>
      <c r="M386" s="486"/>
      <c r="N386" s="17"/>
    </row>
    <row r="387" spans="2:14" x14ac:dyDescent="0.25">
      <c r="B387" s="12"/>
      <c r="C387" s="243"/>
      <c r="D387" s="248"/>
      <c r="E387" s="485"/>
      <c r="F387" s="485"/>
      <c r="G387" s="245"/>
      <c r="H387" s="485"/>
      <c r="I387" s="485"/>
      <c r="J387" s="250"/>
      <c r="K387" s="250"/>
      <c r="L387" s="486"/>
      <c r="M387" s="486"/>
      <c r="N387" s="17"/>
    </row>
    <row r="388" spans="2:14" x14ac:dyDescent="0.25">
      <c r="B388" s="12" t="s">
        <v>172</v>
      </c>
      <c r="C388" s="251"/>
      <c r="D388" s="248">
        <v>0.05</v>
      </c>
      <c r="E388" s="485">
        <f>D388*E376</f>
        <v>2458215.3529999997</v>
      </c>
      <c r="F388" s="485"/>
      <c r="G388" s="245"/>
      <c r="H388" s="485"/>
      <c r="I388" s="485"/>
      <c r="J388" s="490"/>
      <c r="K388" s="490"/>
      <c r="L388" s="491"/>
      <c r="M388" s="491"/>
      <c r="N388" s="17"/>
    </row>
    <row r="389" spans="2:14" x14ac:dyDescent="0.25">
      <c r="B389" s="478"/>
      <c r="C389" s="478"/>
      <c r="D389" s="478"/>
      <c r="E389" s="478"/>
      <c r="F389" s="478"/>
      <c r="G389" s="245"/>
      <c r="H389" s="244"/>
      <c r="I389" s="244"/>
      <c r="J389" s="252"/>
      <c r="K389" s="252"/>
      <c r="L389" s="253"/>
      <c r="M389" s="253"/>
      <c r="N389" s="17"/>
    </row>
    <row r="390" spans="2:14" x14ac:dyDescent="0.25">
      <c r="B390" s="12"/>
      <c r="C390" s="251"/>
      <c r="D390" s="254"/>
      <c r="E390" s="485"/>
      <c r="F390" s="485"/>
      <c r="G390" s="245"/>
      <c r="I390" s="253"/>
      <c r="J390" s="252"/>
      <c r="K390" s="252"/>
      <c r="L390" s="253"/>
      <c r="M390" s="253"/>
      <c r="N390" s="17"/>
    </row>
    <row r="391" spans="2:14" x14ac:dyDescent="0.25">
      <c r="B391" s="12"/>
      <c r="C391" s="251"/>
      <c r="D391" s="248"/>
      <c r="E391" s="485"/>
      <c r="F391" s="485"/>
      <c r="G391" s="245"/>
      <c r="H391" s="253"/>
      <c r="I391" s="253"/>
      <c r="J391" s="252"/>
      <c r="K391" s="252"/>
      <c r="L391" s="253"/>
      <c r="M391" s="253"/>
      <c r="N391" s="17"/>
    </row>
    <row r="392" spans="2:14" x14ac:dyDescent="0.25">
      <c r="B392" s="12"/>
      <c r="C392" s="251"/>
      <c r="D392" s="248"/>
      <c r="E392" s="244"/>
      <c r="F392" s="255"/>
      <c r="G392" s="245"/>
      <c r="H392" s="253"/>
      <c r="I392" s="253"/>
      <c r="J392" s="252"/>
      <c r="K392" s="252"/>
      <c r="L392" s="253"/>
      <c r="M392" s="253"/>
      <c r="N392" s="17"/>
    </row>
    <row r="393" spans="2:14" x14ac:dyDescent="0.25">
      <c r="B393" s="256" t="s">
        <v>173</v>
      </c>
      <c r="C393" s="248"/>
      <c r="D393" s="2"/>
      <c r="E393" s="492">
        <f>SUM(E380:F392)</f>
        <v>12733555.528539998</v>
      </c>
      <c r="F393" s="492"/>
      <c r="G393" s="257"/>
      <c r="H393" s="493">
        <f>SUM(H380:I386)</f>
        <v>0</v>
      </c>
      <c r="I393" s="493"/>
      <c r="J393" s="489">
        <f>SUM(J380:K390)</f>
        <v>3730631.0598097267</v>
      </c>
      <c r="K393" s="489"/>
      <c r="L393" s="492">
        <f>SUM(L380:M388)</f>
        <v>3730631.0598097267</v>
      </c>
      <c r="M393" s="492"/>
      <c r="N393" s="258"/>
    </row>
    <row r="394" spans="2:14" x14ac:dyDescent="0.25">
      <c r="B394" s="12"/>
      <c r="C394" s="259"/>
      <c r="D394" s="260"/>
      <c r="E394" s="491"/>
      <c r="F394" s="491"/>
      <c r="G394" s="245"/>
      <c r="H394" s="490"/>
      <c r="I394" s="490"/>
      <c r="J394" s="490"/>
      <c r="K394" s="490"/>
      <c r="L394" s="491"/>
      <c r="M394" s="491"/>
      <c r="N394" s="17"/>
    </row>
    <row r="395" spans="2:14" x14ac:dyDescent="0.25">
      <c r="B395" s="261" t="s">
        <v>174</v>
      </c>
      <c r="C395" s="262"/>
      <c r="D395" s="11"/>
      <c r="E395" s="492">
        <f>E376+E393</f>
        <v>61897862.588539995</v>
      </c>
      <c r="F395" s="492"/>
      <c r="G395" s="263"/>
      <c r="H395" s="493">
        <f>H376+H393</f>
        <v>0</v>
      </c>
      <c r="I395" s="493"/>
      <c r="J395" s="489">
        <f>J393+J376</f>
        <v>21580540.43688976</v>
      </c>
      <c r="K395" s="489"/>
      <c r="L395" s="493">
        <f>H395+J395</f>
        <v>21580540.43688976</v>
      </c>
      <c r="M395" s="493"/>
      <c r="N395" s="17"/>
    </row>
    <row r="396" spans="2:14" x14ac:dyDescent="0.25">
      <c r="B396" s="264" t="s">
        <v>175</v>
      </c>
      <c r="C396" s="248"/>
      <c r="E396" s="240"/>
      <c r="F396" s="265"/>
      <c r="G396" s="240"/>
      <c r="H396" s="240"/>
      <c r="I396" s="240"/>
      <c r="J396" s="240"/>
      <c r="K396" s="240"/>
      <c r="L396" s="240"/>
      <c r="M396" s="240"/>
      <c r="N396" s="17"/>
    </row>
    <row r="397" spans="2:14" x14ac:dyDescent="0.25">
      <c r="B397" s="10" t="s">
        <v>176</v>
      </c>
      <c r="C397" s="11"/>
      <c r="D397" s="266">
        <v>0.2</v>
      </c>
      <c r="E397" s="267"/>
      <c r="F397" s="265"/>
      <c r="G397" s="267"/>
      <c r="H397" s="494">
        <v>0</v>
      </c>
      <c r="I397" s="494"/>
      <c r="J397" s="486">
        <f>J395*D397</f>
        <v>4316108.0873779524</v>
      </c>
      <c r="K397" s="486"/>
      <c r="L397" s="486">
        <f>H397+J397</f>
        <v>4316108.0873779524</v>
      </c>
      <c r="M397" s="486"/>
    </row>
    <row r="398" spans="2:14" x14ac:dyDescent="0.25">
      <c r="B398" s="10"/>
      <c r="C398" s="11"/>
      <c r="D398" s="266"/>
      <c r="E398" s="267"/>
      <c r="F398" s="265"/>
      <c r="G398" s="267"/>
      <c r="H398" s="268"/>
      <c r="I398" s="268"/>
      <c r="J398" s="247"/>
      <c r="K398" s="247"/>
      <c r="L398" s="247"/>
      <c r="M398" s="247"/>
    </row>
    <row r="399" spans="2:14" x14ac:dyDescent="0.25">
      <c r="B399" s="10" t="s">
        <v>177</v>
      </c>
      <c r="C399" s="11"/>
      <c r="D399" s="11"/>
      <c r="E399" s="267"/>
      <c r="F399" s="265"/>
      <c r="G399" s="267"/>
      <c r="H399" s="495"/>
      <c r="I399" s="495"/>
      <c r="J399" s="496">
        <f>J395-J397</f>
        <v>17264432.34951181</v>
      </c>
      <c r="K399" s="496"/>
      <c r="L399" s="489">
        <f>H399+J399</f>
        <v>17264432.34951181</v>
      </c>
      <c r="M399" s="489"/>
      <c r="N399" s="17"/>
    </row>
    <row r="400" spans="2:14" x14ac:dyDescent="0.25">
      <c r="B400" s="10"/>
      <c r="C400" s="11"/>
      <c r="D400" s="11"/>
      <c r="E400" s="11"/>
      <c r="F400" s="269"/>
      <c r="G400" s="11"/>
      <c r="H400" s="270"/>
      <c r="I400" s="271"/>
      <c r="J400" s="272"/>
      <c r="K400" s="273"/>
      <c r="L400" s="273"/>
      <c r="M400" s="274"/>
      <c r="N400" s="17"/>
    </row>
    <row r="401" spans="2:13" x14ac:dyDescent="0.25">
      <c r="B401" s="10"/>
      <c r="C401" s="478" t="s">
        <v>178</v>
      </c>
      <c r="D401" s="478"/>
      <c r="E401" s="478"/>
      <c r="F401" s="8"/>
      <c r="G401" s="478" t="s">
        <v>179</v>
      </c>
      <c r="H401" s="478"/>
      <c r="I401" s="478"/>
      <c r="J401" s="2"/>
      <c r="K401" s="478"/>
      <c r="L401" s="478"/>
      <c r="M401" s="2"/>
    </row>
    <row r="402" spans="2:13" x14ac:dyDescent="0.25">
      <c r="B402" s="10"/>
      <c r="C402" s="2"/>
      <c r="D402" s="2"/>
      <c r="E402" s="2"/>
      <c r="F402" s="8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 t="s">
        <v>180</v>
      </c>
      <c r="E403" s="2"/>
      <c r="F403" s="8"/>
      <c r="G403" s="2"/>
      <c r="H403" s="2" t="s">
        <v>181</v>
      </c>
      <c r="I403" s="2"/>
      <c r="J403" s="2"/>
      <c r="K403" s="258" t="s">
        <v>182</v>
      </c>
      <c r="L403" s="258"/>
    </row>
    <row r="404" spans="2:13" x14ac:dyDescent="0.25">
      <c r="B404" s="2"/>
      <c r="C404" s="2"/>
      <c r="D404" s="2" t="s">
        <v>183</v>
      </c>
      <c r="E404" s="2"/>
      <c r="F404" s="8"/>
      <c r="G404" s="2"/>
      <c r="H404" s="2" t="s">
        <v>184</v>
      </c>
      <c r="I404" s="2"/>
      <c r="J404" s="2"/>
      <c r="K404" s="2" t="s">
        <v>185</v>
      </c>
      <c r="L404" s="2"/>
      <c r="M404" s="11"/>
    </row>
  </sheetData>
  <mergeCells count="80">
    <mergeCell ref="H394:I394"/>
    <mergeCell ref="J394:K394"/>
    <mergeCell ref="L394:M394"/>
    <mergeCell ref="C401:E401"/>
    <mergeCell ref="G401:I401"/>
    <mergeCell ref="K401:L401"/>
    <mergeCell ref="H397:I397"/>
    <mergeCell ref="J397:K397"/>
    <mergeCell ref="L397:M397"/>
    <mergeCell ref="H399:I399"/>
    <mergeCell ref="J399:K399"/>
    <mergeCell ref="L399:M399"/>
    <mergeCell ref="E388:F388"/>
    <mergeCell ref="H388:I388"/>
    <mergeCell ref="J388:K388"/>
    <mergeCell ref="L388:M388"/>
    <mergeCell ref="E395:F395"/>
    <mergeCell ref="H395:I395"/>
    <mergeCell ref="J395:K395"/>
    <mergeCell ref="L395:M395"/>
    <mergeCell ref="B389:F389"/>
    <mergeCell ref="E390:F390"/>
    <mergeCell ref="E391:F391"/>
    <mergeCell ref="E393:F393"/>
    <mergeCell ref="H393:I393"/>
    <mergeCell ref="J393:K393"/>
    <mergeCell ref="L393:M393"/>
    <mergeCell ref="E394:F394"/>
    <mergeCell ref="E386:F386"/>
    <mergeCell ref="H386:I386"/>
    <mergeCell ref="J386:K386"/>
    <mergeCell ref="L386:M386"/>
    <mergeCell ref="E387:F387"/>
    <mergeCell ref="H387:I387"/>
    <mergeCell ref="L387:M387"/>
    <mergeCell ref="E384:F384"/>
    <mergeCell ref="H384:I384"/>
    <mergeCell ref="J384:K384"/>
    <mergeCell ref="L384:M384"/>
    <mergeCell ref="E385:F385"/>
    <mergeCell ref="H385:I385"/>
    <mergeCell ref="J385:K385"/>
    <mergeCell ref="L385:M385"/>
    <mergeCell ref="E382:F382"/>
    <mergeCell ref="H382:I382"/>
    <mergeCell ref="J382:K382"/>
    <mergeCell ref="L382:M382"/>
    <mergeCell ref="E383:F383"/>
    <mergeCell ref="H383:I383"/>
    <mergeCell ref="J383:K383"/>
    <mergeCell ref="L383:M383"/>
    <mergeCell ref="L376:M376"/>
    <mergeCell ref="E379:F379"/>
    <mergeCell ref="E381:F381"/>
    <mergeCell ref="H381:I381"/>
    <mergeCell ref="J381:K381"/>
    <mergeCell ref="L381:M381"/>
    <mergeCell ref="E380:F380"/>
    <mergeCell ref="H380:I380"/>
    <mergeCell ref="J380:K380"/>
    <mergeCell ref="L380:M380"/>
    <mergeCell ref="B328:G328"/>
    <mergeCell ref="B368:N368"/>
    <mergeCell ref="B369:N369"/>
    <mergeCell ref="C371:I371"/>
    <mergeCell ref="J374:K374"/>
    <mergeCell ref="E375:F375"/>
    <mergeCell ref="H375:I375"/>
    <mergeCell ref="J375:K375"/>
    <mergeCell ref="L375:M375"/>
    <mergeCell ref="E376:F376"/>
    <mergeCell ref="H376:I376"/>
    <mergeCell ref="J376:K376"/>
    <mergeCell ref="B1:N1"/>
    <mergeCell ref="B2:N2"/>
    <mergeCell ref="C4:I4"/>
    <mergeCell ref="J7:K7"/>
    <mergeCell ref="A8:F8"/>
    <mergeCell ref="G8:J8"/>
    <mergeCell ref="K8:M8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AD95-461D-4B06-A158-A34B397E28E4}">
  <dimension ref="B7:J11"/>
  <sheetViews>
    <sheetView workbookViewId="0">
      <selection activeCell="H15" sqref="H15:H16"/>
    </sheetView>
  </sheetViews>
  <sheetFormatPr baseColWidth="10" defaultRowHeight="15" x14ac:dyDescent="0.25"/>
  <sheetData>
    <row r="7" spans="2:10" x14ac:dyDescent="0.25">
      <c r="B7" s="497" t="s">
        <v>445</v>
      </c>
      <c r="C7" s="498"/>
      <c r="D7" s="498"/>
      <c r="E7" s="498"/>
      <c r="F7" s="498"/>
      <c r="G7" s="498"/>
      <c r="H7" s="498"/>
      <c r="I7" s="498"/>
      <c r="J7" s="498"/>
    </row>
    <row r="8" spans="2:10" x14ac:dyDescent="0.25">
      <c r="B8" s="498"/>
      <c r="C8" s="498"/>
      <c r="D8" s="498"/>
      <c r="E8" s="498"/>
      <c r="F8" s="498"/>
      <c r="G8" s="498"/>
      <c r="H8" s="498"/>
      <c r="I8" s="498"/>
      <c r="J8" s="498"/>
    </row>
    <row r="9" spans="2:10" x14ac:dyDescent="0.25">
      <c r="B9" s="498"/>
      <c r="C9" s="498"/>
      <c r="D9" s="498"/>
      <c r="E9" s="498"/>
      <c r="F9" s="498"/>
      <c r="G9" s="498"/>
      <c r="H9" s="498"/>
      <c r="I9" s="498"/>
      <c r="J9" s="498"/>
    </row>
    <row r="10" spans="2:10" x14ac:dyDescent="0.25">
      <c r="B10" s="498"/>
      <c r="C10" s="498"/>
      <c r="D10" s="498"/>
      <c r="E10" s="498"/>
      <c r="F10" s="498"/>
      <c r="G10" s="498"/>
      <c r="H10" s="498"/>
      <c r="I10" s="498"/>
      <c r="J10" s="498"/>
    </row>
    <row r="11" spans="2:10" x14ac:dyDescent="0.25">
      <c r="B11" s="498"/>
      <c r="C11" s="498"/>
      <c r="D11" s="498"/>
      <c r="E11" s="498"/>
      <c r="F11" s="498"/>
      <c r="G11" s="498"/>
      <c r="H11" s="498"/>
      <c r="I11" s="498"/>
      <c r="J11" s="498"/>
    </row>
  </sheetData>
  <mergeCells count="1">
    <mergeCell ref="B7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FAC3-EFA0-4B27-97E2-1F94C79D7E1D}">
  <dimension ref="A1:Y540"/>
  <sheetViews>
    <sheetView tabSelected="1" topLeftCell="A486" zoomScaleNormal="100" workbookViewId="0">
      <selection activeCell="G515" sqref="G515"/>
    </sheetView>
  </sheetViews>
  <sheetFormatPr baseColWidth="10" defaultRowHeight="12.75" x14ac:dyDescent="0.2"/>
  <cols>
    <col min="1" max="1" width="8" style="276" customWidth="1"/>
    <col min="2" max="2" width="36.42578125" style="276" customWidth="1"/>
    <col min="3" max="3" width="12.42578125" style="276" customWidth="1"/>
    <col min="4" max="4" width="19.5703125" style="276" customWidth="1"/>
    <col min="5" max="5" width="10.85546875" style="276" customWidth="1"/>
    <col min="6" max="6" width="18.42578125" style="276" customWidth="1"/>
    <col min="7" max="7" width="13.42578125" style="276" customWidth="1"/>
    <col min="8" max="8" width="14.42578125" style="276" customWidth="1"/>
    <col min="9" max="9" width="11.5703125" style="276" customWidth="1"/>
    <col min="10" max="10" width="15.140625" style="276" customWidth="1"/>
    <col min="11" max="11" width="14.42578125" style="276" customWidth="1"/>
    <col min="12" max="12" width="15.140625" style="276" customWidth="1"/>
    <col min="13" max="13" width="15.42578125" style="276" customWidth="1"/>
    <col min="14" max="14" width="14.5703125" style="276" bestFit="1" customWidth="1"/>
    <col min="15" max="256" width="11.42578125" style="276"/>
    <col min="257" max="257" width="8" style="276" customWidth="1"/>
    <col min="258" max="258" width="40.5703125" style="276" customWidth="1"/>
    <col min="259" max="259" width="9.85546875" style="276" customWidth="1"/>
    <col min="260" max="260" width="20.5703125" style="276" customWidth="1"/>
    <col min="261" max="261" width="16.140625" style="276" customWidth="1"/>
    <col min="262" max="262" width="14.42578125" style="276" customWidth="1"/>
    <col min="263" max="263" width="13.42578125" style="276" bestFit="1" customWidth="1"/>
    <col min="264" max="264" width="11.42578125" style="276" customWidth="1"/>
    <col min="265" max="265" width="11.5703125" style="276" customWidth="1"/>
    <col min="266" max="266" width="13.42578125" style="276" customWidth="1"/>
    <col min="267" max="267" width="14.42578125" style="276" customWidth="1"/>
    <col min="268" max="268" width="15.140625" style="276" customWidth="1"/>
    <col min="269" max="269" width="15.42578125" style="276" customWidth="1"/>
    <col min="270" max="270" width="13.42578125" style="276" bestFit="1" customWidth="1"/>
    <col min="271" max="512" width="11.42578125" style="276"/>
    <col min="513" max="513" width="8" style="276" customWidth="1"/>
    <col min="514" max="514" width="40.5703125" style="276" customWidth="1"/>
    <col min="515" max="515" width="9.85546875" style="276" customWidth="1"/>
    <col min="516" max="516" width="20.5703125" style="276" customWidth="1"/>
    <col min="517" max="517" width="16.140625" style="276" customWidth="1"/>
    <col min="518" max="518" width="14.42578125" style="276" customWidth="1"/>
    <col min="519" max="519" width="13.42578125" style="276" bestFit="1" customWidth="1"/>
    <col min="520" max="520" width="11.42578125" style="276" customWidth="1"/>
    <col min="521" max="521" width="11.5703125" style="276" customWidth="1"/>
    <col min="522" max="522" width="13.42578125" style="276" customWidth="1"/>
    <col min="523" max="523" width="14.42578125" style="276" customWidth="1"/>
    <col min="524" max="524" width="15.140625" style="276" customWidth="1"/>
    <col min="525" max="525" width="15.42578125" style="276" customWidth="1"/>
    <col min="526" max="526" width="13.42578125" style="276" bestFit="1" customWidth="1"/>
    <col min="527" max="768" width="11.42578125" style="276"/>
    <col min="769" max="769" width="8" style="276" customWidth="1"/>
    <col min="770" max="770" width="40.5703125" style="276" customWidth="1"/>
    <col min="771" max="771" width="9.85546875" style="276" customWidth="1"/>
    <col min="772" max="772" width="20.5703125" style="276" customWidth="1"/>
    <col min="773" max="773" width="16.140625" style="276" customWidth="1"/>
    <col min="774" max="774" width="14.42578125" style="276" customWidth="1"/>
    <col min="775" max="775" width="13.42578125" style="276" bestFit="1" customWidth="1"/>
    <col min="776" max="776" width="11.42578125" style="276" customWidth="1"/>
    <col min="777" max="777" width="11.5703125" style="276" customWidth="1"/>
    <col min="778" max="778" width="13.42578125" style="276" customWidth="1"/>
    <col min="779" max="779" width="14.42578125" style="276" customWidth="1"/>
    <col min="780" max="780" width="15.140625" style="276" customWidth="1"/>
    <col min="781" max="781" width="15.42578125" style="276" customWidth="1"/>
    <col min="782" max="782" width="13.42578125" style="276" bestFit="1" customWidth="1"/>
    <col min="783" max="1024" width="11.42578125" style="276"/>
    <col min="1025" max="1025" width="8" style="276" customWidth="1"/>
    <col min="1026" max="1026" width="40.5703125" style="276" customWidth="1"/>
    <col min="1027" max="1027" width="9.85546875" style="276" customWidth="1"/>
    <col min="1028" max="1028" width="20.5703125" style="276" customWidth="1"/>
    <col min="1029" max="1029" width="16.140625" style="276" customWidth="1"/>
    <col min="1030" max="1030" width="14.42578125" style="276" customWidth="1"/>
    <col min="1031" max="1031" width="13.42578125" style="276" bestFit="1" customWidth="1"/>
    <col min="1032" max="1032" width="11.42578125" style="276" customWidth="1"/>
    <col min="1033" max="1033" width="11.5703125" style="276" customWidth="1"/>
    <col min="1034" max="1034" width="13.42578125" style="276" customWidth="1"/>
    <col min="1035" max="1035" width="14.42578125" style="276" customWidth="1"/>
    <col min="1036" max="1036" width="15.140625" style="276" customWidth="1"/>
    <col min="1037" max="1037" width="15.42578125" style="276" customWidth="1"/>
    <col min="1038" max="1038" width="13.42578125" style="276" bestFit="1" customWidth="1"/>
    <col min="1039" max="1280" width="11.42578125" style="276"/>
    <col min="1281" max="1281" width="8" style="276" customWidth="1"/>
    <col min="1282" max="1282" width="40.5703125" style="276" customWidth="1"/>
    <col min="1283" max="1283" width="9.85546875" style="276" customWidth="1"/>
    <col min="1284" max="1284" width="20.5703125" style="276" customWidth="1"/>
    <col min="1285" max="1285" width="16.140625" style="276" customWidth="1"/>
    <col min="1286" max="1286" width="14.42578125" style="276" customWidth="1"/>
    <col min="1287" max="1287" width="13.42578125" style="276" bestFit="1" customWidth="1"/>
    <col min="1288" max="1288" width="11.42578125" style="276" customWidth="1"/>
    <col min="1289" max="1289" width="11.5703125" style="276" customWidth="1"/>
    <col min="1290" max="1290" width="13.42578125" style="276" customWidth="1"/>
    <col min="1291" max="1291" width="14.42578125" style="276" customWidth="1"/>
    <col min="1292" max="1292" width="15.140625" style="276" customWidth="1"/>
    <col min="1293" max="1293" width="15.42578125" style="276" customWidth="1"/>
    <col min="1294" max="1294" width="13.42578125" style="276" bestFit="1" customWidth="1"/>
    <col min="1295" max="1536" width="11.42578125" style="276"/>
    <col min="1537" max="1537" width="8" style="276" customWidth="1"/>
    <col min="1538" max="1538" width="40.5703125" style="276" customWidth="1"/>
    <col min="1539" max="1539" width="9.85546875" style="276" customWidth="1"/>
    <col min="1540" max="1540" width="20.5703125" style="276" customWidth="1"/>
    <col min="1541" max="1541" width="16.140625" style="276" customWidth="1"/>
    <col min="1542" max="1542" width="14.42578125" style="276" customWidth="1"/>
    <col min="1543" max="1543" width="13.42578125" style="276" bestFit="1" customWidth="1"/>
    <col min="1544" max="1544" width="11.42578125" style="276" customWidth="1"/>
    <col min="1545" max="1545" width="11.5703125" style="276" customWidth="1"/>
    <col min="1546" max="1546" width="13.42578125" style="276" customWidth="1"/>
    <col min="1547" max="1547" width="14.42578125" style="276" customWidth="1"/>
    <col min="1548" max="1548" width="15.140625" style="276" customWidth="1"/>
    <col min="1549" max="1549" width="15.42578125" style="276" customWidth="1"/>
    <col min="1550" max="1550" width="13.42578125" style="276" bestFit="1" customWidth="1"/>
    <col min="1551" max="1792" width="11.42578125" style="276"/>
    <col min="1793" max="1793" width="8" style="276" customWidth="1"/>
    <col min="1794" max="1794" width="40.5703125" style="276" customWidth="1"/>
    <col min="1795" max="1795" width="9.85546875" style="276" customWidth="1"/>
    <col min="1796" max="1796" width="20.5703125" style="276" customWidth="1"/>
    <col min="1797" max="1797" width="16.140625" style="276" customWidth="1"/>
    <col min="1798" max="1798" width="14.42578125" style="276" customWidth="1"/>
    <col min="1799" max="1799" width="13.42578125" style="276" bestFit="1" customWidth="1"/>
    <col min="1800" max="1800" width="11.42578125" style="276" customWidth="1"/>
    <col min="1801" max="1801" width="11.5703125" style="276" customWidth="1"/>
    <col min="1802" max="1802" width="13.42578125" style="276" customWidth="1"/>
    <col min="1803" max="1803" width="14.42578125" style="276" customWidth="1"/>
    <col min="1804" max="1804" width="15.140625" style="276" customWidth="1"/>
    <col min="1805" max="1805" width="15.42578125" style="276" customWidth="1"/>
    <col min="1806" max="1806" width="13.42578125" style="276" bestFit="1" customWidth="1"/>
    <col min="1807" max="2048" width="11.42578125" style="276"/>
    <col min="2049" max="2049" width="8" style="276" customWidth="1"/>
    <col min="2050" max="2050" width="40.5703125" style="276" customWidth="1"/>
    <col min="2051" max="2051" width="9.85546875" style="276" customWidth="1"/>
    <col min="2052" max="2052" width="20.5703125" style="276" customWidth="1"/>
    <col min="2053" max="2053" width="16.140625" style="276" customWidth="1"/>
    <col min="2054" max="2054" width="14.42578125" style="276" customWidth="1"/>
    <col min="2055" max="2055" width="13.42578125" style="276" bestFit="1" customWidth="1"/>
    <col min="2056" max="2056" width="11.42578125" style="276" customWidth="1"/>
    <col min="2057" max="2057" width="11.5703125" style="276" customWidth="1"/>
    <col min="2058" max="2058" width="13.42578125" style="276" customWidth="1"/>
    <col min="2059" max="2059" width="14.42578125" style="276" customWidth="1"/>
    <col min="2060" max="2060" width="15.140625" style="276" customWidth="1"/>
    <col min="2061" max="2061" width="15.42578125" style="276" customWidth="1"/>
    <col min="2062" max="2062" width="13.42578125" style="276" bestFit="1" customWidth="1"/>
    <col min="2063" max="2304" width="11.42578125" style="276"/>
    <col min="2305" max="2305" width="8" style="276" customWidth="1"/>
    <col min="2306" max="2306" width="40.5703125" style="276" customWidth="1"/>
    <col min="2307" max="2307" width="9.85546875" style="276" customWidth="1"/>
    <col min="2308" max="2308" width="20.5703125" style="276" customWidth="1"/>
    <col min="2309" max="2309" width="16.140625" style="276" customWidth="1"/>
    <col min="2310" max="2310" width="14.42578125" style="276" customWidth="1"/>
    <col min="2311" max="2311" width="13.42578125" style="276" bestFit="1" customWidth="1"/>
    <col min="2312" max="2312" width="11.42578125" style="276" customWidth="1"/>
    <col min="2313" max="2313" width="11.5703125" style="276" customWidth="1"/>
    <col min="2314" max="2314" width="13.42578125" style="276" customWidth="1"/>
    <col min="2315" max="2315" width="14.42578125" style="276" customWidth="1"/>
    <col min="2316" max="2316" width="15.140625" style="276" customWidth="1"/>
    <col min="2317" max="2317" width="15.42578125" style="276" customWidth="1"/>
    <col min="2318" max="2318" width="13.42578125" style="276" bestFit="1" customWidth="1"/>
    <col min="2319" max="2560" width="11.42578125" style="276"/>
    <col min="2561" max="2561" width="8" style="276" customWidth="1"/>
    <col min="2562" max="2562" width="40.5703125" style="276" customWidth="1"/>
    <col min="2563" max="2563" width="9.85546875" style="276" customWidth="1"/>
    <col min="2564" max="2564" width="20.5703125" style="276" customWidth="1"/>
    <col min="2565" max="2565" width="16.140625" style="276" customWidth="1"/>
    <col min="2566" max="2566" width="14.42578125" style="276" customWidth="1"/>
    <col min="2567" max="2567" width="13.42578125" style="276" bestFit="1" customWidth="1"/>
    <col min="2568" max="2568" width="11.42578125" style="276" customWidth="1"/>
    <col min="2569" max="2569" width="11.5703125" style="276" customWidth="1"/>
    <col min="2570" max="2570" width="13.42578125" style="276" customWidth="1"/>
    <col min="2571" max="2571" width="14.42578125" style="276" customWidth="1"/>
    <col min="2572" max="2572" width="15.140625" style="276" customWidth="1"/>
    <col min="2573" max="2573" width="15.42578125" style="276" customWidth="1"/>
    <col min="2574" max="2574" width="13.42578125" style="276" bestFit="1" customWidth="1"/>
    <col min="2575" max="2816" width="11.42578125" style="276"/>
    <col min="2817" max="2817" width="8" style="276" customWidth="1"/>
    <col min="2818" max="2818" width="40.5703125" style="276" customWidth="1"/>
    <col min="2819" max="2819" width="9.85546875" style="276" customWidth="1"/>
    <col min="2820" max="2820" width="20.5703125" style="276" customWidth="1"/>
    <col min="2821" max="2821" width="16.140625" style="276" customWidth="1"/>
    <col min="2822" max="2822" width="14.42578125" style="276" customWidth="1"/>
    <col min="2823" max="2823" width="13.42578125" style="276" bestFit="1" customWidth="1"/>
    <col min="2824" max="2824" width="11.42578125" style="276" customWidth="1"/>
    <col min="2825" max="2825" width="11.5703125" style="276" customWidth="1"/>
    <col min="2826" max="2826" width="13.42578125" style="276" customWidth="1"/>
    <col min="2827" max="2827" width="14.42578125" style="276" customWidth="1"/>
    <col min="2828" max="2828" width="15.140625" style="276" customWidth="1"/>
    <col min="2829" max="2829" width="15.42578125" style="276" customWidth="1"/>
    <col min="2830" max="2830" width="13.42578125" style="276" bestFit="1" customWidth="1"/>
    <col min="2831" max="3072" width="11.42578125" style="276"/>
    <col min="3073" max="3073" width="8" style="276" customWidth="1"/>
    <col min="3074" max="3074" width="40.5703125" style="276" customWidth="1"/>
    <col min="3075" max="3075" width="9.85546875" style="276" customWidth="1"/>
    <col min="3076" max="3076" width="20.5703125" style="276" customWidth="1"/>
    <col min="3077" max="3077" width="16.140625" style="276" customWidth="1"/>
    <col min="3078" max="3078" width="14.42578125" style="276" customWidth="1"/>
    <col min="3079" max="3079" width="13.42578125" style="276" bestFit="1" customWidth="1"/>
    <col min="3080" max="3080" width="11.42578125" style="276" customWidth="1"/>
    <col min="3081" max="3081" width="11.5703125" style="276" customWidth="1"/>
    <col min="3082" max="3082" width="13.42578125" style="276" customWidth="1"/>
    <col min="3083" max="3083" width="14.42578125" style="276" customWidth="1"/>
    <col min="3084" max="3084" width="15.140625" style="276" customWidth="1"/>
    <col min="3085" max="3085" width="15.42578125" style="276" customWidth="1"/>
    <col min="3086" max="3086" width="13.42578125" style="276" bestFit="1" customWidth="1"/>
    <col min="3087" max="3328" width="11.42578125" style="276"/>
    <col min="3329" max="3329" width="8" style="276" customWidth="1"/>
    <col min="3330" max="3330" width="40.5703125" style="276" customWidth="1"/>
    <col min="3331" max="3331" width="9.85546875" style="276" customWidth="1"/>
    <col min="3332" max="3332" width="20.5703125" style="276" customWidth="1"/>
    <col min="3333" max="3333" width="16.140625" style="276" customWidth="1"/>
    <col min="3334" max="3334" width="14.42578125" style="276" customWidth="1"/>
    <col min="3335" max="3335" width="13.42578125" style="276" bestFit="1" customWidth="1"/>
    <col min="3336" max="3336" width="11.42578125" style="276" customWidth="1"/>
    <col min="3337" max="3337" width="11.5703125" style="276" customWidth="1"/>
    <col min="3338" max="3338" width="13.42578125" style="276" customWidth="1"/>
    <col min="3339" max="3339" width="14.42578125" style="276" customWidth="1"/>
    <col min="3340" max="3340" width="15.140625" style="276" customWidth="1"/>
    <col min="3341" max="3341" width="15.42578125" style="276" customWidth="1"/>
    <col min="3342" max="3342" width="13.42578125" style="276" bestFit="1" customWidth="1"/>
    <col min="3343" max="3584" width="11.42578125" style="276"/>
    <col min="3585" max="3585" width="8" style="276" customWidth="1"/>
    <col min="3586" max="3586" width="40.5703125" style="276" customWidth="1"/>
    <col min="3587" max="3587" width="9.85546875" style="276" customWidth="1"/>
    <col min="3588" max="3588" width="20.5703125" style="276" customWidth="1"/>
    <col min="3589" max="3589" width="16.140625" style="276" customWidth="1"/>
    <col min="3590" max="3590" width="14.42578125" style="276" customWidth="1"/>
    <col min="3591" max="3591" width="13.42578125" style="276" bestFit="1" customWidth="1"/>
    <col min="3592" max="3592" width="11.42578125" style="276" customWidth="1"/>
    <col min="3593" max="3593" width="11.5703125" style="276" customWidth="1"/>
    <col min="3594" max="3594" width="13.42578125" style="276" customWidth="1"/>
    <col min="3595" max="3595" width="14.42578125" style="276" customWidth="1"/>
    <col min="3596" max="3596" width="15.140625" style="276" customWidth="1"/>
    <col min="3597" max="3597" width="15.42578125" style="276" customWidth="1"/>
    <col min="3598" max="3598" width="13.42578125" style="276" bestFit="1" customWidth="1"/>
    <col min="3599" max="3840" width="11.42578125" style="276"/>
    <col min="3841" max="3841" width="8" style="276" customWidth="1"/>
    <col min="3842" max="3842" width="40.5703125" style="276" customWidth="1"/>
    <col min="3843" max="3843" width="9.85546875" style="276" customWidth="1"/>
    <col min="3844" max="3844" width="20.5703125" style="276" customWidth="1"/>
    <col min="3845" max="3845" width="16.140625" style="276" customWidth="1"/>
    <col min="3846" max="3846" width="14.42578125" style="276" customWidth="1"/>
    <col min="3847" max="3847" width="13.42578125" style="276" bestFit="1" customWidth="1"/>
    <col min="3848" max="3848" width="11.42578125" style="276" customWidth="1"/>
    <col min="3849" max="3849" width="11.5703125" style="276" customWidth="1"/>
    <col min="3850" max="3850" width="13.42578125" style="276" customWidth="1"/>
    <col min="3851" max="3851" width="14.42578125" style="276" customWidth="1"/>
    <col min="3852" max="3852" width="15.140625" style="276" customWidth="1"/>
    <col min="3853" max="3853" width="15.42578125" style="276" customWidth="1"/>
    <col min="3854" max="3854" width="13.42578125" style="276" bestFit="1" customWidth="1"/>
    <col min="3855" max="4096" width="11.42578125" style="276"/>
    <col min="4097" max="4097" width="8" style="276" customWidth="1"/>
    <col min="4098" max="4098" width="40.5703125" style="276" customWidth="1"/>
    <col min="4099" max="4099" width="9.85546875" style="276" customWidth="1"/>
    <col min="4100" max="4100" width="20.5703125" style="276" customWidth="1"/>
    <col min="4101" max="4101" width="16.140625" style="276" customWidth="1"/>
    <col min="4102" max="4102" width="14.42578125" style="276" customWidth="1"/>
    <col min="4103" max="4103" width="13.42578125" style="276" bestFit="1" customWidth="1"/>
    <col min="4104" max="4104" width="11.42578125" style="276" customWidth="1"/>
    <col min="4105" max="4105" width="11.5703125" style="276" customWidth="1"/>
    <col min="4106" max="4106" width="13.42578125" style="276" customWidth="1"/>
    <col min="4107" max="4107" width="14.42578125" style="276" customWidth="1"/>
    <col min="4108" max="4108" width="15.140625" style="276" customWidth="1"/>
    <col min="4109" max="4109" width="15.42578125" style="276" customWidth="1"/>
    <col min="4110" max="4110" width="13.42578125" style="276" bestFit="1" customWidth="1"/>
    <col min="4111" max="4352" width="11.42578125" style="276"/>
    <col min="4353" max="4353" width="8" style="276" customWidth="1"/>
    <col min="4354" max="4354" width="40.5703125" style="276" customWidth="1"/>
    <col min="4355" max="4355" width="9.85546875" style="276" customWidth="1"/>
    <col min="4356" max="4356" width="20.5703125" style="276" customWidth="1"/>
    <col min="4357" max="4357" width="16.140625" style="276" customWidth="1"/>
    <col min="4358" max="4358" width="14.42578125" style="276" customWidth="1"/>
    <col min="4359" max="4359" width="13.42578125" style="276" bestFit="1" customWidth="1"/>
    <col min="4360" max="4360" width="11.42578125" style="276" customWidth="1"/>
    <col min="4361" max="4361" width="11.5703125" style="276" customWidth="1"/>
    <col min="4362" max="4362" width="13.42578125" style="276" customWidth="1"/>
    <col min="4363" max="4363" width="14.42578125" style="276" customWidth="1"/>
    <col min="4364" max="4364" width="15.140625" style="276" customWidth="1"/>
    <col min="4365" max="4365" width="15.42578125" style="276" customWidth="1"/>
    <col min="4366" max="4366" width="13.42578125" style="276" bestFit="1" customWidth="1"/>
    <col min="4367" max="4608" width="11.42578125" style="276"/>
    <col min="4609" max="4609" width="8" style="276" customWidth="1"/>
    <col min="4610" max="4610" width="40.5703125" style="276" customWidth="1"/>
    <col min="4611" max="4611" width="9.85546875" style="276" customWidth="1"/>
    <col min="4612" max="4612" width="20.5703125" style="276" customWidth="1"/>
    <col min="4613" max="4613" width="16.140625" style="276" customWidth="1"/>
    <col min="4614" max="4614" width="14.42578125" style="276" customWidth="1"/>
    <col min="4615" max="4615" width="13.42578125" style="276" bestFit="1" customWidth="1"/>
    <col min="4616" max="4616" width="11.42578125" style="276" customWidth="1"/>
    <col min="4617" max="4617" width="11.5703125" style="276" customWidth="1"/>
    <col min="4618" max="4618" width="13.42578125" style="276" customWidth="1"/>
    <col min="4619" max="4619" width="14.42578125" style="276" customWidth="1"/>
    <col min="4620" max="4620" width="15.140625" style="276" customWidth="1"/>
    <col min="4621" max="4621" width="15.42578125" style="276" customWidth="1"/>
    <col min="4622" max="4622" width="13.42578125" style="276" bestFit="1" customWidth="1"/>
    <col min="4623" max="4864" width="11.42578125" style="276"/>
    <col min="4865" max="4865" width="8" style="276" customWidth="1"/>
    <col min="4866" max="4866" width="40.5703125" style="276" customWidth="1"/>
    <col min="4867" max="4867" width="9.85546875" style="276" customWidth="1"/>
    <col min="4868" max="4868" width="20.5703125" style="276" customWidth="1"/>
    <col min="4869" max="4869" width="16.140625" style="276" customWidth="1"/>
    <col min="4870" max="4870" width="14.42578125" style="276" customWidth="1"/>
    <col min="4871" max="4871" width="13.42578125" style="276" bestFit="1" customWidth="1"/>
    <col min="4872" max="4872" width="11.42578125" style="276" customWidth="1"/>
    <col min="4873" max="4873" width="11.5703125" style="276" customWidth="1"/>
    <col min="4874" max="4874" width="13.42578125" style="276" customWidth="1"/>
    <col min="4875" max="4875" width="14.42578125" style="276" customWidth="1"/>
    <col min="4876" max="4876" width="15.140625" style="276" customWidth="1"/>
    <col min="4877" max="4877" width="15.42578125" style="276" customWidth="1"/>
    <col min="4878" max="4878" width="13.42578125" style="276" bestFit="1" customWidth="1"/>
    <col min="4879" max="5120" width="11.42578125" style="276"/>
    <col min="5121" max="5121" width="8" style="276" customWidth="1"/>
    <col min="5122" max="5122" width="40.5703125" style="276" customWidth="1"/>
    <col min="5123" max="5123" width="9.85546875" style="276" customWidth="1"/>
    <col min="5124" max="5124" width="20.5703125" style="276" customWidth="1"/>
    <col min="5125" max="5125" width="16.140625" style="276" customWidth="1"/>
    <col min="5126" max="5126" width="14.42578125" style="276" customWidth="1"/>
    <col min="5127" max="5127" width="13.42578125" style="276" bestFit="1" customWidth="1"/>
    <col min="5128" max="5128" width="11.42578125" style="276" customWidth="1"/>
    <col min="5129" max="5129" width="11.5703125" style="276" customWidth="1"/>
    <col min="5130" max="5130" width="13.42578125" style="276" customWidth="1"/>
    <col min="5131" max="5131" width="14.42578125" style="276" customWidth="1"/>
    <col min="5132" max="5132" width="15.140625" style="276" customWidth="1"/>
    <col min="5133" max="5133" width="15.42578125" style="276" customWidth="1"/>
    <col min="5134" max="5134" width="13.42578125" style="276" bestFit="1" customWidth="1"/>
    <col min="5135" max="5376" width="11.42578125" style="276"/>
    <col min="5377" max="5377" width="8" style="276" customWidth="1"/>
    <col min="5378" max="5378" width="40.5703125" style="276" customWidth="1"/>
    <col min="5379" max="5379" width="9.85546875" style="276" customWidth="1"/>
    <col min="5380" max="5380" width="20.5703125" style="276" customWidth="1"/>
    <col min="5381" max="5381" width="16.140625" style="276" customWidth="1"/>
    <col min="5382" max="5382" width="14.42578125" style="276" customWidth="1"/>
    <col min="5383" max="5383" width="13.42578125" style="276" bestFit="1" customWidth="1"/>
    <col min="5384" max="5384" width="11.42578125" style="276" customWidth="1"/>
    <col min="5385" max="5385" width="11.5703125" style="276" customWidth="1"/>
    <col min="5386" max="5386" width="13.42578125" style="276" customWidth="1"/>
    <col min="5387" max="5387" width="14.42578125" style="276" customWidth="1"/>
    <col min="5388" max="5388" width="15.140625" style="276" customWidth="1"/>
    <col min="5389" max="5389" width="15.42578125" style="276" customWidth="1"/>
    <col min="5390" max="5390" width="13.42578125" style="276" bestFit="1" customWidth="1"/>
    <col min="5391" max="5632" width="11.42578125" style="276"/>
    <col min="5633" max="5633" width="8" style="276" customWidth="1"/>
    <col min="5634" max="5634" width="40.5703125" style="276" customWidth="1"/>
    <col min="5635" max="5635" width="9.85546875" style="276" customWidth="1"/>
    <col min="5636" max="5636" width="20.5703125" style="276" customWidth="1"/>
    <col min="5637" max="5637" width="16.140625" style="276" customWidth="1"/>
    <col min="5638" max="5638" width="14.42578125" style="276" customWidth="1"/>
    <col min="5639" max="5639" width="13.42578125" style="276" bestFit="1" customWidth="1"/>
    <col min="5640" max="5640" width="11.42578125" style="276" customWidth="1"/>
    <col min="5641" max="5641" width="11.5703125" style="276" customWidth="1"/>
    <col min="5642" max="5642" width="13.42578125" style="276" customWidth="1"/>
    <col min="5643" max="5643" width="14.42578125" style="276" customWidth="1"/>
    <col min="5644" max="5644" width="15.140625" style="276" customWidth="1"/>
    <col min="5645" max="5645" width="15.42578125" style="276" customWidth="1"/>
    <col min="5646" max="5646" width="13.42578125" style="276" bestFit="1" customWidth="1"/>
    <col min="5647" max="5888" width="11.42578125" style="276"/>
    <col min="5889" max="5889" width="8" style="276" customWidth="1"/>
    <col min="5890" max="5890" width="40.5703125" style="276" customWidth="1"/>
    <col min="5891" max="5891" width="9.85546875" style="276" customWidth="1"/>
    <col min="5892" max="5892" width="20.5703125" style="276" customWidth="1"/>
    <col min="5893" max="5893" width="16.140625" style="276" customWidth="1"/>
    <col min="5894" max="5894" width="14.42578125" style="276" customWidth="1"/>
    <col min="5895" max="5895" width="13.42578125" style="276" bestFit="1" customWidth="1"/>
    <col min="5896" max="5896" width="11.42578125" style="276" customWidth="1"/>
    <col min="5897" max="5897" width="11.5703125" style="276" customWidth="1"/>
    <col min="5898" max="5898" width="13.42578125" style="276" customWidth="1"/>
    <col min="5899" max="5899" width="14.42578125" style="276" customWidth="1"/>
    <col min="5900" max="5900" width="15.140625" style="276" customWidth="1"/>
    <col min="5901" max="5901" width="15.42578125" style="276" customWidth="1"/>
    <col min="5902" max="5902" width="13.42578125" style="276" bestFit="1" customWidth="1"/>
    <col min="5903" max="6144" width="11.42578125" style="276"/>
    <col min="6145" max="6145" width="8" style="276" customWidth="1"/>
    <col min="6146" max="6146" width="40.5703125" style="276" customWidth="1"/>
    <col min="6147" max="6147" width="9.85546875" style="276" customWidth="1"/>
    <col min="6148" max="6148" width="20.5703125" style="276" customWidth="1"/>
    <col min="6149" max="6149" width="16.140625" style="276" customWidth="1"/>
    <col min="6150" max="6150" width="14.42578125" style="276" customWidth="1"/>
    <col min="6151" max="6151" width="13.42578125" style="276" bestFit="1" customWidth="1"/>
    <col min="6152" max="6152" width="11.42578125" style="276" customWidth="1"/>
    <col min="6153" max="6153" width="11.5703125" style="276" customWidth="1"/>
    <col min="6154" max="6154" width="13.42578125" style="276" customWidth="1"/>
    <col min="6155" max="6155" width="14.42578125" style="276" customWidth="1"/>
    <col min="6156" max="6156" width="15.140625" style="276" customWidth="1"/>
    <col min="6157" max="6157" width="15.42578125" style="276" customWidth="1"/>
    <col min="6158" max="6158" width="13.42578125" style="276" bestFit="1" customWidth="1"/>
    <col min="6159" max="6400" width="11.42578125" style="276"/>
    <col min="6401" max="6401" width="8" style="276" customWidth="1"/>
    <col min="6402" max="6402" width="40.5703125" style="276" customWidth="1"/>
    <col min="6403" max="6403" width="9.85546875" style="276" customWidth="1"/>
    <col min="6404" max="6404" width="20.5703125" style="276" customWidth="1"/>
    <col min="6405" max="6405" width="16.140625" style="276" customWidth="1"/>
    <col min="6406" max="6406" width="14.42578125" style="276" customWidth="1"/>
    <col min="6407" max="6407" width="13.42578125" style="276" bestFit="1" customWidth="1"/>
    <col min="6408" max="6408" width="11.42578125" style="276" customWidth="1"/>
    <col min="6409" max="6409" width="11.5703125" style="276" customWidth="1"/>
    <col min="6410" max="6410" width="13.42578125" style="276" customWidth="1"/>
    <col min="6411" max="6411" width="14.42578125" style="276" customWidth="1"/>
    <col min="6412" max="6412" width="15.140625" style="276" customWidth="1"/>
    <col min="6413" max="6413" width="15.42578125" style="276" customWidth="1"/>
    <col min="6414" max="6414" width="13.42578125" style="276" bestFit="1" customWidth="1"/>
    <col min="6415" max="6656" width="11.42578125" style="276"/>
    <col min="6657" max="6657" width="8" style="276" customWidth="1"/>
    <col min="6658" max="6658" width="40.5703125" style="276" customWidth="1"/>
    <col min="6659" max="6659" width="9.85546875" style="276" customWidth="1"/>
    <col min="6660" max="6660" width="20.5703125" style="276" customWidth="1"/>
    <col min="6661" max="6661" width="16.140625" style="276" customWidth="1"/>
    <col min="6662" max="6662" width="14.42578125" style="276" customWidth="1"/>
    <col min="6663" max="6663" width="13.42578125" style="276" bestFit="1" customWidth="1"/>
    <col min="6664" max="6664" width="11.42578125" style="276" customWidth="1"/>
    <col min="6665" max="6665" width="11.5703125" style="276" customWidth="1"/>
    <col min="6666" max="6666" width="13.42578125" style="276" customWidth="1"/>
    <col min="6667" max="6667" width="14.42578125" style="276" customWidth="1"/>
    <col min="6668" max="6668" width="15.140625" style="276" customWidth="1"/>
    <col min="6669" max="6669" width="15.42578125" style="276" customWidth="1"/>
    <col min="6670" max="6670" width="13.42578125" style="276" bestFit="1" customWidth="1"/>
    <col min="6671" max="6912" width="11.42578125" style="276"/>
    <col min="6913" max="6913" width="8" style="276" customWidth="1"/>
    <col min="6914" max="6914" width="40.5703125" style="276" customWidth="1"/>
    <col min="6915" max="6915" width="9.85546875" style="276" customWidth="1"/>
    <col min="6916" max="6916" width="20.5703125" style="276" customWidth="1"/>
    <col min="6917" max="6917" width="16.140625" style="276" customWidth="1"/>
    <col min="6918" max="6918" width="14.42578125" style="276" customWidth="1"/>
    <col min="6919" max="6919" width="13.42578125" style="276" bestFit="1" customWidth="1"/>
    <col min="6920" max="6920" width="11.42578125" style="276" customWidth="1"/>
    <col min="6921" max="6921" width="11.5703125" style="276" customWidth="1"/>
    <col min="6922" max="6922" width="13.42578125" style="276" customWidth="1"/>
    <col min="6923" max="6923" width="14.42578125" style="276" customWidth="1"/>
    <col min="6924" max="6924" width="15.140625" style="276" customWidth="1"/>
    <col min="6925" max="6925" width="15.42578125" style="276" customWidth="1"/>
    <col min="6926" max="6926" width="13.42578125" style="276" bestFit="1" customWidth="1"/>
    <col min="6927" max="7168" width="11.42578125" style="276"/>
    <col min="7169" max="7169" width="8" style="276" customWidth="1"/>
    <col min="7170" max="7170" width="40.5703125" style="276" customWidth="1"/>
    <col min="7171" max="7171" width="9.85546875" style="276" customWidth="1"/>
    <col min="7172" max="7172" width="20.5703125" style="276" customWidth="1"/>
    <col min="7173" max="7173" width="16.140625" style="276" customWidth="1"/>
    <col min="7174" max="7174" width="14.42578125" style="276" customWidth="1"/>
    <col min="7175" max="7175" width="13.42578125" style="276" bestFit="1" customWidth="1"/>
    <col min="7176" max="7176" width="11.42578125" style="276" customWidth="1"/>
    <col min="7177" max="7177" width="11.5703125" style="276" customWidth="1"/>
    <col min="7178" max="7178" width="13.42578125" style="276" customWidth="1"/>
    <col min="7179" max="7179" width="14.42578125" style="276" customWidth="1"/>
    <col min="7180" max="7180" width="15.140625" style="276" customWidth="1"/>
    <col min="7181" max="7181" width="15.42578125" style="276" customWidth="1"/>
    <col min="7182" max="7182" width="13.42578125" style="276" bestFit="1" customWidth="1"/>
    <col min="7183" max="7424" width="11.42578125" style="276"/>
    <col min="7425" max="7425" width="8" style="276" customWidth="1"/>
    <col min="7426" max="7426" width="40.5703125" style="276" customWidth="1"/>
    <col min="7427" max="7427" width="9.85546875" style="276" customWidth="1"/>
    <col min="7428" max="7428" width="20.5703125" style="276" customWidth="1"/>
    <col min="7429" max="7429" width="16.140625" style="276" customWidth="1"/>
    <col min="7430" max="7430" width="14.42578125" style="276" customWidth="1"/>
    <col min="7431" max="7431" width="13.42578125" style="276" bestFit="1" customWidth="1"/>
    <col min="7432" max="7432" width="11.42578125" style="276" customWidth="1"/>
    <col min="7433" max="7433" width="11.5703125" style="276" customWidth="1"/>
    <col min="7434" max="7434" width="13.42578125" style="276" customWidth="1"/>
    <col min="7435" max="7435" width="14.42578125" style="276" customWidth="1"/>
    <col min="7436" max="7436" width="15.140625" style="276" customWidth="1"/>
    <col min="7437" max="7437" width="15.42578125" style="276" customWidth="1"/>
    <col min="7438" max="7438" width="13.42578125" style="276" bestFit="1" customWidth="1"/>
    <col min="7439" max="7680" width="11.42578125" style="276"/>
    <col min="7681" max="7681" width="8" style="276" customWidth="1"/>
    <col min="7682" max="7682" width="40.5703125" style="276" customWidth="1"/>
    <col min="7683" max="7683" width="9.85546875" style="276" customWidth="1"/>
    <col min="7684" max="7684" width="20.5703125" style="276" customWidth="1"/>
    <col min="7685" max="7685" width="16.140625" style="276" customWidth="1"/>
    <col min="7686" max="7686" width="14.42578125" style="276" customWidth="1"/>
    <col min="7687" max="7687" width="13.42578125" style="276" bestFit="1" customWidth="1"/>
    <col min="7688" max="7688" width="11.42578125" style="276" customWidth="1"/>
    <col min="7689" max="7689" width="11.5703125" style="276" customWidth="1"/>
    <col min="7690" max="7690" width="13.42578125" style="276" customWidth="1"/>
    <col min="7691" max="7691" width="14.42578125" style="276" customWidth="1"/>
    <col min="7692" max="7692" width="15.140625" style="276" customWidth="1"/>
    <col min="7693" max="7693" width="15.42578125" style="276" customWidth="1"/>
    <col min="7694" max="7694" width="13.42578125" style="276" bestFit="1" customWidth="1"/>
    <col min="7695" max="7936" width="11.42578125" style="276"/>
    <col min="7937" max="7937" width="8" style="276" customWidth="1"/>
    <col min="7938" max="7938" width="40.5703125" style="276" customWidth="1"/>
    <col min="7939" max="7939" width="9.85546875" style="276" customWidth="1"/>
    <col min="7940" max="7940" width="20.5703125" style="276" customWidth="1"/>
    <col min="7941" max="7941" width="16.140625" style="276" customWidth="1"/>
    <col min="7942" max="7942" width="14.42578125" style="276" customWidth="1"/>
    <col min="7943" max="7943" width="13.42578125" style="276" bestFit="1" customWidth="1"/>
    <col min="7944" max="7944" width="11.42578125" style="276" customWidth="1"/>
    <col min="7945" max="7945" width="11.5703125" style="276" customWidth="1"/>
    <col min="7946" max="7946" width="13.42578125" style="276" customWidth="1"/>
    <col min="7947" max="7947" width="14.42578125" style="276" customWidth="1"/>
    <col min="7948" max="7948" width="15.140625" style="276" customWidth="1"/>
    <col min="7949" max="7949" width="15.42578125" style="276" customWidth="1"/>
    <col min="7950" max="7950" width="13.42578125" style="276" bestFit="1" customWidth="1"/>
    <col min="7951" max="8192" width="11.42578125" style="276"/>
    <col min="8193" max="8193" width="8" style="276" customWidth="1"/>
    <col min="8194" max="8194" width="40.5703125" style="276" customWidth="1"/>
    <col min="8195" max="8195" width="9.85546875" style="276" customWidth="1"/>
    <col min="8196" max="8196" width="20.5703125" style="276" customWidth="1"/>
    <col min="8197" max="8197" width="16.140625" style="276" customWidth="1"/>
    <col min="8198" max="8198" width="14.42578125" style="276" customWidth="1"/>
    <col min="8199" max="8199" width="13.42578125" style="276" bestFit="1" customWidth="1"/>
    <col min="8200" max="8200" width="11.42578125" style="276" customWidth="1"/>
    <col min="8201" max="8201" width="11.5703125" style="276" customWidth="1"/>
    <col min="8202" max="8202" width="13.42578125" style="276" customWidth="1"/>
    <col min="8203" max="8203" width="14.42578125" style="276" customWidth="1"/>
    <col min="8204" max="8204" width="15.140625" style="276" customWidth="1"/>
    <col min="8205" max="8205" width="15.42578125" style="276" customWidth="1"/>
    <col min="8206" max="8206" width="13.42578125" style="276" bestFit="1" customWidth="1"/>
    <col min="8207" max="8448" width="11.42578125" style="276"/>
    <col min="8449" max="8449" width="8" style="276" customWidth="1"/>
    <col min="8450" max="8450" width="40.5703125" style="276" customWidth="1"/>
    <col min="8451" max="8451" width="9.85546875" style="276" customWidth="1"/>
    <col min="8452" max="8452" width="20.5703125" style="276" customWidth="1"/>
    <col min="8453" max="8453" width="16.140625" style="276" customWidth="1"/>
    <col min="8454" max="8454" width="14.42578125" style="276" customWidth="1"/>
    <col min="8455" max="8455" width="13.42578125" style="276" bestFit="1" customWidth="1"/>
    <col min="8456" max="8456" width="11.42578125" style="276" customWidth="1"/>
    <col min="8457" max="8457" width="11.5703125" style="276" customWidth="1"/>
    <col min="8458" max="8458" width="13.42578125" style="276" customWidth="1"/>
    <col min="8459" max="8459" width="14.42578125" style="276" customWidth="1"/>
    <col min="8460" max="8460" width="15.140625" style="276" customWidth="1"/>
    <col min="8461" max="8461" width="15.42578125" style="276" customWidth="1"/>
    <col min="8462" max="8462" width="13.42578125" style="276" bestFit="1" customWidth="1"/>
    <col min="8463" max="8704" width="11.42578125" style="276"/>
    <col min="8705" max="8705" width="8" style="276" customWidth="1"/>
    <col min="8706" max="8706" width="40.5703125" style="276" customWidth="1"/>
    <col min="8707" max="8707" width="9.85546875" style="276" customWidth="1"/>
    <col min="8708" max="8708" width="20.5703125" style="276" customWidth="1"/>
    <col min="8709" max="8709" width="16.140625" style="276" customWidth="1"/>
    <col min="8710" max="8710" width="14.42578125" style="276" customWidth="1"/>
    <col min="8711" max="8711" width="13.42578125" style="276" bestFit="1" customWidth="1"/>
    <col min="8712" max="8712" width="11.42578125" style="276" customWidth="1"/>
    <col min="8713" max="8713" width="11.5703125" style="276" customWidth="1"/>
    <col min="8714" max="8714" width="13.42578125" style="276" customWidth="1"/>
    <col min="8715" max="8715" width="14.42578125" style="276" customWidth="1"/>
    <col min="8716" max="8716" width="15.140625" style="276" customWidth="1"/>
    <col min="8717" max="8717" width="15.42578125" style="276" customWidth="1"/>
    <col min="8718" max="8718" width="13.42578125" style="276" bestFit="1" customWidth="1"/>
    <col min="8719" max="8960" width="11.42578125" style="276"/>
    <col min="8961" max="8961" width="8" style="276" customWidth="1"/>
    <col min="8962" max="8962" width="40.5703125" style="276" customWidth="1"/>
    <col min="8963" max="8963" width="9.85546875" style="276" customWidth="1"/>
    <col min="8964" max="8964" width="20.5703125" style="276" customWidth="1"/>
    <col min="8965" max="8965" width="16.140625" style="276" customWidth="1"/>
    <col min="8966" max="8966" width="14.42578125" style="276" customWidth="1"/>
    <col min="8967" max="8967" width="13.42578125" style="276" bestFit="1" customWidth="1"/>
    <col min="8968" max="8968" width="11.42578125" style="276" customWidth="1"/>
    <col min="8969" max="8969" width="11.5703125" style="276" customWidth="1"/>
    <col min="8970" max="8970" width="13.42578125" style="276" customWidth="1"/>
    <col min="8971" max="8971" width="14.42578125" style="276" customWidth="1"/>
    <col min="8972" max="8972" width="15.140625" style="276" customWidth="1"/>
    <col min="8973" max="8973" width="15.42578125" style="276" customWidth="1"/>
    <col min="8974" max="8974" width="13.42578125" style="276" bestFit="1" customWidth="1"/>
    <col min="8975" max="9216" width="11.42578125" style="276"/>
    <col min="9217" max="9217" width="8" style="276" customWidth="1"/>
    <col min="9218" max="9218" width="40.5703125" style="276" customWidth="1"/>
    <col min="9219" max="9219" width="9.85546875" style="276" customWidth="1"/>
    <col min="9220" max="9220" width="20.5703125" style="276" customWidth="1"/>
    <col min="9221" max="9221" width="16.140625" style="276" customWidth="1"/>
    <col min="9222" max="9222" width="14.42578125" style="276" customWidth="1"/>
    <col min="9223" max="9223" width="13.42578125" style="276" bestFit="1" customWidth="1"/>
    <col min="9224" max="9224" width="11.42578125" style="276" customWidth="1"/>
    <col min="9225" max="9225" width="11.5703125" style="276" customWidth="1"/>
    <col min="9226" max="9226" width="13.42578125" style="276" customWidth="1"/>
    <col min="9227" max="9227" width="14.42578125" style="276" customWidth="1"/>
    <col min="9228" max="9228" width="15.140625" style="276" customWidth="1"/>
    <col min="9229" max="9229" width="15.42578125" style="276" customWidth="1"/>
    <col min="9230" max="9230" width="13.42578125" style="276" bestFit="1" customWidth="1"/>
    <col min="9231" max="9472" width="11.42578125" style="276"/>
    <col min="9473" max="9473" width="8" style="276" customWidth="1"/>
    <col min="9474" max="9474" width="40.5703125" style="276" customWidth="1"/>
    <col min="9475" max="9475" width="9.85546875" style="276" customWidth="1"/>
    <col min="9476" max="9476" width="20.5703125" style="276" customWidth="1"/>
    <col min="9477" max="9477" width="16.140625" style="276" customWidth="1"/>
    <col min="9478" max="9478" width="14.42578125" style="276" customWidth="1"/>
    <col min="9479" max="9479" width="13.42578125" style="276" bestFit="1" customWidth="1"/>
    <col min="9480" max="9480" width="11.42578125" style="276" customWidth="1"/>
    <col min="9481" max="9481" width="11.5703125" style="276" customWidth="1"/>
    <col min="9482" max="9482" width="13.42578125" style="276" customWidth="1"/>
    <col min="9483" max="9483" width="14.42578125" style="276" customWidth="1"/>
    <col min="9484" max="9484" width="15.140625" style="276" customWidth="1"/>
    <col min="9485" max="9485" width="15.42578125" style="276" customWidth="1"/>
    <col min="9486" max="9486" width="13.42578125" style="276" bestFit="1" customWidth="1"/>
    <col min="9487" max="9728" width="11.42578125" style="276"/>
    <col min="9729" max="9729" width="8" style="276" customWidth="1"/>
    <col min="9730" max="9730" width="40.5703125" style="276" customWidth="1"/>
    <col min="9731" max="9731" width="9.85546875" style="276" customWidth="1"/>
    <col min="9732" max="9732" width="20.5703125" style="276" customWidth="1"/>
    <col min="9733" max="9733" width="16.140625" style="276" customWidth="1"/>
    <col min="9734" max="9734" width="14.42578125" style="276" customWidth="1"/>
    <col min="9735" max="9735" width="13.42578125" style="276" bestFit="1" customWidth="1"/>
    <col min="9736" max="9736" width="11.42578125" style="276" customWidth="1"/>
    <col min="9737" max="9737" width="11.5703125" style="276" customWidth="1"/>
    <col min="9738" max="9738" width="13.42578125" style="276" customWidth="1"/>
    <col min="9739" max="9739" width="14.42578125" style="276" customWidth="1"/>
    <col min="9740" max="9740" width="15.140625" style="276" customWidth="1"/>
    <col min="9741" max="9741" width="15.42578125" style="276" customWidth="1"/>
    <col min="9742" max="9742" width="13.42578125" style="276" bestFit="1" customWidth="1"/>
    <col min="9743" max="9984" width="11.42578125" style="276"/>
    <col min="9985" max="9985" width="8" style="276" customWidth="1"/>
    <col min="9986" max="9986" width="40.5703125" style="276" customWidth="1"/>
    <col min="9987" max="9987" width="9.85546875" style="276" customWidth="1"/>
    <col min="9988" max="9988" width="20.5703125" style="276" customWidth="1"/>
    <col min="9989" max="9989" width="16.140625" style="276" customWidth="1"/>
    <col min="9990" max="9990" width="14.42578125" style="276" customWidth="1"/>
    <col min="9991" max="9991" width="13.42578125" style="276" bestFit="1" customWidth="1"/>
    <col min="9992" max="9992" width="11.42578125" style="276" customWidth="1"/>
    <col min="9993" max="9993" width="11.5703125" style="276" customWidth="1"/>
    <col min="9994" max="9994" width="13.42578125" style="276" customWidth="1"/>
    <col min="9995" max="9995" width="14.42578125" style="276" customWidth="1"/>
    <col min="9996" max="9996" width="15.140625" style="276" customWidth="1"/>
    <col min="9997" max="9997" width="15.42578125" style="276" customWidth="1"/>
    <col min="9998" max="9998" width="13.42578125" style="276" bestFit="1" customWidth="1"/>
    <col min="9999" max="10240" width="11.42578125" style="276"/>
    <col min="10241" max="10241" width="8" style="276" customWidth="1"/>
    <col min="10242" max="10242" width="40.5703125" style="276" customWidth="1"/>
    <col min="10243" max="10243" width="9.85546875" style="276" customWidth="1"/>
    <col min="10244" max="10244" width="20.5703125" style="276" customWidth="1"/>
    <col min="10245" max="10245" width="16.140625" style="276" customWidth="1"/>
    <col min="10246" max="10246" width="14.42578125" style="276" customWidth="1"/>
    <col min="10247" max="10247" width="13.42578125" style="276" bestFit="1" customWidth="1"/>
    <col min="10248" max="10248" width="11.42578125" style="276" customWidth="1"/>
    <col min="10249" max="10249" width="11.5703125" style="276" customWidth="1"/>
    <col min="10250" max="10250" width="13.42578125" style="276" customWidth="1"/>
    <col min="10251" max="10251" width="14.42578125" style="276" customWidth="1"/>
    <col min="10252" max="10252" width="15.140625" style="276" customWidth="1"/>
    <col min="10253" max="10253" width="15.42578125" style="276" customWidth="1"/>
    <col min="10254" max="10254" width="13.42578125" style="276" bestFit="1" customWidth="1"/>
    <col min="10255" max="10496" width="11.42578125" style="276"/>
    <col min="10497" max="10497" width="8" style="276" customWidth="1"/>
    <col min="10498" max="10498" width="40.5703125" style="276" customWidth="1"/>
    <col min="10499" max="10499" width="9.85546875" style="276" customWidth="1"/>
    <col min="10500" max="10500" width="20.5703125" style="276" customWidth="1"/>
    <col min="10501" max="10501" width="16.140625" style="276" customWidth="1"/>
    <col min="10502" max="10502" width="14.42578125" style="276" customWidth="1"/>
    <col min="10503" max="10503" width="13.42578125" style="276" bestFit="1" customWidth="1"/>
    <col min="10504" max="10504" width="11.42578125" style="276" customWidth="1"/>
    <col min="10505" max="10505" width="11.5703125" style="276" customWidth="1"/>
    <col min="10506" max="10506" width="13.42578125" style="276" customWidth="1"/>
    <col min="10507" max="10507" width="14.42578125" style="276" customWidth="1"/>
    <col min="10508" max="10508" width="15.140625" style="276" customWidth="1"/>
    <col min="10509" max="10509" width="15.42578125" style="276" customWidth="1"/>
    <col min="10510" max="10510" width="13.42578125" style="276" bestFit="1" customWidth="1"/>
    <col min="10511" max="10752" width="11.42578125" style="276"/>
    <col min="10753" max="10753" width="8" style="276" customWidth="1"/>
    <col min="10754" max="10754" width="40.5703125" style="276" customWidth="1"/>
    <col min="10755" max="10755" width="9.85546875" style="276" customWidth="1"/>
    <col min="10756" max="10756" width="20.5703125" style="276" customWidth="1"/>
    <col min="10757" max="10757" width="16.140625" style="276" customWidth="1"/>
    <col min="10758" max="10758" width="14.42578125" style="276" customWidth="1"/>
    <col min="10759" max="10759" width="13.42578125" style="276" bestFit="1" customWidth="1"/>
    <col min="10760" max="10760" width="11.42578125" style="276" customWidth="1"/>
    <col min="10761" max="10761" width="11.5703125" style="276" customWidth="1"/>
    <col min="10762" max="10762" width="13.42578125" style="276" customWidth="1"/>
    <col min="10763" max="10763" width="14.42578125" style="276" customWidth="1"/>
    <col min="10764" max="10764" width="15.140625" style="276" customWidth="1"/>
    <col min="10765" max="10765" width="15.42578125" style="276" customWidth="1"/>
    <col min="10766" max="10766" width="13.42578125" style="276" bestFit="1" customWidth="1"/>
    <col min="10767" max="11008" width="11.42578125" style="276"/>
    <col min="11009" max="11009" width="8" style="276" customWidth="1"/>
    <col min="11010" max="11010" width="40.5703125" style="276" customWidth="1"/>
    <col min="11011" max="11011" width="9.85546875" style="276" customWidth="1"/>
    <col min="11012" max="11012" width="20.5703125" style="276" customWidth="1"/>
    <col min="11013" max="11013" width="16.140625" style="276" customWidth="1"/>
    <col min="11014" max="11014" width="14.42578125" style="276" customWidth="1"/>
    <col min="11015" max="11015" width="13.42578125" style="276" bestFit="1" customWidth="1"/>
    <col min="11016" max="11016" width="11.42578125" style="276" customWidth="1"/>
    <col min="11017" max="11017" width="11.5703125" style="276" customWidth="1"/>
    <col min="11018" max="11018" width="13.42578125" style="276" customWidth="1"/>
    <col min="11019" max="11019" width="14.42578125" style="276" customWidth="1"/>
    <col min="11020" max="11020" width="15.140625" style="276" customWidth="1"/>
    <col min="11021" max="11021" width="15.42578125" style="276" customWidth="1"/>
    <col min="11022" max="11022" width="13.42578125" style="276" bestFit="1" customWidth="1"/>
    <col min="11023" max="11264" width="11.42578125" style="276"/>
    <col min="11265" max="11265" width="8" style="276" customWidth="1"/>
    <col min="11266" max="11266" width="40.5703125" style="276" customWidth="1"/>
    <col min="11267" max="11267" width="9.85546875" style="276" customWidth="1"/>
    <col min="11268" max="11268" width="20.5703125" style="276" customWidth="1"/>
    <col min="11269" max="11269" width="16.140625" style="276" customWidth="1"/>
    <col min="11270" max="11270" width="14.42578125" style="276" customWidth="1"/>
    <col min="11271" max="11271" width="13.42578125" style="276" bestFit="1" customWidth="1"/>
    <col min="11272" max="11272" width="11.42578125" style="276" customWidth="1"/>
    <col min="11273" max="11273" width="11.5703125" style="276" customWidth="1"/>
    <col min="11274" max="11274" width="13.42578125" style="276" customWidth="1"/>
    <col min="11275" max="11275" width="14.42578125" style="276" customWidth="1"/>
    <col min="11276" max="11276" width="15.140625" style="276" customWidth="1"/>
    <col min="11277" max="11277" width="15.42578125" style="276" customWidth="1"/>
    <col min="11278" max="11278" width="13.42578125" style="276" bestFit="1" customWidth="1"/>
    <col min="11279" max="11520" width="11.42578125" style="276"/>
    <col min="11521" max="11521" width="8" style="276" customWidth="1"/>
    <col min="11522" max="11522" width="40.5703125" style="276" customWidth="1"/>
    <col min="11523" max="11523" width="9.85546875" style="276" customWidth="1"/>
    <col min="11524" max="11524" width="20.5703125" style="276" customWidth="1"/>
    <col min="11525" max="11525" width="16.140625" style="276" customWidth="1"/>
    <col min="11526" max="11526" width="14.42578125" style="276" customWidth="1"/>
    <col min="11527" max="11527" width="13.42578125" style="276" bestFit="1" customWidth="1"/>
    <col min="11528" max="11528" width="11.42578125" style="276" customWidth="1"/>
    <col min="11529" max="11529" width="11.5703125" style="276" customWidth="1"/>
    <col min="11530" max="11530" width="13.42578125" style="276" customWidth="1"/>
    <col min="11531" max="11531" width="14.42578125" style="276" customWidth="1"/>
    <col min="11532" max="11532" width="15.140625" style="276" customWidth="1"/>
    <col min="11533" max="11533" width="15.42578125" style="276" customWidth="1"/>
    <col min="11534" max="11534" width="13.42578125" style="276" bestFit="1" customWidth="1"/>
    <col min="11535" max="11776" width="11.42578125" style="276"/>
    <col min="11777" max="11777" width="8" style="276" customWidth="1"/>
    <col min="11778" max="11778" width="40.5703125" style="276" customWidth="1"/>
    <col min="11779" max="11779" width="9.85546875" style="276" customWidth="1"/>
    <col min="11780" max="11780" width="20.5703125" style="276" customWidth="1"/>
    <col min="11781" max="11781" width="16.140625" style="276" customWidth="1"/>
    <col min="11782" max="11782" width="14.42578125" style="276" customWidth="1"/>
    <col min="11783" max="11783" width="13.42578125" style="276" bestFit="1" customWidth="1"/>
    <col min="11784" max="11784" width="11.42578125" style="276" customWidth="1"/>
    <col min="11785" max="11785" width="11.5703125" style="276" customWidth="1"/>
    <col min="11786" max="11786" width="13.42578125" style="276" customWidth="1"/>
    <col min="11787" max="11787" width="14.42578125" style="276" customWidth="1"/>
    <col min="11788" max="11788" width="15.140625" style="276" customWidth="1"/>
    <col min="11789" max="11789" width="15.42578125" style="276" customWidth="1"/>
    <col min="11790" max="11790" width="13.42578125" style="276" bestFit="1" customWidth="1"/>
    <col min="11791" max="12032" width="11.42578125" style="276"/>
    <col min="12033" max="12033" width="8" style="276" customWidth="1"/>
    <col min="12034" max="12034" width="40.5703125" style="276" customWidth="1"/>
    <col min="12035" max="12035" width="9.85546875" style="276" customWidth="1"/>
    <col min="12036" max="12036" width="20.5703125" style="276" customWidth="1"/>
    <col min="12037" max="12037" width="16.140625" style="276" customWidth="1"/>
    <col min="12038" max="12038" width="14.42578125" style="276" customWidth="1"/>
    <col min="12039" max="12039" width="13.42578125" style="276" bestFit="1" customWidth="1"/>
    <col min="12040" max="12040" width="11.42578125" style="276" customWidth="1"/>
    <col min="12041" max="12041" width="11.5703125" style="276" customWidth="1"/>
    <col min="12042" max="12042" width="13.42578125" style="276" customWidth="1"/>
    <col min="12043" max="12043" width="14.42578125" style="276" customWidth="1"/>
    <col min="12044" max="12044" width="15.140625" style="276" customWidth="1"/>
    <col min="12045" max="12045" width="15.42578125" style="276" customWidth="1"/>
    <col min="12046" max="12046" width="13.42578125" style="276" bestFit="1" customWidth="1"/>
    <col min="12047" max="12288" width="11.42578125" style="276"/>
    <col min="12289" max="12289" width="8" style="276" customWidth="1"/>
    <col min="12290" max="12290" width="40.5703125" style="276" customWidth="1"/>
    <col min="12291" max="12291" width="9.85546875" style="276" customWidth="1"/>
    <col min="12292" max="12292" width="20.5703125" style="276" customWidth="1"/>
    <col min="12293" max="12293" width="16.140625" style="276" customWidth="1"/>
    <col min="12294" max="12294" width="14.42578125" style="276" customWidth="1"/>
    <col min="12295" max="12295" width="13.42578125" style="276" bestFit="1" customWidth="1"/>
    <col min="12296" max="12296" width="11.42578125" style="276" customWidth="1"/>
    <col min="12297" max="12297" width="11.5703125" style="276" customWidth="1"/>
    <col min="12298" max="12298" width="13.42578125" style="276" customWidth="1"/>
    <col min="12299" max="12299" width="14.42578125" style="276" customWidth="1"/>
    <col min="12300" max="12300" width="15.140625" style="276" customWidth="1"/>
    <col min="12301" max="12301" width="15.42578125" style="276" customWidth="1"/>
    <col min="12302" max="12302" width="13.42578125" style="276" bestFit="1" customWidth="1"/>
    <col min="12303" max="12544" width="11.42578125" style="276"/>
    <col min="12545" max="12545" width="8" style="276" customWidth="1"/>
    <col min="12546" max="12546" width="40.5703125" style="276" customWidth="1"/>
    <col min="12547" max="12547" width="9.85546875" style="276" customWidth="1"/>
    <col min="12548" max="12548" width="20.5703125" style="276" customWidth="1"/>
    <col min="12549" max="12549" width="16.140625" style="276" customWidth="1"/>
    <col min="12550" max="12550" width="14.42578125" style="276" customWidth="1"/>
    <col min="12551" max="12551" width="13.42578125" style="276" bestFit="1" customWidth="1"/>
    <col min="12552" max="12552" width="11.42578125" style="276" customWidth="1"/>
    <col min="12553" max="12553" width="11.5703125" style="276" customWidth="1"/>
    <col min="12554" max="12554" width="13.42578125" style="276" customWidth="1"/>
    <col min="12555" max="12555" width="14.42578125" style="276" customWidth="1"/>
    <col min="12556" max="12556" width="15.140625" style="276" customWidth="1"/>
    <col min="12557" max="12557" width="15.42578125" style="276" customWidth="1"/>
    <col min="12558" max="12558" width="13.42578125" style="276" bestFit="1" customWidth="1"/>
    <col min="12559" max="12800" width="11.42578125" style="276"/>
    <col min="12801" max="12801" width="8" style="276" customWidth="1"/>
    <col min="12802" max="12802" width="40.5703125" style="276" customWidth="1"/>
    <col min="12803" max="12803" width="9.85546875" style="276" customWidth="1"/>
    <col min="12804" max="12804" width="20.5703125" style="276" customWidth="1"/>
    <col min="12805" max="12805" width="16.140625" style="276" customWidth="1"/>
    <col min="12806" max="12806" width="14.42578125" style="276" customWidth="1"/>
    <col min="12807" max="12807" width="13.42578125" style="276" bestFit="1" customWidth="1"/>
    <col min="12808" max="12808" width="11.42578125" style="276" customWidth="1"/>
    <col min="12809" max="12809" width="11.5703125" style="276" customWidth="1"/>
    <col min="12810" max="12810" width="13.42578125" style="276" customWidth="1"/>
    <col min="12811" max="12811" width="14.42578125" style="276" customWidth="1"/>
    <col min="12812" max="12812" width="15.140625" style="276" customWidth="1"/>
    <col min="12813" max="12813" width="15.42578125" style="276" customWidth="1"/>
    <col min="12814" max="12814" width="13.42578125" style="276" bestFit="1" customWidth="1"/>
    <col min="12815" max="13056" width="11.42578125" style="276"/>
    <col min="13057" max="13057" width="8" style="276" customWidth="1"/>
    <col min="13058" max="13058" width="40.5703125" style="276" customWidth="1"/>
    <col min="13059" max="13059" width="9.85546875" style="276" customWidth="1"/>
    <col min="13060" max="13060" width="20.5703125" style="276" customWidth="1"/>
    <col min="13061" max="13061" width="16.140625" style="276" customWidth="1"/>
    <col min="13062" max="13062" width="14.42578125" style="276" customWidth="1"/>
    <col min="13063" max="13063" width="13.42578125" style="276" bestFit="1" customWidth="1"/>
    <col min="13064" max="13064" width="11.42578125" style="276" customWidth="1"/>
    <col min="13065" max="13065" width="11.5703125" style="276" customWidth="1"/>
    <col min="13066" max="13066" width="13.42578125" style="276" customWidth="1"/>
    <col min="13067" max="13067" width="14.42578125" style="276" customWidth="1"/>
    <col min="13068" max="13068" width="15.140625" style="276" customWidth="1"/>
    <col min="13069" max="13069" width="15.42578125" style="276" customWidth="1"/>
    <col min="13070" max="13070" width="13.42578125" style="276" bestFit="1" customWidth="1"/>
    <col min="13071" max="13312" width="11.42578125" style="276"/>
    <col min="13313" max="13313" width="8" style="276" customWidth="1"/>
    <col min="13314" max="13314" width="40.5703125" style="276" customWidth="1"/>
    <col min="13315" max="13315" width="9.85546875" style="276" customWidth="1"/>
    <col min="13316" max="13316" width="20.5703125" style="276" customWidth="1"/>
    <col min="13317" max="13317" width="16.140625" style="276" customWidth="1"/>
    <col min="13318" max="13318" width="14.42578125" style="276" customWidth="1"/>
    <col min="13319" max="13319" width="13.42578125" style="276" bestFit="1" customWidth="1"/>
    <col min="13320" max="13320" width="11.42578125" style="276" customWidth="1"/>
    <col min="13321" max="13321" width="11.5703125" style="276" customWidth="1"/>
    <col min="13322" max="13322" width="13.42578125" style="276" customWidth="1"/>
    <col min="13323" max="13323" width="14.42578125" style="276" customWidth="1"/>
    <col min="13324" max="13324" width="15.140625" style="276" customWidth="1"/>
    <col min="13325" max="13325" width="15.42578125" style="276" customWidth="1"/>
    <col min="13326" max="13326" width="13.42578125" style="276" bestFit="1" customWidth="1"/>
    <col min="13327" max="13568" width="11.42578125" style="276"/>
    <col min="13569" max="13569" width="8" style="276" customWidth="1"/>
    <col min="13570" max="13570" width="40.5703125" style="276" customWidth="1"/>
    <col min="13571" max="13571" width="9.85546875" style="276" customWidth="1"/>
    <col min="13572" max="13572" width="20.5703125" style="276" customWidth="1"/>
    <col min="13573" max="13573" width="16.140625" style="276" customWidth="1"/>
    <col min="13574" max="13574" width="14.42578125" style="276" customWidth="1"/>
    <col min="13575" max="13575" width="13.42578125" style="276" bestFit="1" customWidth="1"/>
    <col min="13576" max="13576" width="11.42578125" style="276" customWidth="1"/>
    <col min="13577" max="13577" width="11.5703125" style="276" customWidth="1"/>
    <col min="13578" max="13578" width="13.42578125" style="276" customWidth="1"/>
    <col min="13579" max="13579" width="14.42578125" style="276" customWidth="1"/>
    <col min="13580" max="13580" width="15.140625" style="276" customWidth="1"/>
    <col min="13581" max="13581" width="15.42578125" style="276" customWidth="1"/>
    <col min="13582" max="13582" width="13.42578125" style="276" bestFit="1" customWidth="1"/>
    <col min="13583" max="13824" width="11.42578125" style="276"/>
    <col min="13825" max="13825" width="8" style="276" customWidth="1"/>
    <col min="13826" max="13826" width="40.5703125" style="276" customWidth="1"/>
    <col min="13827" max="13827" width="9.85546875" style="276" customWidth="1"/>
    <col min="13828" max="13828" width="20.5703125" style="276" customWidth="1"/>
    <col min="13829" max="13829" width="16.140625" style="276" customWidth="1"/>
    <col min="13830" max="13830" width="14.42578125" style="276" customWidth="1"/>
    <col min="13831" max="13831" width="13.42578125" style="276" bestFit="1" customWidth="1"/>
    <col min="13832" max="13832" width="11.42578125" style="276" customWidth="1"/>
    <col min="13833" max="13833" width="11.5703125" style="276" customWidth="1"/>
    <col min="13834" max="13834" width="13.42578125" style="276" customWidth="1"/>
    <col min="13835" max="13835" width="14.42578125" style="276" customWidth="1"/>
    <col min="13836" max="13836" width="15.140625" style="276" customWidth="1"/>
    <col min="13837" max="13837" width="15.42578125" style="276" customWidth="1"/>
    <col min="13838" max="13838" width="13.42578125" style="276" bestFit="1" customWidth="1"/>
    <col min="13839" max="14080" width="11.42578125" style="276"/>
    <col min="14081" max="14081" width="8" style="276" customWidth="1"/>
    <col min="14082" max="14082" width="40.5703125" style="276" customWidth="1"/>
    <col min="14083" max="14083" width="9.85546875" style="276" customWidth="1"/>
    <col min="14084" max="14084" width="20.5703125" style="276" customWidth="1"/>
    <col min="14085" max="14085" width="16.140625" style="276" customWidth="1"/>
    <col min="14086" max="14086" width="14.42578125" style="276" customWidth="1"/>
    <col min="14087" max="14087" width="13.42578125" style="276" bestFit="1" customWidth="1"/>
    <col min="14088" max="14088" width="11.42578125" style="276" customWidth="1"/>
    <col min="14089" max="14089" width="11.5703125" style="276" customWidth="1"/>
    <col min="14090" max="14090" width="13.42578125" style="276" customWidth="1"/>
    <col min="14091" max="14091" width="14.42578125" style="276" customWidth="1"/>
    <col min="14092" max="14092" width="15.140625" style="276" customWidth="1"/>
    <col min="14093" max="14093" width="15.42578125" style="276" customWidth="1"/>
    <col min="14094" max="14094" width="13.42578125" style="276" bestFit="1" customWidth="1"/>
    <col min="14095" max="14336" width="11.42578125" style="276"/>
    <col min="14337" max="14337" width="8" style="276" customWidth="1"/>
    <col min="14338" max="14338" width="40.5703125" style="276" customWidth="1"/>
    <col min="14339" max="14339" width="9.85546875" style="276" customWidth="1"/>
    <col min="14340" max="14340" width="20.5703125" style="276" customWidth="1"/>
    <col min="14341" max="14341" width="16.140625" style="276" customWidth="1"/>
    <col min="14342" max="14342" width="14.42578125" style="276" customWidth="1"/>
    <col min="14343" max="14343" width="13.42578125" style="276" bestFit="1" customWidth="1"/>
    <col min="14344" max="14344" width="11.42578125" style="276" customWidth="1"/>
    <col min="14345" max="14345" width="11.5703125" style="276" customWidth="1"/>
    <col min="14346" max="14346" width="13.42578125" style="276" customWidth="1"/>
    <col min="14347" max="14347" width="14.42578125" style="276" customWidth="1"/>
    <col min="14348" max="14348" width="15.140625" style="276" customWidth="1"/>
    <col min="14349" max="14349" width="15.42578125" style="276" customWidth="1"/>
    <col min="14350" max="14350" width="13.42578125" style="276" bestFit="1" customWidth="1"/>
    <col min="14351" max="14592" width="11.42578125" style="276"/>
    <col min="14593" max="14593" width="8" style="276" customWidth="1"/>
    <col min="14594" max="14594" width="40.5703125" style="276" customWidth="1"/>
    <col min="14595" max="14595" width="9.85546875" style="276" customWidth="1"/>
    <col min="14596" max="14596" width="20.5703125" style="276" customWidth="1"/>
    <col min="14597" max="14597" width="16.140625" style="276" customWidth="1"/>
    <col min="14598" max="14598" width="14.42578125" style="276" customWidth="1"/>
    <col min="14599" max="14599" width="13.42578125" style="276" bestFit="1" customWidth="1"/>
    <col min="14600" max="14600" width="11.42578125" style="276" customWidth="1"/>
    <col min="14601" max="14601" width="11.5703125" style="276" customWidth="1"/>
    <col min="14602" max="14602" width="13.42578125" style="276" customWidth="1"/>
    <col min="14603" max="14603" width="14.42578125" style="276" customWidth="1"/>
    <col min="14604" max="14604" width="15.140625" style="276" customWidth="1"/>
    <col min="14605" max="14605" width="15.42578125" style="276" customWidth="1"/>
    <col min="14606" max="14606" width="13.42578125" style="276" bestFit="1" customWidth="1"/>
    <col min="14607" max="14848" width="11.42578125" style="276"/>
    <col min="14849" max="14849" width="8" style="276" customWidth="1"/>
    <col min="14850" max="14850" width="40.5703125" style="276" customWidth="1"/>
    <col min="14851" max="14851" width="9.85546875" style="276" customWidth="1"/>
    <col min="14852" max="14852" width="20.5703125" style="276" customWidth="1"/>
    <col min="14853" max="14853" width="16.140625" style="276" customWidth="1"/>
    <col min="14854" max="14854" width="14.42578125" style="276" customWidth="1"/>
    <col min="14855" max="14855" width="13.42578125" style="276" bestFit="1" customWidth="1"/>
    <col min="14856" max="14856" width="11.42578125" style="276" customWidth="1"/>
    <col min="14857" max="14857" width="11.5703125" style="276" customWidth="1"/>
    <col min="14858" max="14858" width="13.42578125" style="276" customWidth="1"/>
    <col min="14859" max="14859" width="14.42578125" style="276" customWidth="1"/>
    <col min="14860" max="14860" width="15.140625" style="276" customWidth="1"/>
    <col min="14861" max="14861" width="15.42578125" style="276" customWidth="1"/>
    <col min="14862" max="14862" width="13.42578125" style="276" bestFit="1" customWidth="1"/>
    <col min="14863" max="15104" width="11.42578125" style="276"/>
    <col min="15105" max="15105" width="8" style="276" customWidth="1"/>
    <col min="15106" max="15106" width="40.5703125" style="276" customWidth="1"/>
    <col min="15107" max="15107" width="9.85546875" style="276" customWidth="1"/>
    <col min="15108" max="15108" width="20.5703125" style="276" customWidth="1"/>
    <col min="15109" max="15109" width="16.140625" style="276" customWidth="1"/>
    <col min="15110" max="15110" width="14.42578125" style="276" customWidth="1"/>
    <col min="15111" max="15111" width="13.42578125" style="276" bestFit="1" customWidth="1"/>
    <col min="15112" max="15112" width="11.42578125" style="276" customWidth="1"/>
    <col min="15113" max="15113" width="11.5703125" style="276" customWidth="1"/>
    <col min="15114" max="15114" width="13.42578125" style="276" customWidth="1"/>
    <col min="15115" max="15115" width="14.42578125" style="276" customWidth="1"/>
    <col min="15116" max="15116" width="15.140625" style="276" customWidth="1"/>
    <col min="15117" max="15117" width="15.42578125" style="276" customWidth="1"/>
    <col min="15118" max="15118" width="13.42578125" style="276" bestFit="1" customWidth="1"/>
    <col min="15119" max="15360" width="11.42578125" style="276"/>
    <col min="15361" max="15361" width="8" style="276" customWidth="1"/>
    <col min="15362" max="15362" width="40.5703125" style="276" customWidth="1"/>
    <col min="15363" max="15363" width="9.85546875" style="276" customWidth="1"/>
    <col min="15364" max="15364" width="20.5703125" style="276" customWidth="1"/>
    <col min="15365" max="15365" width="16.140625" style="276" customWidth="1"/>
    <col min="15366" max="15366" width="14.42578125" style="276" customWidth="1"/>
    <col min="15367" max="15367" width="13.42578125" style="276" bestFit="1" customWidth="1"/>
    <col min="15368" max="15368" width="11.42578125" style="276" customWidth="1"/>
    <col min="15369" max="15369" width="11.5703125" style="276" customWidth="1"/>
    <col min="15370" max="15370" width="13.42578125" style="276" customWidth="1"/>
    <col min="15371" max="15371" width="14.42578125" style="276" customWidth="1"/>
    <col min="15372" max="15372" width="15.140625" style="276" customWidth="1"/>
    <col min="15373" max="15373" width="15.42578125" style="276" customWidth="1"/>
    <col min="15374" max="15374" width="13.42578125" style="276" bestFit="1" customWidth="1"/>
    <col min="15375" max="15616" width="11.42578125" style="276"/>
    <col min="15617" max="15617" width="8" style="276" customWidth="1"/>
    <col min="15618" max="15618" width="40.5703125" style="276" customWidth="1"/>
    <col min="15619" max="15619" width="9.85546875" style="276" customWidth="1"/>
    <col min="15620" max="15620" width="20.5703125" style="276" customWidth="1"/>
    <col min="15621" max="15621" width="16.140625" style="276" customWidth="1"/>
    <col min="15622" max="15622" width="14.42578125" style="276" customWidth="1"/>
    <col min="15623" max="15623" width="13.42578125" style="276" bestFit="1" customWidth="1"/>
    <col min="15624" max="15624" width="11.42578125" style="276" customWidth="1"/>
    <col min="15625" max="15625" width="11.5703125" style="276" customWidth="1"/>
    <col min="15626" max="15626" width="13.42578125" style="276" customWidth="1"/>
    <col min="15627" max="15627" width="14.42578125" style="276" customWidth="1"/>
    <col min="15628" max="15628" width="15.140625" style="276" customWidth="1"/>
    <col min="15629" max="15629" width="15.42578125" style="276" customWidth="1"/>
    <col min="15630" max="15630" width="13.42578125" style="276" bestFit="1" customWidth="1"/>
    <col min="15631" max="15872" width="11.42578125" style="276"/>
    <col min="15873" max="15873" width="8" style="276" customWidth="1"/>
    <col min="15874" max="15874" width="40.5703125" style="276" customWidth="1"/>
    <col min="15875" max="15875" width="9.85546875" style="276" customWidth="1"/>
    <col min="15876" max="15876" width="20.5703125" style="276" customWidth="1"/>
    <col min="15877" max="15877" width="16.140625" style="276" customWidth="1"/>
    <col min="15878" max="15878" width="14.42578125" style="276" customWidth="1"/>
    <col min="15879" max="15879" width="13.42578125" style="276" bestFit="1" customWidth="1"/>
    <col min="15880" max="15880" width="11.42578125" style="276" customWidth="1"/>
    <col min="15881" max="15881" width="11.5703125" style="276" customWidth="1"/>
    <col min="15882" max="15882" width="13.42578125" style="276" customWidth="1"/>
    <col min="15883" max="15883" width="14.42578125" style="276" customWidth="1"/>
    <col min="15884" max="15884" width="15.140625" style="276" customWidth="1"/>
    <col min="15885" max="15885" width="15.42578125" style="276" customWidth="1"/>
    <col min="15886" max="15886" width="13.42578125" style="276" bestFit="1" customWidth="1"/>
    <col min="15887" max="16128" width="11.42578125" style="276"/>
    <col min="16129" max="16129" width="8" style="276" customWidth="1"/>
    <col min="16130" max="16130" width="40.5703125" style="276" customWidth="1"/>
    <col min="16131" max="16131" width="9.85546875" style="276" customWidth="1"/>
    <col min="16132" max="16132" width="20.5703125" style="276" customWidth="1"/>
    <col min="16133" max="16133" width="16.140625" style="276" customWidth="1"/>
    <col min="16134" max="16134" width="14.42578125" style="276" customWidth="1"/>
    <col min="16135" max="16135" width="13.42578125" style="276" bestFit="1" customWidth="1"/>
    <col min="16136" max="16136" width="11.42578125" style="276" customWidth="1"/>
    <col min="16137" max="16137" width="11.5703125" style="276" customWidth="1"/>
    <col min="16138" max="16138" width="13.42578125" style="276" customWidth="1"/>
    <col min="16139" max="16139" width="14.42578125" style="276" customWidth="1"/>
    <col min="16140" max="16140" width="15.140625" style="276" customWidth="1"/>
    <col min="16141" max="16141" width="15.42578125" style="276" customWidth="1"/>
    <col min="16142" max="16142" width="13.42578125" style="276" bestFit="1" customWidth="1"/>
    <col min="16143" max="16384" width="11.42578125" style="276"/>
  </cols>
  <sheetData>
    <row r="1" spans="1:16" x14ac:dyDescent="0.2">
      <c r="A1" s="500" t="s"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6" x14ac:dyDescent="0.2">
      <c r="A2" s="501" t="s">
        <v>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6" x14ac:dyDescent="0.2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 t="s">
        <v>186</v>
      </c>
      <c r="N3" s="279"/>
      <c r="O3" s="279"/>
      <c r="P3" s="279"/>
    </row>
    <row r="4" spans="1:16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80"/>
      <c r="N4" s="281"/>
      <c r="O4" s="281"/>
      <c r="P4" s="282"/>
    </row>
    <row r="5" spans="1:16" x14ac:dyDescent="0.2">
      <c r="A5" s="280"/>
      <c r="B5" s="283" t="s">
        <v>3</v>
      </c>
      <c r="C5" s="284" t="s">
        <v>187</v>
      </c>
      <c r="D5" s="284"/>
      <c r="E5" s="284"/>
      <c r="F5" s="284"/>
      <c r="G5" s="285"/>
      <c r="H5" s="280"/>
      <c r="I5" s="280"/>
      <c r="J5" s="280"/>
      <c r="K5" s="280"/>
      <c r="L5" s="283" t="s">
        <v>5</v>
      </c>
      <c r="M5" s="286" t="s">
        <v>188</v>
      </c>
      <c r="N5" s="287">
        <f>N9*1.25</f>
        <v>111753506.67500001</v>
      </c>
      <c r="O5" s="288"/>
      <c r="P5" s="288"/>
    </row>
    <row r="6" spans="1:16" x14ac:dyDescent="0.2">
      <c r="A6" s="280"/>
      <c r="B6" s="283" t="s">
        <v>7</v>
      </c>
      <c r="C6" s="289">
        <v>2</v>
      </c>
      <c r="D6" s="280"/>
      <c r="E6" s="284"/>
      <c r="F6" s="284"/>
      <c r="G6" s="284"/>
      <c r="H6" s="280"/>
      <c r="I6" s="280"/>
      <c r="J6" s="280"/>
      <c r="K6" s="280"/>
      <c r="L6" s="283" t="s">
        <v>8</v>
      </c>
      <c r="M6" s="286" t="s">
        <v>189</v>
      </c>
      <c r="N6" s="290"/>
      <c r="O6" s="288"/>
      <c r="P6" s="288"/>
    </row>
    <row r="7" spans="1:16" x14ac:dyDescent="0.2">
      <c r="A7" s="280"/>
      <c r="B7" s="283" t="s">
        <v>9</v>
      </c>
      <c r="C7" s="284" t="s">
        <v>190</v>
      </c>
      <c r="D7" s="284"/>
      <c r="E7" s="284"/>
      <c r="F7" s="284"/>
      <c r="G7" s="291"/>
      <c r="H7" s="280"/>
      <c r="I7" s="280"/>
      <c r="J7" s="280"/>
      <c r="K7" s="280"/>
      <c r="L7" s="283" t="s">
        <v>11</v>
      </c>
      <c r="M7" s="292" t="s">
        <v>191</v>
      </c>
      <c r="N7" s="290"/>
      <c r="O7" s="288"/>
      <c r="P7" s="288"/>
    </row>
    <row r="8" spans="1:16" x14ac:dyDescent="0.2">
      <c r="A8" s="280"/>
      <c r="B8" s="283" t="s">
        <v>13</v>
      </c>
      <c r="C8" s="284" t="s">
        <v>192</v>
      </c>
      <c r="D8" s="284"/>
      <c r="E8" s="284"/>
      <c r="F8" s="284"/>
      <c r="G8" s="284"/>
      <c r="H8" s="280"/>
      <c r="I8" s="280"/>
      <c r="J8" s="280"/>
      <c r="K8" s="280"/>
      <c r="L8" s="280"/>
      <c r="M8" s="280"/>
      <c r="N8" s="288"/>
      <c r="O8" s="288"/>
      <c r="P8" s="288"/>
    </row>
    <row r="9" spans="1:16" x14ac:dyDescent="0.2">
      <c r="A9" s="502" t="s">
        <v>193</v>
      </c>
      <c r="B9" s="502"/>
      <c r="C9" s="502"/>
      <c r="D9" s="502"/>
      <c r="E9" s="502"/>
      <c r="F9" s="502"/>
      <c r="G9" s="503" t="s">
        <v>16</v>
      </c>
      <c r="H9" s="503"/>
      <c r="I9" s="503"/>
      <c r="J9" s="503"/>
      <c r="K9" s="504" t="s">
        <v>17</v>
      </c>
      <c r="L9" s="504"/>
      <c r="M9" s="504"/>
      <c r="N9" s="293">
        <v>89402805.340000004</v>
      </c>
    </row>
    <row r="10" spans="1:16" x14ac:dyDescent="0.2">
      <c r="A10" s="294" t="s">
        <v>18</v>
      </c>
      <c r="B10" s="295" t="s">
        <v>19</v>
      </c>
      <c r="C10" s="295" t="s">
        <v>21</v>
      </c>
      <c r="D10" s="295" t="s">
        <v>136</v>
      </c>
      <c r="E10" s="296" t="s">
        <v>22</v>
      </c>
      <c r="F10" s="296" t="s">
        <v>23</v>
      </c>
      <c r="G10" s="297" t="s">
        <v>24</v>
      </c>
      <c r="H10" s="297" t="s">
        <v>25</v>
      </c>
      <c r="I10" s="298" t="s">
        <v>26</v>
      </c>
      <c r="J10" s="299" t="s">
        <v>27</v>
      </c>
      <c r="K10" s="300" t="s">
        <v>24</v>
      </c>
      <c r="L10" s="301" t="s">
        <v>25</v>
      </c>
      <c r="M10" s="301" t="s">
        <v>26</v>
      </c>
      <c r="N10" s="302"/>
    </row>
    <row r="11" spans="1:16" ht="12" customHeight="1" x14ac:dyDescent="0.2">
      <c r="A11" s="303">
        <v>1</v>
      </c>
      <c r="B11" s="304" t="s">
        <v>194</v>
      </c>
      <c r="C11" s="305"/>
      <c r="D11" s="306"/>
      <c r="E11" s="307"/>
      <c r="F11" s="307"/>
      <c r="G11" s="308"/>
      <c r="H11" s="308"/>
      <c r="I11" s="309"/>
      <c r="J11" s="310"/>
      <c r="K11" s="311"/>
      <c r="L11" s="312"/>
      <c r="M11" s="312"/>
      <c r="N11" s="313"/>
    </row>
    <row r="12" spans="1:16" ht="12.75" customHeight="1" x14ac:dyDescent="0.2">
      <c r="A12" s="314"/>
      <c r="B12" s="315" t="s">
        <v>195</v>
      </c>
      <c r="C12" s="306"/>
      <c r="D12" s="307"/>
      <c r="E12" s="316"/>
      <c r="F12" s="316"/>
      <c r="G12" s="308"/>
      <c r="H12" s="317"/>
      <c r="I12" s="318"/>
      <c r="J12" s="319"/>
      <c r="K12" s="320"/>
      <c r="L12" s="321"/>
      <c r="M12" s="312"/>
      <c r="N12" s="322"/>
    </row>
    <row r="13" spans="1:16" ht="24" customHeight="1" x14ac:dyDescent="0.2">
      <c r="A13" s="314">
        <v>1.01</v>
      </c>
      <c r="B13" s="315" t="s">
        <v>196</v>
      </c>
      <c r="C13" s="306" t="s">
        <v>96</v>
      </c>
      <c r="D13" s="323">
        <v>160</v>
      </c>
      <c r="E13" s="316">
        <v>1100</v>
      </c>
      <c r="F13" s="316">
        <f>D13*E13</f>
        <v>176000</v>
      </c>
      <c r="G13" s="308"/>
      <c r="H13" s="317"/>
      <c r="I13" s="318"/>
      <c r="J13" s="319"/>
      <c r="K13" s="320"/>
      <c r="L13" s="321"/>
      <c r="M13" s="312"/>
      <c r="N13" s="322"/>
    </row>
    <row r="14" spans="1:16" ht="12.75" customHeight="1" x14ac:dyDescent="0.2">
      <c r="A14" s="314">
        <v>1.02</v>
      </c>
      <c r="B14" s="315" t="s">
        <v>197</v>
      </c>
      <c r="C14" s="306" t="s">
        <v>96</v>
      </c>
      <c r="D14" s="323">
        <v>160</v>
      </c>
      <c r="E14" s="316">
        <v>160</v>
      </c>
      <c r="F14" s="316">
        <f t="shared" ref="F14:F21" si="0">D14*E14</f>
        <v>25600</v>
      </c>
      <c r="G14" s="308"/>
      <c r="H14" s="317"/>
      <c r="I14" s="318"/>
      <c r="J14" s="319"/>
      <c r="K14" s="320"/>
      <c r="L14" s="321"/>
      <c r="M14" s="312"/>
      <c r="N14" s="322"/>
    </row>
    <row r="15" spans="1:16" ht="24" customHeight="1" x14ac:dyDescent="0.2">
      <c r="A15" s="314">
        <v>1.03</v>
      </c>
      <c r="B15" s="315" t="s">
        <v>198</v>
      </c>
      <c r="C15" s="306" t="s">
        <v>96</v>
      </c>
      <c r="D15" s="323">
        <v>140</v>
      </c>
      <c r="E15" s="316">
        <v>173.25</v>
      </c>
      <c r="F15" s="316">
        <f t="shared" si="0"/>
        <v>24255</v>
      </c>
      <c r="G15" s="308"/>
      <c r="H15" s="317"/>
      <c r="I15" s="318"/>
      <c r="J15" s="319"/>
      <c r="K15" s="320"/>
      <c r="L15" s="321"/>
      <c r="M15" s="312"/>
      <c r="N15" s="322"/>
    </row>
    <row r="16" spans="1:16" ht="12.75" customHeight="1" x14ac:dyDescent="0.2">
      <c r="A16" s="314">
        <v>1.04</v>
      </c>
      <c r="B16" s="315" t="s">
        <v>199</v>
      </c>
      <c r="C16" s="306" t="s">
        <v>200</v>
      </c>
      <c r="D16" s="323">
        <v>2</v>
      </c>
      <c r="E16" s="316">
        <v>2970</v>
      </c>
      <c r="F16" s="316">
        <f t="shared" si="0"/>
        <v>5940</v>
      </c>
      <c r="G16" s="308"/>
      <c r="H16" s="317"/>
      <c r="I16" s="318"/>
      <c r="J16" s="319"/>
      <c r="K16" s="324"/>
      <c r="L16" s="325"/>
      <c r="M16" s="326"/>
      <c r="N16" s="322"/>
    </row>
    <row r="17" spans="1:14" ht="12.75" customHeight="1" x14ac:dyDescent="0.2">
      <c r="A17" s="314">
        <v>1.05</v>
      </c>
      <c r="B17" s="315" t="s">
        <v>201</v>
      </c>
      <c r="C17" s="306" t="s">
        <v>96</v>
      </c>
      <c r="D17" s="323">
        <v>166</v>
      </c>
      <c r="E17" s="307">
        <v>1782</v>
      </c>
      <c r="F17" s="316">
        <f t="shared" si="0"/>
        <v>295812</v>
      </c>
      <c r="G17" s="308"/>
      <c r="H17" s="317"/>
      <c r="I17" s="318"/>
      <c r="J17" s="319"/>
      <c r="K17" s="311"/>
      <c r="L17" s="321"/>
      <c r="M17" s="312"/>
      <c r="N17" s="322"/>
    </row>
    <row r="18" spans="1:14" ht="12.75" customHeight="1" x14ac:dyDescent="0.2">
      <c r="A18" s="314">
        <v>1.06</v>
      </c>
      <c r="B18" s="315" t="s">
        <v>202</v>
      </c>
      <c r="C18" s="306" t="s">
        <v>200</v>
      </c>
      <c r="D18" s="323">
        <v>2</v>
      </c>
      <c r="E18" s="307">
        <v>103950</v>
      </c>
      <c r="F18" s="316">
        <f t="shared" si="0"/>
        <v>207900</v>
      </c>
      <c r="G18" s="327"/>
      <c r="H18" s="317"/>
      <c r="I18" s="327"/>
      <c r="J18" s="319"/>
      <c r="K18" s="320"/>
      <c r="L18" s="321"/>
      <c r="M18" s="312"/>
      <c r="N18" s="322"/>
    </row>
    <row r="19" spans="1:14" ht="24.75" customHeight="1" x14ac:dyDescent="0.2">
      <c r="A19" s="314">
        <v>1.07</v>
      </c>
      <c r="B19" s="315" t="s">
        <v>203</v>
      </c>
      <c r="C19" s="306" t="s">
        <v>200</v>
      </c>
      <c r="D19" s="323">
        <v>2</v>
      </c>
      <c r="E19" s="307">
        <v>14850</v>
      </c>
      <c r="F19" s="316">
        <f t="shared" si="0"/>
        <v>29700</v>
      </c>
      <c r="G19" s="327"/>
      <c r="H19" s="317"/>
      <c r="I19" s="327"/>
      <c r="J19" s="319"/>
      <c r="K19" s="320"/>
      <c r="L19" s="321"/>
      <c r="M19" s="312"/>
      <c r="N19" s="322"/>
    </row>
    <row r="20" spans="1:14" ht="36" x14ac:dyDescent="0.2">
      <c r="A20" s="314">
        <v>1.08</v>
      </c>
      <c r="B20" s="315" t="s">
        <v>204</v>
      </c>
      <c r="C20" s="306" t="s">
        <v>93</v>
      </c>
      <c r="D20" s="323">
        <v>2</v>
      </c>
      <c r="E20" s="307">
        <v>19800</v>
      </c>
      <c r="F20" s="316">
        <f t="shared" si="0"/>
        <v>39600</v>
      </c>
      <c r="G20" s="327"/>
      <c r="H20" s="317"/>
      <c r="I20" s="327"/>
      <c r="J20" s="319"/>
      <c r="K20" s="320"/>
      <c r="L20" s="321"/>
      <c r="M20" s="312"/>
      <c r="N20" s="322"/>
    </row>
    <row r="21" spans="1:14" ht="14.25" customHeight="1" x14ac:dyDescent="0.2">
      <c r="A21" s="328">
        <v>1.0900000000000001</v>
      </c>
      <c r="B21" s="315" t="s">
        <v>205</v>
      </c>
      <c r="C21" s="306" t="s">
        <v>200</v>
      </c>
      <c r="D21" s="323">
        <v>2</v>
      </c>
      <c r="E21" s="307">
        <v>1980</v>
      </c>
      <c r="F21" s="316">
        <f t="shared" si="0"/>
        <v>3960</v>
      </c>
      <c r="G21" s="327"/>
      <c r="H21" s="317"/>
      <c r="I21" s="327"/>
      <c r="J21" s="319"/>
      <c r="K21" s="320"/>
      <c r="L21" s="321"/>
      <c r="M21" s="312"/>
      <c r="N21" s="322"/>
    </row>
    <row r="22" spans="1:14" ht="14.25" customHeight="1" x14ac:dyDescent="0.2">
      <c r="A22" s="328"/>
      <c r="B22" s="329" t="s">
        <v>206</v>
      </c>
      <c r="C22" s="306"/>
      <c r="D22" s="307"/>
      <c r="E22" s="307"/>
      <c r="F22" s="330">
        <f>SUM(F13:F21)</f>
        <v>808767</v>
      </c>
      <c r="G22" s="327"/>
      <c r="H22" s="317"/>
      <c r="I22" s="327"/>
      <c r="J22" s="319"/>
      <c r="K22" s="320"/>
      <c r="L22" s="321"/>
      <c r="M22" s="312"/>
      <c r="N22" s="322"/>
    </row>
    <row r="23" spans="1:14" ht="12.75" customHeight="1" x14ac:dyDescent="0.2">
      <c r="A23" s="331">
        <v>2</v>
      </c>
      <c r="B23" s="304" t="s">
        <v>207</v>
      </c>
      <c r="C23" s="306"/>
      <c r="D23" s="307"/>
      <c r="E23" s="307"/>
      <c r="F23" s="316"/>
      <c r="G23" s="327"/>
      <c r="H23" s="317"/>
      <c r="I23" s="327"/>
      <c r="J23" s="319"/>
      <c r="K23" s="320"/>
      <c r="L23" s="321"/>
      <c r="M23" s="312"/>
      <c r="N23" s="322"/>
    </row>
    <row r="24" spans="1:14" ht="36" x14ac:dyDescent="0.2">
      <c r="A24" s="314">
        <v>2.0099999999999998</v>
      </c>
      <c r="B24" s="315" t="s">
        <v>208</v>
      </c>
      <c r="C24" s="306" t="s">
        <v>93</v>
      </c>
      <c r="D24" s="307">
        <v>3</v>
      </c>
      <c r="E24" s="307">
        <v>65000</v>
      </c>
      <c r="F24" s="316">
        <f>D24*E24</f>
        <v>195000</v>
      </c>
      <c r="G24" s="308"/>
      <c r="H24" s="308"/>
      <c r="I24" s="318"/>
      <c r="J24" s="319"/>
      <c r="K24" s="332"/>
      <c r="L24" s="333"/>
      <c r="M24" s="334"/>
      <c r="N24" s="322"/>
    </row>
    <row r="25" spans="1:14" ht="12.75" customHeight="1" x14ac:dyDescent="0.2">
      <c r="A25" s="314">
        <v>2.02</v>
      </c>
      <c r="B25" s="315" t="s">
        <v>209</v>
      </c>
      <c r="C25" s="306" t="s">
        <v>93</v>
      </c>
      <c r="D25" s="307">
        <v>1</v>
      </c>
      <c r="E25" s="307">
        <v>13365</v>
      </c>
      <c r="F25" s="316">
        <f t="shared" ref="F25:F53" si="1">D25*E25</f>
        <v>13365</v>
      </c>
      <c r="G25" s="308"/>
      <c r="H25" s="308"/>
      <c r="I25" s="318"/>
      <c r="J25" s="319"/>
      <c r="K25" s="311"/>
      <c r="L25" s="321"/>
      <c r="M25" s="312"/>
      <c r="N25" s="322"/>
    </row>
    <row r="26" spans="1:14" ht="12.75" customHeight="1" x14ac:dyDescent="0.2">
      <c r="A26" s="314">
        <v>2.0299999999999998</v>
      </c>
      <c r="B26" s="315" t="s">
        <v>210</v>
      </c>
      <c r="C26" s="306" t="s">
        <v>211</v>
      </c>
      <c r="D26" s="307">
        <v>1</v>
      </c>
      <c r="E26" s="307">
        <v>19800</v>
      </c>
      <c r="F26" s="316">
        <f t="shared" si="1"/>
        <v>19800</v>
      </c>
      <c r="G26" s="308"/>
      <c r="H26" s="308"/>
      <c r="I26" s="318"/>
      <c r="J26" s="319"/>
      <c r="K26" s="311"/>
      <c r="L26" s="321"/>
      <c r="M26" s="312"/>
      <c r="N26" s="322"/>
    </row>
    <row r="27" spans="1:14" ht="24" x14ac:dyDescent="0.2">
      <c r="A27" s="328">
        <v>2.04</v>
      </c>
      <c r="B27" s="335" t="s">
        <v>212</v>
      </c>
      <c r="C27" s="306" t="s">
        <v>93</v>
      </c>
      <c r="D27" s="307">
        <v>1</v>
      </c>
      <c r="E27" s="307">
        <v>29700</v>
      </c>
      <c r="F27" s="316">
        <f t="shared" si="1"/>
        <v>29700</v>
      </c>
      <c r="G27" s="308"/>
      <c r="H27" s="308"/>
      <c r="I27" s="318"/>
      <c r="J27" s="319"/>
      <c r="K27" s="311"/>
      <c r="L27" s="321"/>
      <c r="M27" s="312"/>
      <c r="N27" s="322"/>
    </row>
    <row r="28" spans="1:14" ht="12.75" customHeight="1" x14ac:dyDescent="0.2">
      <c r="A28" s="314">
        <v>2.0499999999999998</v>
      </c>
      <c r="B28" s="315" t="s">
        <v>213</v>
      </c>
      <c r="C28" s="306" t="s">
        <v>211</v>
      </c>
      <c r="D28" s="307">
        <v>11</v>
      </c>
      <c r="E28" s="307">
        <v>29205</v>
      </c>
      <c r="F28" s="316">
        <f t="shared" si="1"/>
        <v>321255</v>
      </c>
      <c r="G28" s="308"/>
      <c r="H28" s="308"/>
      <c r="I28" s="318"/>
      <c r="J28" s="336"/>
      <c r="K28" s="311"/>
      <c r="L28" s="321"/>
      <c r="M28" s="312"/>
      <c r="N28" s="322"/>
    </row>
    <row r="29" spans="1:14" ht="12.75" customHeight="1" x14ac:dyDescent="0.2">
      <c r="A29" s="314">
        <v>2.06</v>
      </c>
      <c r="B29" s="315" t="s">
        <v>214</v>
      </c>
      <c r="C29" s="306" t="s">
        <v>211</v>
      </c>
      <c r="D29" s="307">
        <v>2</v>
      </c>
      <c r="E29" s="307">
        <v>31680</v>
      </c>
      <c r="F29" s="316">
        <f t="shared" si="1"/>
        <v>63360</v>
      </c>
      <c r="G29" s="308"/>
      <c r="H29" s="308"/>
      <c r="I29" s="318"/>
      <c r="J29" s="319"/>
      <c r="K29" s="320"/>
      <c r="L29" s="321"/>
      <c r="M29" s="312"/>
      <c r="N29" s="322"/>
    </row>
    <row r="30" spans="1:14" ht="12.75" customHeight="1" x14ac:dyDescent="0.2">
      <c r="A30" s="314">
        <v>2.0699999999999998</v>
      </c>
      <c r="B30" s="315" t="s">
        <v>215</v>
      </c>
      <c r="C30" s="306" t="s">
        <v>216</v>
      </c>
      <c r="D30" s="307">
        <v>7500</v>
      </c>
      <c r="E30" s="307">
        <v>69.3</v>
      </c>
      <c r="F30" s="316">
        <f t="shared" si="1"/>
        <v>519750</v>
      </c>
      <c r="G30" s="308"/>
      <c r="H30" s="308"/>
      <c r="I30" s="318"/>
      <c r="J30" s="319"/>
      <c r="K30" s="311"/>
      <c r="L30" s="321"/>
      <c r="M30" s="312"/>
      <c r="N30" s="322"/>
    </row>
    <row r="31" spans="1:14" ht="12.75" customHeight="1" x14ac:dyDescent="0.2">
      <c r="A31" s="314">
        <v>2.08</v>
      </c>
      <c r="B31" s="315" t="s">
        <v>217</v>
      </c>
      <c r="C31" s="306" t="s">
        <v>211</v>
      </c>
      <c r="D31" s="307">
        <v>4</v>
      </c>
      <c r="E31" s="307">
        <v>31695.6816</v>
      </c>
      <c r="F31" s="316">
        <f t="shared" si="1"/>
        <v>126782.7264</v>
      </c>
      <c r="G31" s="308"/>
      <c r="H31" s="308"/>
      <c r="I31" s="318"/>
      <c r="J31" s="319"/>
      <c r="K31" s="311"/>
      <c r="L31" s="321"/>
      <c r="M31" s="312"/>
      <c r="N31" s="322"/>
    </row>
    <row r="32" spans="1:14" ht="12.75" customHeight="1" x14ac:dyDescent="0.2">
      <c r="A32" s="314">
        <v>2.09</v>
      </c>
      <c r="B32" s="315" t="s">
        <v>218</v>
      </c>
      <c r="C32" s="306" t="s">
        <v>211</v>
      </c>
      <c r="D32" s="307">
        <v>1</v>
      </c>
      <c r="E32" s="307">
        <v>21014.809200000003</v>
      </c>
      <c r="F32" s="316">
        <f t="shared" si="1"/>
        <v>21014.809200000003</v>
      </c>
      <c r="G32" s="308"/>
      <c r="H32" s="308"/>
      <c r="I32" s="318"/>
      <c r="J32" s="319"/>
      <c r="K32" s="311"/>
      <c r="L32" s="321"/>
      <c r="M32" s="312"/>
      <c r="N32" s="322"/>
    </row>
    <row r="33" spans="1:14" ht="12.75" customHeight="1" x14ac:dyDescent="0.2">
      <c r="A33" s="314">
        <v>2.1</v>
      </c>
      <c r="B33" s="315" t="s">
        <v>219</v>
      </c>
      <c r="C33" s="306" t="s">
        <v>211</v>
      </c>
      <c r="D33" s="307">
        <v>9</v>
      </c>
      <c r="E33" s="307">
        <v>6915.0707999999995</v>
      </c>
      <c r="F33" s="316">
        <f t="shared" si="1"/>
        <v>62235.637199999997</v>
      </c>
      <c r="G33" s="308"/>
      <c r="H33" s="308"/>
      <c r="I33" s="318"/>
      <c r="J33" s="319"/>
      <c r="K33" s="311"/>
      <c r="L33" s="321"/>
      <c r="M33" s="312"/>
      <c r="N33" s="322"/>
    </row>
    <row r="34" spans="1:14" ht="12.75" customHeight="1" x14ac:dyDescent="0.2">
      <c r="A34" s="314">
        <v>2.11</v>
      </c>
      <c r="B34" s="315" t="s">
        <v>220</v>
      </c>
      <c r="C34" s="306" t="s">
        <v>211</v>
      </c>
      <c r="D34" s="307">
        <v>1</v>
      </c>
      <c r="E34" s="307">
        <v>27720</v>
      </c>
      <c r="F34" s="316">
        <f t="shared" si="1"/>
        <v>27720</v>
      </c>
      <c r="G34" s="308"/>
      <c r="H34" s="308"/>
      <c r="I34" s="318"/>
      <c r="J34" s="319"/>
      <c r="K34" s="311"/>
      <c r="L34" s="321"/>
      <c r="M34" s="312"/>
      <c r="N34" s="322"/>
    </row>
    <row r="35" spans="1:14" ht="12.75" customHeight="1" x14ac:dyDescent="0.2">
      <c r="A35" s="314">
        <v>2.12</v>
      </c>
      <c r="B35" s="315" t="s">
        <v>221</v>
      </c>
      <c r="C35" s="306" t="s">
        <v>200</v>
      </c>
      <c r="D35" s="307">
        <v>5</v>
      </c>
      <c r="E35" s="307">
        <v>5657.6025</v>
      </c>
      <c r="F35" s="316">
        <f t="shared" si="1"/>
        <v>28288.012500000001</v>
      </c>
      <c r="G35" s="308"/>
      <c r="H35" s="308"/>
      <c r="I35" s="318"/>
      <c r="J35" s="319"/>
      <c r="K35" s="311"/>
      <c r="L35" s="321"/>
      <c r="M35" s="312"/>
      <c r="N35" s="322"/>
    </row>
    <row r="36" spans="1:14" ht="12.75" customHeight="1" x14ac:dyDescent="0.2">
      <c r="A36" s="314">
        <v>2.13</v>
      </c>
      <c r="B36" s="315" t="s">
        <v>222</v>
      </c>
      <c r="C36" s="306" t="s">
        <v>211</v>
      </c>
      <c r="D36" s="307">
        <v>4</v>
      </c>
      <c r="E36" s="307">
        <v>321.75</v>
      </c>
      <c r="F36" s="316">
        <f t="shared" si="1"/>
        <v>1287</v>
      </c>
      <c r="G36" s="308"/>
      <c r="H36" s="308"/>
      <c r="I36" s="318"/>
      <c r="J36" s="319"/>
      <c r="K36" s="337"/>
      <c r="L36" s="321"/>
      <c r="M36" s="312"/>
      <c r="N36" s="322"/>
    </row>
    <row r="37" spans="1:14" ht="22.5" customHeight="1" x14ac:dyDescent="0.2">
      <c r="A37" s="328">
        <v>2.14</v>
      </c>
      <c r="B37" s="335" t="s">
        <v>223</v>
      </c>
      <c r="C37" s="306" t="s">
        <v>211</v>
      </c>
      <c r="D37" s="307">
        <v>1</v>
      </c>
      <c r="E37" s="307">
        <v>34155</v>
      </c>
      <c r="F37" s="316">
        <f t="shared" si="1"/>
        <v>34155</v>
      </c>
      <c r="G37" s="308"/>
      <c r="H37" s="308"/>
      <c r="I37" s="318"/>
      <c r="J37" s="319"/>
      <c r="K37" s="332"/>
      <c r="L37" s="333"/>
      <c r="M37" s="334"/>
      <c r="N37" s="322"/>
    </row>
    <row r="38" spans="1:14" x14ac:dyDescent="0.2">
      <c r="A38" s="314">
        <v>2.15</v>
      </c>
      <c r="B38" s="338" t="s">
        <v>224</v>
      </c>
      <c r="C38" s="306" t="s">
        <v>211</v>
      </c>
      <c r="D38" s="307">
        <v>6</v>
      </c>
      <c r="E38" s="307">
        <v>4158</v>
      </c>
      <c r="F38" s="316">
        <f t="shared" si="1"/>
        <v>24948</v>
      </c>
      <c r="G38" s="308"/>
      <c r="H38" s="308"/>
      <c r="I38" s="318"/>
      <c r="J38" s="319"/>
      <c r="K38" s="311"/>
      <c r="L38" s="321"/>
      <c r="M38" s="312"/>
      <c r="N38" s="322"/>
    </row>
    <row r="39" spans="1:14" x14ac:dyDescent="0.2">
      <c r="A39" s="314">
        <v>2.16</v>
      </c>
      <c r="B39" s="338" t="s">
        <v>225</v>
      </c>
      <c r="C39" s="306" t="s">
        <v>211</v>
      </c>
      <c r="D39" s="307">
        <v>3</v>
      </c>
      <c r="E39" s="307">
        <v>2277</v>
      </c>
      <c r="F39" s="316">
        <f t="shared" si="1"/>
        <v>6831</v>
      </c>
      <c r="G39" s="308"/>
      <c r="H39" s="308"/>
      <c r="I39" s="318"/>
      <c r="J39" s="319"/>
      <c r="K39" s="311"/>
      <c r="L39" s="321"/>
      <c r="M39" s="312"/>
      <c r="N39" s="322"/>
    </row>
    <row r="40" spans="1:14" ht="24" x14ac:dyDescent="0.2">
      <c r="A40" s="314">
        <v>2.17</v>
      </c>
      <c r="B40" s="338" t="s">
        <v>226</v>
      </c>
      <c r="C40" s="306" t="s">
        <v>211</v>
      </c>
      <c r="D40" s="307">
        <v>6</v>
      </c>
      <c r="E40" s="307">
        <v>118.8</v>
      </c>
      <c r="F40" s="316">
        <f t="shared" si="1"/>
        <v>712.8</v>
      </c>
      <c r="G40" s="308"/>
      <c r="H40" s="308"/>
      <c r="I40" s="318"/>
      <c r="J40" s="319"/>
      <c r="K40" s="311"/>
      <c r="L40" s="321"/>
      <c r="M40" s="312"/>
      <c r="N40" s="322"/>
    </row>
    <row r="41" spans="1:14" x14ac:dyDescent="0.2">
      <c r="A41" s="314">
        <v>2.1800000000000002</v>
      </c>
      <c r="B41" s="338" t="s">
        <v>227</v>
      </c>
      <c r="C41" s="306" t="s">
        <v>93</v>
      </c>
      <c r="D41" s="307">
        <v>10</v>
      </c>
      <c r="E41" s="307">
        <v>8008.4862000000003</v>
      </c>
      <c r="F41" s="316">
        <f t="shared" si="1"/>
        <v>80084.862000000008</v>
      </c>
      <c r="G41" s="308"/>
      <c r="H41" s="308"/>
      <c r="I41" s="318"/>
      <c r="J41" s="319"/>
      <c r="K41" s="311"/>
      <c r="L41" s="321"/>
      <c r="M41" s="312"/>
      <c r="N41" s="322"/>
    </row>
    <row r="42" spans="1:14" x14ac:dyDescent="0.2">
      <c r="A42" s="314">
        <v>2.19</v>
      </c>
      <c r="B42" s="338" t="s">
        <v>228</v>
      </c>
      <c r="C42" s="306" t="s">
        <v>211</v>
      </c>
      <c r="D42" s="307">
        <v>1</v>
      </c>
      <c r="E42" s="307">
        <v>693</v>
      </c>
      <c r="F42" s="316">
        <f t="shared" si="1"/>
        <v>693</v>
      </c>
      <c r="G42" s="308"/>
      <c r="H42" s="308"/>
      <c r="I42" s="318"/>
      <c r="J42" s="319"/>
      <c r="K42" s="311"/>
      <c r="L42" s="321"/>
      <c r="M42" s="312"/>
      <c r="N42" s="322"/>
    </row>
    <row r="43" spans="1:14" x14ac:dyDescent="0.2">
      <c r="A43" s="314">
        <v>2.2000000000000002</v>
      </c>
      <c r="B43" s="338" t="s">
        <v>229</v>
      </c>
      <c r="C43" s="306" t="s">
        <v>211</v>
      </c>
      <c r="D43" s="307">
        <v>40</v>
      </c>
      <c r="E43" s="307">
        <v>89.1</v>
      </c>
      <c r="F43" s="316">
        <f t="shared" si="1"/>
        <v>3564</v>
      </c>
      <c r="G43" s="308"/>
      <c r="H43" s="308"/>
      <c r="I43" s="318"/>
      <c r="J43" s="319"/>
      <c r="K43" s="311"/>
      <c r="L43" s="321"/>
      <c r="M43" s="312"/>
      <c r="N43" s="322"/>
    </row>
    <row r="44" spans="1:14" x14ac:dyDescent="0.2">
      <c r="A44" s="314">
        <v>2.21</v>
      </c>
      <c r="B44" s="338" t="s">
        <v>230</v>
      </c>
      <c r="C44" s="306" t="s">
        <v>211</v>
      </c>
      <c r="D44" s="307">
        <v>2</v>
      </c>
      <c r="E44" s="307">
        <v>4455</v>
      </c>
      <c r="F44" s="316">
        <f t="shared" si="1"/>
        <v>8910</v>
      </c>
      <c r="G44" s="308"/>
      <c r="H44" s="308"/>
      <c r="I44" s="318"/>
      <c r="J44" s="319"/>
      <c r="K44" s="311"/>
      <c r="L44" s="321"/>
      <c r="M44" s="312"/>
      <c r="N44" s="322"/>
    </row>
    <row r="45" spans="1:14" x14ac:dyDescent="0.2">
      <c r="A45" s="314">
        <v>2.2200000000000002</v>
      </c>
      <c r="B45" s="338" t="s">
        <v>231</v>
      </c>
      <c r="C45" s="306" t="s">
        <v>211</v>
      </c>
      <c r="D45" s="307">
        <v>1</v>
      </c>
      <c r="E45" s="307">
        <v>1485</v>
      </c>
      <c r="F45" s="316">
        <f t="shared" si="1"/>
        <v>1485</v>
      </c>
      <c r="G45" s="308"/>
      <c r="H45" s="308"/>
      <c r="I45" s="318"/>
      <c r="J45" s="319"/>
      <c r="K45" s="311"/>
      <c r="L45" s="321"/>
      <c r="M45" s="312"/>
      <c r="N45" s="322"/>
    </row>
    <row r="46" spans="1:14" x14ac:dyDescent="0.2">
      <c r="A46" s="314">
        <v>2.23</v>
      </c>
      <c r="B46" s="338" t="s">
        <v>232</v>
      </c>
      <c r="C46" s="306" t="s">
        <v>211</v>
      </c>
      <c r="D46" s="307">
        <v>2</v>
      </c>
      <c r="E46" s="307">
        <v>1188</v>
      </c>
      <c r="F46" s="316">
        <f t="shared" si="1"/>
        <v>2376</v>
      </c>
      <c r="G46" s="308"/>
      <c r="H46" s="308"/>
      <c r="I46" s="318"/>
      <c r="J46" s="319"/>
      <c r="K46" s="311"/>
      <c r="L46" s="321"/>
      <c r="M46" s="312"/>
      <c r="N46" s="322"/>
    </row>
    <row r="47" spans="1:14" x14ac:dyDescent="0.2">
      <c r="A47" s="314">
        <v>2.2400000000000002</v>
      </c>
      <c r="B47" s="338" t="s">
        <v>233</v>
      </c>
      <c r="C47" s="306" t="s">
        <v>38</v>
      </c>
      <c r="D47" s="307">
        <v>21.6</v>
      </c>
      <c r="E47" s="307">
        <v>321.75</v>
      </c>
      <c r="F47" s="316">
        <f t="shared" si="1"/>
        <v>6949.8</v>
      </c>
      <c r="G47" s="308"/>
      <c r="H47" s="308"/>
      <c r="I47" s="318"/>
      <c r="J47" s="319"/>
      <c r="K47" s="311"/>
      <c r="L47" s="321"/>
      <c r="M47" s="312"/>
      <c r="N47" s="322"/>
    </row>
    <row r="48" spans="1:14" x14ac:dyDescent="0.2">
      <c r="A48" s="314">
        <v>2.25</v>
      </c>
      <c r="B48" s="338" t="s">
        <v>234</v>
      </c>
      <c r="C48" s="306" t="s">
        <v>38</v>
      </c>
      <c r="D48" s="307">
        <v>28</v>
      </c>
      <c r="E48" s="307">
        <v>173.25</v>
      </c>
      <c r="F48" s="316">
        <f t="shared" si="1"/>
        <v>4851</v>
      </c>
      <c r="G48" s="308"/>
      <c r="H48" s="308"/>
      <c r="I48" s="318"/>
      <c r="J48" s="319"/>
      <c r="K48" s="311"/>
      <c r="L48" s="321"/>
      <c r="M48" s="312"/>
      <c r="N48" s="322"/>
    </row>
    <row r="49" spans="1:14" x14ac:dyDescent="0.2">
      <c r="A49" s="314">
        <v>2.2599999999999998</v>
      </c>
      <c r="B49" s="338" t="s">
        <v>235</v>
      </c>
      <c r="C49" s="306" t="s">
        <v>211</v>
      </c>
      <c r="D49" s="307">
        <v>16</v>
      </c>
      <c r="E49" s="307">
        <v>693</v>
      </c>
      <c r="F49" s="316">
        <f t="shared" si="1"/>
        <v>11088</v>
      </c>
      <c r="G49" s="308"/>
      <c r="H49" s="308"/>
      <c r="I49" s="318"/>
      <c r="J49" s="319"/>
      <c r="K49" s="311"/>
      <c r="L49" s="321"/>
      <c r="M49" s="312"/>
      <c r="N49" s="322"/>
    </row>
    <row r="50" spans="1:14" x14ac:dyDescent="0.2">
      <c r="A50" s="314">
        <v>2.27</v>
      </c>
      <c r="B50" s="338" t="s">
        <v>236</v>
      </c>
      <c r="C50" s="306" t="s">
        <v>211</v>
      </c>
      <c r="D50" s="307">
        <v>3</v>
      </c>
      <c r="E50" s="307">
        <v>34.65</v>
      </c>
      <c r="F50" s="316">
        <f t="shared" si="1"/>
        <v>103.94999999999999</v>
      </c>
      <c r="G50" s="308"/>
      <c r="H50" s="308"/>
      <c r="I50" s="318"/>
      <c r="J50" s="319"/>
      <c r="K50" s="311"/>
      <c r="L50" s="321"/>
      <c r="M50" s="312"/>
      <c r="N50" s="322"/>
    </row>
    <row r="51" spans="1:14" ht="18.75" customHeight="1" x14ac:dyDescent="0.2">
      <c r="A51" s="314">
        <v>2.2799999999999998</v>
      </c>
      <c r="B51" s="338" t="s">
        <v>237</v>
      </c>
      <c r="C51" s="306" t="s">
        <v>200</v>
      </c>
      <c r="D51" s="307">
        <v>13</v>
      </c>
      <c r="E51" s="307">
        <v>1485</v>
      </c>
      <c r="F51" s="316">
        <f t="shared" si="1"/>
        <v>19305</v>
      </c>
      <c r="G51" s="308"/>
      <c r="H51" s="308"/>
      <c r="I51" s="318"/>
      <c r="J51" s="319"/>
      <c r="K51" s="311"/>
      <c r="L51" s="321"/>
      <c r="M51" s="312"/>
      <c r="N51" s="322"/>
    </row>
    <row r="52" spans="1:14" x14ac:dyDescent="0.2">
      <c r="A52" s="314">
        <v>2.29</v>
      </c>
      <c r="B52" s="338" t="s">
        <v>238</v>
      </c>
      <c r="C52" s="306" t="s">
        <v>93</v>
      </c>
      <c r="D52" s="307">
        <v>1</v>
      </c>
      <c r="E52" s="307">
        <v>4455</v>
      </c>
      <c r="F52" s="316">
        <f t="shared" si="1"/>
        <v>4455</v>
      </c>
      <c r="G52" s="308"/>
      <c r="H52" s="308"/>
      <c r="I52" s="318"/>
      <c r="J52" s="319"/>
      <c r="K52" s="311"/>
      <c r="L52" s="321"/>
      <c r="M52" s="312"/>
      <c r="N52" s="322"/>
    </row>
    <row r="53" spans="1:14" x14ac:dyDescent="0.2">
      <c r="A53" s="314">
        <v>2.2999999999999998</v>
      </c>
      <c r="B53" s="338" t="s">
        <v>239</v>
      </c>
      <c r="C53" s="306" t="s">
        <v>93</v>
      </c>
      <c r="D53" s="307">
        <v>1</v>
      </c>
      <c r="E53" s="307">
        <v>231660</v>
      </c>
      <c r="F53" s="316">
        <f t="shared" si="1"/>
        <v>231660</v>
      </c>
      <c r="G53" s="308"/>
      <c r="H53" s="308"/>
      <c r="I53" s="318"/>
      <c r="J53" s="319"/>
      <c r="K53" s="311"/>
      <c r="L53" s="321"/>
      <c r="M53" s="312"/>
      <c r="N53" s="322"/>
    </row>
    <row r="54" spans="1:14" x14ac:dyDescent="0.2">
      <c r="A54" s="314"/>
      <c r="B54" s="339" t="s">
        <v>206</v>
      </c>
      <c r="C54" s="306"/>
      <c r="D54" s="307"/>
      <c r="E54" s="307"/>
      <c r="F54" s="330">
        <f>SUM(F24:F53)</f>
        <v>1871730.5973</v>
      </c>
      <c r="G54" s="308"/>
      <c r="H54" s="308"/>
      <c r="I54" s="318"/>
      <c r="J54" s="319"/>
      <c r="K54" s="311"/>
      <c r="L54" s="321"/>
      <c r="M54" s="312"/>
      <c r="N54" s="322"/>
    </row>
    <row r="55" spans="1:14" x14ac:dyDescent="0.2">
      <c r="A55" s="314">
        <v>3</v>
      </c>
      <c r="B55" s="339" t="s">
        <v>240</v>
      </c>
      <c r="C55" s="306"/>
      <c r="D55" s="307"/>
      <c r="E55" s="307"/>
      <c r="F55" s="316"/>
      <c r="G55" s="308"/>
      <c r="H55" s="308"/>
      <c r="I55" s="318"/>
      <c r="J55" s="319"/>
      <c r="K55" s="311"/>
      <c r="L55" s="321"/>
      <c r="M55" s="312"/>
      <c r="N55" s="322"/>
    </row>
    <row r="56" spans="1:14" ht="72" x14ac:dyDescent="0.2">
      <c r="A56" s="340">
        <v>3.01</v>
      </c>
      <c r="B56" s="341" t="s">
        <v>241</v>
      </c>
      <c r="C56" s="342" t="s">
        <v>211</v>
      </c>
      <c r="D56" s="343">
        <v>1</v>
      </c>
      <c r="E56" s="344">
        <v>1700000</v>
      </c>
      <c r="F56" s="345">
        <f>D56*E56</f>
        <v>1700000</v>
      </c>
      <c r="G56" s="308"/>
      <c r="H56" s="308"/>
      <c r="I56" s="318"/>
      <c r="J56" s="319"/>
      <c r="K56" s="311"/>
      <c r="L56" s="321"/>
      <c r="M56" s="312"/>
      <c r="N56" s="322"/>
    </row>
    <row r="57" spans="1:14" x14ac:dyDescent="0.2">
      <c r="A57" s="314">
        <v>3.02</v>
      </c>
      <c r="B57" s="338" t="s">
        <v>242</v>
      </c>
      <c r="C57" s="306" t="s">
        <v>211</v>
      </c>
      <c r="D57" s="307">
        <v>4</v>
      </c>
      <c r="E57" s="307">
        <v>5256.9</v>
      </c>
      <c r="F57" s="316">
        <f t="shared" ref="F57:F70" si="2">D57*E57</f>
        <v>21027.599999999999</v>
      </c>
      <c r="G57" s="308"/>
      <c r="H57" s="308"/>
      <c r="I57" s="318"/>
      <c r="J57" s="319"/>
      <c r="K57" s="311"/>
      <c r="L57" s="321"/>
      <c r="M57" s="312"/>
      <c r="N57" s="322"/>
    </row>
    <row r="58" spans="1:14" x14ac:dyDescent="0.2">
      <c r="A58" s="314">
        <v>3.03</v>
      </c>
      <c r="B58" s="338" t="s">
        <v>243</v>
      </c>
      <c r="C58" s="306" t="s">
        <v>211</v>
      </c>
      <c r="D58" s="307">
        <v>2</v>
      </c>
      <c r="E58" s="307">
        <v>2574</v>
      </c>
      <c r="F58" s="316">
        <f t="shared" si="2"/>
        <v>5148</v>
      </c>
      <c r="G58" s="308"/>
      <c r="H58" s="308"/>
      <c r="I58" s="318"/>
      <c r="J58" s="319"/>
      <c r="K58" s="311"/>
      <c r="L58" s="321"/>
      <c r="M58" s="312"/>
      <c r="N58" s="322"/>
    </row>
    <row r="59" spans="1:14" ht="24" x14ac:dyDescent="0.2">
      <c r="A59" s="314">
        <v>3.04</v>
      </c>
      <c r="B59" s="338" t="s">
        <v>244</v>
      </c>
      <c r="C59" s="306" t="s">
        <v>211</v>
      </c>
      <c r="D59" s="307">
        <v>1</v>
      </c>
      <c r="E59" s="307">
        <v>37382.400000000001</v>
      </c>
      <c r="F59" s="316">
        <f t="shared" si="2"/>
        <v>37382.400000000001</v>
      </c>
      <c r="G59" s="308"/>
      <c r="H59" s="308"/>
      <c r="I59" s="318"/>
      <c r="J59" s="319"/>
      <c r="K59" s="311"/>
      <c r="L59" s="321"/>
      <c r="M59" s="312"/>
      <c r="N59" s="322"/>
    </row>
    <row r="60" spans="1:14" x14ac:dyDescent="0.2">
      <c r="A60" s="314">
        <v>3.05</v>
      </c>
      <c r="B60" s="338" t="s">
        <v>245</v>
      </c>
      <c r="C60" s="306" t="s">
        <v>211</v>
      </c>
      <c r="D60" s="307">
        <v>1</v>
      </c>
      <c r="E60" s="307">
        <v>25700.400000000001</v>
      </c>
      <c r="F60" s="316">
        <f t="shared" si="2"/>
        <v>25700.400000000001</v>
      </c>
      <c r="G60" s="308"/>
      <c r="H60" s="308"/>
      <c r="I60" s="318"/>
      <c r="J60" s="319"/>
      <c r="K60" s="311"/>
      <c r="L60" s="321"/>
      <c r="M60" s="312"/>
      <c r="N60" s="322"/>
    </row>
    <row r="61" spans="1:14" ht="24" x14ac:dyDescent="0.2">
      <c r="A61" s="314">
        <v>3.06</v>
      </c>
      <c r="B61" s="338" t="s">
        <v>246</v>
      </c>
      <c r="C61" s="306" t="s">
        <v>211</v>
      </c>
      <c r="D61" s="307">
        <v>1</v>
      </c>
      <c r="E61" s="307">
        <v>22126.5</v>
      </c>
      <c r="F61" s="316">
        <f t="shared" si="2"/>
        <v>22126.5</v>
      </c>
      <c r="G61" s="308"/>
      <c r="H61" s="308"/>
      <c r="I61" s="318"/>
      <c r="J61" s="319"/>
      <c r="K61" s="311"/>
      <c r="L61" s="321"/>
      <c r="M61" s="312"/>
      <c r="N61" s="322"/>
    </row>
    <row r="62" spans="1:14" x14ac:dyDescent="0.2">
      <c r="A62" s="314">
        <v>3.07</v>
      </c>
      <c r="B62" s="338" t="s">
        <v>247</v>
      </c>
      <c r="C62" s="306" t="s">
        <v>211</v>
      </c>
      <c r="D62" s="307">
        <v>40</v>
      </c>
      <c r="E62" s="307">
        <v>222.75</v>
      </c>
      <c r="F62" s="316">
        <f t="shared" si="2"/>
        <v>8910</v>
      </c>
      <c r="G62" s="308"/>
      <c r="H62" s="308"/>
      <c r="I62" s="318"/>
      <c r="J62" s="319"/>
      <c r="K62" s="311"/>
      <c r="L62" s="321"/>
      <c r="M62" s="312"/>
      <c r="N62" s="322"/>
    </row>
    <row r="63" spans="1:14" x14ac:dyDescent="0.2">
      <c r="A63" s="314">
        <v>3.08</v>
      </c>
      <c r="B63" s="338" t="s">
        <v>248</v>
      </c>
      <c r="C63" s="306" t="s">
        <v>211</v>
      </c>
      <c r="D63" s="307">
        <v>1</v>
      </c>
      <c r="E63" s="307">
        <v>8761.5</v>
      </c>
      <c r="F63" s="316">
        <f t="shared" si="2"/>
        <v>8761.5</v>
      </c>
      <c r="G63" s="308"/>
      <c r="H63" s="308"/>
      <c r="I63" s="318"/>
      <c r="J63" s="319"/>
      <c r="K63" s="311"/>
      <c r="L63" s="321"/>
      <c r="M63" s="312"/>
      <c r="N63" s="322"/>
    </row>
    <row r="64" spans="1:14" ht="24" x14ac:dyDescent="0.2">
      <c r="A64" s="314">
        <v>3.09</v>
      </c>
      <c r="B64" s="338" t="s">
        <v>249</v>
      </c>
      <c r="C64" s="306" t="s">
        <v>211</v>
      </c>
      <c r="D64" s="307">
        <v>1</v>
      </c>
      <c r="E64" s="307">
        <v>7583.4</v>
      </c>
      <c r="F64" s="316">
        <f t="shared" si="2"/>
        <v>7583.4</v>
      </c>
      <c r="G64" s="308"/>
      <c r="H64" s="308"/>
      <c r="I64" s="318"/>
      <c r="J64" s="319"/>
      <c r="K64" s="311"/>
      <c r="L64" s="321"/>
      <c r="M64" s="312"/>
      <c r="N64" s="322"/>
    </row>
    <row r="65" spans="1:14" x14ac:dyDescent="0.2">
      <c r="A65" s="314">
        <v>3.1</v>
      </c>
      <c r="B65" s="338" t="s">
        <v>250</v>
      </c>
      <c r="C65" s="306" t="s">
        <v>211</v>
      </c>
      <c r="D65" s="307">
        <v>0.35</v>
      </c>
      <c r="E65" s="307">
        <v>16434</v>
      </c>
      <c r="F65" s="316">
        <f t="shared" si="2"/>
        <v>5751.9</v>
      </c>
      <c r="G65" s="308"/>
      <c r="H65" s="308"/>
      <c r="I65" s="318"/>
      <c r="J65" s="319"/>
      <c r="K65" s="311"/>
      <c r="L65" s="321"/>
      <c r="M65" s="312"/>
      <c r="N65" s="322"/>
    </row>
    <row r="66" spans="1:14" x14ac:dyDescent="0.2">
      <c r="A66" s="314">
        <v>3.11</v>
      </c>
      <c r="B66" s="338" t="s">
        <v>251</v>
      </c>
      <c r="C66" s="306" t="s">
        <v>211</v>
      </c>
      <c r="D66" s="307">
        <v>8</v>
      </c>
      <c r="E66" s="307">
        <v>148.5</v>
      </c>
      <c r="F66" s="316">
        <f t="shared" si="2"/>
        <v>1188</v>
      </c>
      <c r="G66" s="308"/>
      <c r="H66" s="308"/>
      <c r="I66" s="318"/>
      <c r="J66" s="319"/>
      <c r="K66" s="311"/>
      <c r="L66" s="321"/>
      <c r="M66" s="312"/>
      <c r="N66" s="322"/>
    </row>
    <row r="67" spans="1:14" x14ac:dyDescent="0.2">
      <c r="A67" s="314">
        <v>3.12</v>
      </c>
      <c r="B67" s="338" t="s">
        <v>252</v>
      </c>
      <c r="C67" s="306" t="s">
        <v>211</v>
      </c>
      <c r="D67" s="307">
        <v>0.5</v>
      </c>
      <c r="E67" s="307">
        <v>14602.5</v>
      </c>
      <c r="F67" s="316">
        <f t="shared" si="2"/>
        <v>7301.25</v>
      </c>
      <c r="G67" s="308"/>
      <c r="H67" s="308"/>
      <c r="I67" s="318"/>
      <c r="J67" s="319"/>
      <c r="K67" s="311"/>
      <c r="L67" s="321"/>
      <c r="M67" s="312"/>
      <c r="N67" s="322"/>
    </row>
    <row r="68" spans="1:14" x14ac:dyDescent="0.2">
      <c r="A68" s="314">
        <v>3.13</v>
      </c>
      <c r="B68" s="338" t="s">
        <v>253</v>
      </c>
      <c r="C68" s="306" t="s">
        <v>211</v>
      </c>
      <c r="D68" s="307">
        <v>1</v>
      </c>
      <c r="E68" s="307">
        <v>2772</v>
      </c>
      <c r="F68" s="316">
        <f t="shared" si="2"/>
        <v>2772</v>
      </c>
      <c r="G68" s="308"/>
      <c r="H68" s="308"/>
      <c r="I68" s="318"/>
      <c r="J68" s="319"/>
      <c r="K68" s="311"/>
      <c r="L68" s="321"/>
      <c r="M68" s="312"/>
      <c r="N68" s="322"/>
    </row>
    <row r="69" spans="1:14" x14ac:dyDescent="0.2">
      <c r="A69" s="314">
        <v>3.14</v>
      </c>
      <c r="B69" s="338" t="s">
        <v>239</v>
      </c>
      <c r="C69" s="306" t="s">
        <v>93</v>
      </c>
      <c r="D69" s="307">
        <v>1</v>
      </c>
      <c r="E69" s="307">
        <v>222750</v>
      </c>
      <c r="F69" s="316">
        <f t="shared" si="2"/>
        <v>222750</v>
      </c>
      <c r="G69" s="308"/>
      <c r="H69" s="308"/>
      <c r="I69" s="318"/>
      <c r="J69" s="319"/>
      <c r="K69" s="311"/>
      <c r="L69" s="321"/>
      <c r="M69" s="312"/>
      <c r="N69" s="322"/>
    </row>
    <row r="70" spans="1:14" x14ac:dyDescent="0.2">
      <c r="A70" s="314">
        <v>3.15</v>
      </c>
      <c r="B70" s="338" t="s">
        <v>254</v>
      </c>
      <c r="C70" s="306" t="s">
        <v>216</v>
      </c>
      <c r="D70" s="307">
        <v>200</v>
      </c>
      <c r="E70" s="307">
        <v>338.91659999999996</v>
      </c>
      <c r="F70" s="316">
        <f t="shared" si="2"/>
        <v>67783.319999999992</v>
      </c>
      <c r="G70" s="308"/>
      <c r="H70" s="308"/>
      <c r="I70" s="318"/>
      <c r="J70" s="319"/>
      <c r="K70" s="311"/>
      <c r="L70" s="321"/>
      <c r="M70" s="312"/>
      <c r="N70" s="322"/>
    </row>
    <row r="71" spans="1:14" x14ac:dyDescent="0.2">
      <c r="A71" s="314"/>
      <c r="B71" s="339" t="s">
        <v>206</v>
      </c>
      <c r="C71" s="306"/>
      <c r="D71" s="307"/>
      <c r="E71" s="307"/>
      <c r="F71" s="330">
        <f>SUM(F56:F70)</f>
        <v>2144186.2699999996</v>
      </c>
      <c r="G71" s="308"/>
      <c r="H71" s="308"/>
      <c r="I71" s="318"/>
      <c r="J71" s="319"/>
      <c r="K71" s="311"/>
      <c r="L71" s="321"/>
      <c r="M71" s="312"/>
      <c r="N71" s="322"/>
    </row>
    <row r="72" spans="1:14" x14ac:dyDescent="0.2">
      <c r="A72" s="314">
        <v>4</v>
      </c>
      <c r="B72" s="339" t="s">
        <v>255</v>
      </c>
      <c r="C72" s="306"/>
      <c r="D72" s="307"/>
      <c r="E72" s="307"/>
      <c r="F72" s="316"/>
      <c r="G72" s="308"/>
      <c r="H72" s="308"/>
      <c r="I72" s="318"/>
      <c r="J72" s="319"/>
      <c r="K72" s="311"/>
      <c r="L72" s="321"/>
      <c r="M72" s="312"/>
      <c r="N72" s="322"/>
    </row>
    <row r="73" spans="1:14" ht="72" x14ac:dyDescent="0.2">
      <c r="A73" s="340">
        <v>4.01</v>
      </c>
      <c r="B73" s="346" t="s">
        <v>241</v>
      </c>
      <c r="C73" s="342" t="s">
        <v>211</v>
      </c>
      <c r="D73" s="344">
        <v>1</v>
      </c>
      <c r="E73" s="344">
        <v>1700000</v>
      </c>
      <c r="F73" s="345">
        <f>D73*E73</f>
        <v>1700000</v>
      </c>
      <c r="G73" s="308"/>
      <c r="H73" s="308"/>
      <c r="I73" s="318"/>
      <c r="J73" s="319"/>
      <c r="K73" s="311"/>
      <c r="L73" s="321"/>
      <c r="M73" s="312"/>
      <c r="N73" s="322"/>
    </row>
    <row r="74" spans="1:14" x14ac:dyDescent="0.2">
      <c r="A74" s="314">
        <v>4.0199999999999996</v>
      </c>
      <c r="B74" s="338" t="s">
        <v>256</v>
      </c>
      <c r="C74" s="306" t="s">
        <v>211</v>
      </c>
      <c r="D74" s="307">
        <v>4</v>
      </c>
      <c r="E74" s="307">
        <v>5256.9</v>
      </c>
      <c r="F74" s="316">
        <f t="shared" ref="F74:F87" si="3">D74*E74</f>
        <v>21027.599999999999</v>
      </c>
      <c r="G74" s="308"/>
      <c r="H74" s="308"/>
      <c r="I74" s="318"/>
      <c r="J74" s="319"/>
      <c r="K74" s="311"/>
      <c r="L74" s="321"/>
      <c r="M74" s="312"/>
      <c r="N74" s="322"/>
    </row>
    <row r="75" spans="1:14" x14ac:dyDescent="0.2">
      <c r="A75" s="314">
        <v>4.03</v>
      </c>
      <c r="B75" s="338" t="s">
        <v>257</v>
      </c>
      <c r="C75" s="306" t="s">
        <v>211</v>
      </c>
      <c r="D75" s="307">
        <v>2</v>
      </c>
      <c r="E75" s="307">
        <v>2574</v>
      </c>
      <c r="F75" s="316">
        <f t="shared" si="3"/>
        <v>5148</v>
      </c>
      <c r="G75" s="308"/>
      <c r="H75" s="308"/>
      <c r="I75" s="318"/>
      <c r="J75" s="319"/>
      <c r="K75" s="311"/>
      <c r="L75" s="321"/>
      <c r="M75" s="312"/>
      <c r="N75" s="322"/>
    </row>
    <row r="76" spans="1:14" ht="24" x14ac:dyDescent="0.2">
      <c r="A76" s="314">
        <v>4.04</v>
      </c>
      <c r="B76" s="338" t="s">
        <v>244</v>
      </c>
      <c r="C76" s="306" t="s">
        <v>211</v>
      </c>
      <c r="D76" s="307">
        <v>1</v>
      </c>
      <c r="E76" s="307">
        <v>37382.400000000001</v>
      </c>
      <c r="F76" s="316">
        <f t="shared" si="3"/>
        <v>37382.400000000001</v>
      </c>
      <c r="G76" s="308"/>
      <c r="H76" s="308"/>
      <c r="I76" s="318"/>
      <c r="J76" s="319"/>
      <c r="K76" s="311"/>
      <c r="L76" s="321"/>
      <c r="M76" s="312"/>
      <c r="N76" s="322"/>
    </row>
    <row r="77" spans="1:14" x14ac:dyDescent="0.2">
      <c r="A77" s="314">
        <v>4.05</v>
      </c>
      <c r="B77" s="338" t="s">
        <v>245</v>
      </c>
      <c r="C77" s="306" t="s">
        <v>211</v>
      </c>
      <c r="D77" s="307">
        <v>1</v>
      </c>
      <c r="E77" s="307">
        <v>25700.400000000001</v>
      </c>
      <c r="F77" s="316">
        <f t="shared" si="3"/>
        <v>25700.400000000001</v>
      </c>
      <c r="G77" s="308"/>
      <c r="H77" s="308"/>
      <c r="I77" s="318"/>
      <c r="J77" s="319"/>
      <c r="K77" s="311"/>
      <c r="L77" s="321"/>
      <c r="M77" s="312"/>
      <c r="N77" s="322"/>
    </row>
    <row r="78" spans="1:14" ht="24" x14ac:dyDescent="0.2">
      <c r="A78" s="314">
        <v>4.0599999999999996</v>
      </c>
      <c r="B78" s="338" t="s">
        <v>246</v>
      </c>
      <c r="C78" s="306" t="s">
        <v>211</v>
      </c>
      <c r="D78" s="307">
        <v>1</v>
      </c>
      <c r="E78" s="307">
        <v>22126.5</v>
      </c>
      <c r="F78" s="316">
        <f t="shared" si="3"/>
        <v>22126.5</v>
      </c>
      <c r="G78" s="308"/>
      <c r="H78" s="308"/>
      <c r="I78" s="318"/>
      <c r="J78" s="319"/>
      <c r="K78" s="311"/>
      <c r="L78" s="321"/>
      <c r="M78" s="312"/>
      <c r="N78" s="322"/>
    </row>
    <row r="79" spans="1:14" x14ac:dyDescent="0.2">
      <c r="A79" s="314">
        <v>4.07</v>
      </c>
      <c r="B79" s="338" t="s">
        <v>247</v>
      </c>
      <c r="C79" s="306" t="s">
        <v>211</v>
      </c>
      <c r="D79" s="307">
        <v>40</v>
      </c>
      <c r="E79" s="307">
        <v>222.75</v>
      </c>
      <c r="F79" s="316">
        <f t="shared" si="3"/>
        <v>8910</v>
      </c>
      <c r="G79" s="308"/>
      <c r="H79" s="308"/>
      <c r="I79" s="318"/>
      <c r="J79" s="319"/>
      <c r="K79" s="311"/>
      <c r="L79" s="321"/>
      <c r="M79" s="312"/>
      <c r="N79" s="322"/>
    </row>
    <row r="80" spans="1:14" x14ac:dyDescent="0.2">
      <c r="A80" s="314">
        <v>4.08</v>
      </c>
      <c r="B80" s="338" t="s">
        <v>248</v>
      </c>
      <c r="C80" s="306" t="s">
        <v>211</v>
      </c>
      <c r="D80" s="307">
        <v>1</v>
      </c>
      <c r="E80" s="307">
        <v>8761.5</v>
      </c>
      <c r="F80" s="316">
        <f t="shared" si="3"/>
        <v>8761.5</v>
      </c>
      <c r="G80" s="308"/>
      <c r="H80" s="308"/>
      <c r="I80" s="318"/>
      <c r="J80" s="319"/>
      <c r="K80" s="311"/>
      <c r="L80" s="321"/>
      <c r="M80" s="312"/>
      <c r="N80" s="322"/>
    </row>
    <row r="81" spans="1:14" ht="24" x14ac:dyDescent="0.2">
      <c r="A81" s="314">
        <v>4.09</v>
      </c>
      <c r="B81" s="338" t="s">
        <v>249</v>
      </c>
      <c r="C81" s="306" t="s">
        <v>211</v>
      </c>
      <c r="D81" s="307">
        <v>1</v>
      </c>
      <c r="E81" s="307">
        <v>7583.4</v>
      </c>
      <c r="F81" s="316">
        <f t="shared" si="3"/>
        <v>7583.4</v>
      </c>
      <c r="G81" s="308"/>
      <c r="H81" s="308"/>
      <c r="I81" s="318"/>
      <c r="J81" s="319"/>
      <c r="K81" s="311"/>
      <c r="L81" s="321"/>
      <c r="M81" s="312"/>
      <c r="N81" s="322"/>
    </row>
    <row r="82" spans="1:14" x14ac:dyDescent="0.2">
      <c r="A82" s="314">
        <v>4.0999999999999996</v>
      </c>
      <c r="B82" s="338" t="s">
        <v>258</v>
      </c>
      <c r="C82" s="306" t="s">
        <v>211</v>
      </c>
      <c r="D82" s="307">
        <v>0.35</v>
      </c>
      <c r="E82" s="307">
        <v>16434</v>
      </c>
      <c r="F82" s="316">
        <f t="shared" si="3"/>
        <v>5751.9</v>
      </c>
      <c r="G82" s="308"/>
      <c r="H82" s="308"/>
      <c r="I82" s="318"/>
      <c r="J82" s="319"/>
      <c r="K82" s="311"/>
      <c r="L82" s="321"/>
      <c r="M82" s="312"/>
      <c r="N82" s="322"/>
    </row>
    <row r="83" spans="1:14" x14ac:dyDescent="0.2">
      <c r="A83" s="314">
        <v>4.1100000000000003</v>
      </c>
      <c r="B83" s="338" t="s">
        <v>251</v>
      </c>
      <c r="C83" s="306" t="s">
        <v>211</v>
      </c>
      <c r="D83" s="307">
        <v>8</v>
      </c>
      <c r="E83" s="307">
        <v>148.5</v>
      </c>
      <c r="F83" s="316">
        <f t="shared" si="3"/>
        <v>1188</v>
      </c>
      <c r="G83" s="308"/>
      <c r="H83" s="308"/>
      <c r="I83" s="318"/>
      <c r="J83" s="319"/>
      <c r="K83" s="311"/>
      <c r="L83" s="321"/>
      <c r="M83" s="312"/>
      <c r="N83" s="322"/>
    </row>
    <row r="84" spans="1:14" ht="24" x14ac:dyDescent="0.2">
      <c r="A84" s="314">
        <v>4.12</v>
      </c>
      <c r="B84" s="338" t="s">
        <v>259</v>
      </c>
      <c r="C84" s="306" t="s">
        <v>211</v>
      </c>
      <c r="D84" s="307">
        <v>0.5</v>
      </c>
      <c r="E84" s="307">
        <v>14602.5</v>
      </c>
      <c r="F84" s="316">
        <f t="shared" si="3"/>
        <v>7301.25</v>
      </c>
      <c r="G84" s="308"/>
      <c r="H84" s="308"/>
      <c r="I84" s="318"/>
      <c r="J84" s="319"/>
      <c r="K84" s="311"/>
      <c r="L84" s="321"/>
      <c r="M84" s="312"/>
      <c r="N84" s="322"/>
    </row>
    <row r="85" spans="1:14" x14ac:dyDescent="0.2">
      <c r="A85" s="314">
        <v>4.13</v>
      </c>
      <c r="B85" s="338" t="s">
        <v>253</v>
      </c>
      <c r="C85" s="306" t="s">
        <v>211</v>
      </c>
      <c r="D85" s="307">
        <v>1</v>
      </c>
      <c r="E85" s="307">
        <v>2772</v>
      </c>
      <c r="F85" s="316">
        <f t="shared" si="3"/>
        <v>2772</v>
      </c>
      <c r="G85" s="308"/>
      <c r="H85" s="308"/>
      <c r="I85" s="318"/>
      <c r="J85" s="319"/>
      <c r="K85" s="311"/>
      <c r="L85" s="321"/>
      <c r="M85" s="312"/>
      <c r="N85" s="322"/>
    </row>
    <row r="86" spans="1:14" x14ac:dyDescent="0.2">
      <c r="A86" s="314">
        <v>4.1399999999999997</v>
      </c>
      <c r="B86" s="338" t="s">
        <v>239</v>
      </c>
      <c r="C86" s="306" t="s">
        <v>93</v>
      </c>
      <c r="D86" s="307">
        <v>1</v>
      </c>
      <c r="E86" s="307">
        <v>222750</v>
      </c>
      <c r="F86" s="316">
        <f t="shared" si="3"/>
        <v>222750</v>
      </c>
      <c r="G86" s="308"/>
      <c r="H86" s="308"/>
      <c r="I86" s="318"/>
      <c r="J86" s="319"/>
      <c r="K86" s="311"/>
      <c r="L86" s="321"/>
      <c r="M86" s="312"/>
      <c r="N86" s="322"/>
    </row>
    <row r="87" spans="1:14" x14ac:dyDescent="0.2">
      <c r="A87" s="314">
        <v>4.1500000000000004</v>
      </c>
      <c r="B87" s="338" t="s">
        <v>254</v>
      </c>
      <c r="C87" s="306" t="s">
        <v>216</v>
      </c>
      <c r="D87" s="307">
        <v>180</v>
      </c>
      <c r="E87" s="307">
        <v>338.91659999999996</v>
      </c>
      <c r="F87" s="316">
        <f t="shared" si="3"/>
        <v>61004.98799999999</v>
      </c>
      <c r="G87" s="308"/>
      <c r="H87" s="308"/>
      <c r="I87" s="318"/>
      <c r="J87" s="319"/>
      <c r="K87" s="311"/>
      <c r="L87" s="321"/>
      <c r="M87" s="312"/>
      <c r="N87" s="322"/>
    </row>
    <row r="88" spans="1:14" x14ac:dyDescent="0.2">
      <c r="A88" s="314"/>
      <c r="B88" s="339" t="s">
        <v>206</v>
      </c>
      <c r="C88" s="306"/>
      <c r="D88" s="307"/>
      <c r="E88" s="307"/>
      <c r="F88" s="330">
        <f>SUM(F73:F87)</f>
        <v>2137407.9379999996</v>
      </c>
      <c r="G88" s="308"/>
      <c r="H88" s="308"/>
      <c r="I88" s="318"/>
      <c r="J88" s="319"/>
      <c r="K88" s="311"/>
      <c r="L88" s="321"/>
      <c r="M88" s="312"/>
      <c r="N88" s="322"/>
    </row>
    <row r="89" spans="1:14" ht="25.5" customHeight="1" x14ac:dyDescent="0.2">
      <c r="A89" s="314">
        <v>5</v>
      </c>
      <c r="B89" s="339" t="s">
        <v>260</v>
      </c>
      <c r="C89" s="306"/>
      <c r="D89" s="307"/>
      <c r="E89" s="307"/>
      <c r="F89" s="316"/>
      <c r="G89" s="308"/>
      <c r="H89" s="308"/>
      <c r="I89" s="318"/>
      <c r="J89" s="319"/>
      <c r="K89" s="311"/>
      <c r="L89" s="321"/>
      <c r="M89" s="312"/>
      <c r="N89" s="322"/>
    </row>
    <row r="90" spans="1:14" x14ac:dyDescent="0.2">
      <c r="A90" s="314">
        <v>5.01</v>
      </c>
      <c r="B90" s="338" t="s">
        <v>261</v>
      </c>
      <c r="C90" s="306" t="s">
        <v>38</v>
      </c>
      <c r="D90" s="307">
        <v>2.2999999999999998</v>
      </c>
      <c r="E90" s="307">
        <v>377.94239999999996</v>
      </c>
      <c r="F90" s="316">
        <f>D90*E90</f>
        <v>869.26751999999988</v>
      </c>
      <c r="G90" s="308"/>
      <c r="H90" s="308"/>
      <c r="I90" s="318"/>
      <c r="J90" s="319"/>
      <c r="K90" s="311"/>
      <c r="L90" s="321"/>
      <c r="M90" s="312"/>
      <c r="N90" s="322"/>
    </row>
    <row r="91" spans="1:14" x14ac:dyDescent="0.2">
      <c r="A91" s="314">
        <v>5.0199999999999996</v>
      </c>
      <c r="B91" s="338" t="s">
        <v>262</v>
      </c>
      <c r="C91" s="306" t="s">
        <v>38</v>
      </c>
      <c r="D91" s="307">
        <v>0.89</v>
      </c>
      <c r="E91" s="307">
        <v>155.56859999999998</v>
      </c>
      <c r="F91" s="316">
        <f t="shared" ref="F91:F101" si="4">D91*E91</f>
        <v>138.45605399999997</v>
      </c>
      <c r="G91" s="308"/>
      <c r="H91" s="308"/>
      <c r="I91" s="318"/>
      <c r="J91" s="319"/>
      <c r="K91" s="311"/>
      <c r="L91" s="321"/>
      <c r="M91" s="312"/>
      <c r="N91" s="322"/>
    </row>
    <row r="92" spans="1:14" ht="24" x14ac:dyDescent="0.2">
      <c r="A92" s="314">
        <v>5.03</v>
      </c>
      <c r="B92" s="338" t="s">
        <v>263</v>
      </c>
      <c r="C92" s="306" t="s">
        <v>38</v>
      </c>
      <c r="D92" s="307">
        <v>0.96</v>
      </c>
      <c r="E92" s="307">
        <v>7345.5128999999997</v>
      </c>
      <c r="F92" s="316">
        <f t="shared" si="4"/>
        <v>7051.692383999999</v>
      </c>
      <c r="G92" s="308"/>
      <c r="H92" s="308"/>
      <c r="I92" s="318"/>
      <c r="J92" s="319"/>
      <c r="K92" s="311"/>
      <c r="L92" s="321"/>
      <c r="M92" s="312"/>
      <c r="N92" s="322"/>
    </row>
    <row r="93" spans="1:14" ht="36" x14ac:dyDescent="0.2">
      <c r="A93" s="314">
        <v>5.04</v>
      </c>
      <c r="B93" s="338" t="s">
        <v>264</v>
      </c>
      <c r="C93" s="306" t="s">
        <v>30</v>
      </c>
      <c r="D93" s="307">
        <v>16</v>
      </c>
      <c r="E93" s="307">
        <v>13481.9982</v>
      </c>
      <c r="F93" s="316">
        <f t="shared" si="4"/>
        <v>215711.9712</v>
      </c>
      <c r="G93" s="308"/>
      <c r="H93" s="308"/>
      <c r="I93" s="318"/>
      <c r="J93" s="319"/>
      <c r="K93" s="311"/>
      <c r="L93" s="321"/>
      <c r="M93" s="312"/>
      <c r="N93" s="322"/>
    </row>
    <row r="94" spans="1:14" ht="24" x14ac:dyDescent="0.2">
      <c r="A94" s="314">
        <v>5.05</v>
      </c>
      <c r="B94" s="338" t="s">
        <v>265</v>
      </c>
      <c r="C94" s="306" t="s">
        <v>38</v>
      </c>
      <c r="D94" s="307">
        <v>2.2400000000000002</v>
      </c>
      <c r="E94" s="307">
        <v>12067.634700000002</v>
      </c>
      <c r="F94" s="316">
        <f t="shared" si="4"/>
        <v>27031.501728000007</v>
      </c>
      <c r="G94" s="308"/>
      <c r="H94" s="308"/>
      <c r="I94" s="318"/>
      <c r="J94" s="319"/>
      <c r="K94" s="311"/>
      <c r="L94" s="321"/>
      <c r="M94" s="312"/>
      <c r="N94" s="322"/>
    </row>
    <row r="95" spans="1:14" x14ac:dyDescent="0.2">
      <c r="A95" s="314">
        <v>5.0599999999999996</v>
      </c>
      <c r="B95" s="338" t="s">
        <v>266</v>
      </c>
      <c r="C95" s="306" t="s">
        <v>30</v>
      </c>
      <c r="D95" s="307">
        <v>54.4</v>
      </c>
      <c r="E95" s="307">
        <v>335.04570000000001</v>
      </c>
      <c r="F95" s="316">
        <f t="shared" si="4"/>
        <v>18226.486079999999</v>
      </c>
      <c r="G95" s="308"/>
      <c r="H95" s="308"/>
      <c r="I95" s="318"/>
      <c r="J95" s="319"/>
      <c r="K95" s="311"/>
      <c r="L95" s="321"/>
      <c r="M95" s="312"/>
      <c r="N95" s="322"/>
    </row>
    <row r="96" spans="1:14" x14ac:dyDescent="0.2">
      <c r="A96" s="314">
        <v>5.07</v>
      </c>
      <c r="B96" s="338" t="s">
        <v>267</v>
      </c>
      <c r="C96" s="306" t="s">
        <v>30</v>
      </c>
      <c r="D96" s="307">
        <v>54.4</v>
      </c>
      <c r="E96" s="307">
        <v>157.12289999999999</v>
      </c>
      <c r="F96" s="316">
        <f t="shared" si="4"/>
        <v>8547.4857599999996</v>
      </c>
      <c r="G96" s="308"/>
      <c r="H96" s="308"/>
      <c r="I96" s="318"/>
      <c r="J96" s="319"/>
      <c r="K96" s="311"/>
      <c r="L96" s="321"/>
      <c r="M96" s="312"/>
      <c r="N96" s="322"/>
    </row>
    <row r="97" spans="1:14" x14ac:dyDescent="0.2">
      <c r="A97" s="314">
        <v>5.08</v>
      </c>
      <c r="B97" s="338" t="s">
        <v>268</v>
      </c>
      <c r="C97" s="306" t="s">
        <v>93</v>
      </c>
      <c r="D97" s="307">
        <v>1</v>
      </c>
      <c r="E97" s="307">
        <v>12870</v>
      </c>
      <c r="F97" s="316">
        <f t="shared" si="4"/>
        <v>12870</v>
      </c>
      <c r="G97" s="308"/>
      <c r="H97" s="308"/>
      <c r="I97" s="318"/>
      <c r="J97" s="319"/>
      <c r="K97" s="311"/>
      <c r="L97" s="321"/>
      <c r="M97" s="312"/>
      <c r="N97" s="322"/>
    </row>
    <row r="98" spans="1:14" ht="24" x14ac:dyDescent="0.2">
      <c r="A98" s="314">
        <v>5.09</v>
      </c>
      <c r="B98" s="338" t="s">
        <v>269</v>
      </c>
      <c r="C98" s="306" t="s">
        <v>93</v>
      </c>
      <c r="D98" s="307">
        <v>1</v>
      </c>
      <c r="E98" s="307">
        <v>6923.07</v>
      </c>
      <c r="F98" s="316">
        <f t="shared" si="4"/>
        <v>6923.07</v>
      </c>
      <c r="G98" s="308"/>
      <c r="H98" s="308"/>
      <c r="I98" s="318"/>
      <c r="J98" s="319"/>
      <c r="K98" s="311"/>
      <c r="L98" s="321"/>
      <c r="M98" s="312"/>
      <c r="N98" s="322"/>
    </row>
    <row r="99" spans="1:14" ht="48" x14ac:dyDescent="0.2">
      <c r="A99" s="328">
        <v>5.0999999999999996</v>
      </c>
      <c r="B99" s="338" t="s">
        <v>270</v>
      </c>
      <c r="C99" s="306" t="s">
        <v>30</v>
      </c>
      <c r="D99" s="307">
        <v>1.44</v>
      </c>
      <c r="E99" s="307">
        <v>1698.9964199999999</v>
      </c>
      <c r="F99" s="316">
        <f t="shared" si="4"/>
        <v>2446.5548448</v>
      </c>
      <c r="G99" s="308"/>
      <c r="H99" s="308"/>
      <c r="I99" s="318"/>
      <c r="J99" s="319"/>
      <c r="K99" s="311"/>
      <c r="L99" s="321"/>
      <c r="M99" s="312"/>
      <c r="N99" s="322"/>
    </row>
    <row r="100" spans="1:14" ht="36" x14ac:dyDescent="0.2">
      <c r="A100" s="328">
        <v>5.1100000000000003</v>
      </c>
      <c r="B100" s="338" t="s">
        <v>271</v>
      </c>
      <c r="C100" s="306" t="s">
        <v>93</v>
      </c>
      <c r="D100" s="307">
        <v>1</v>
      </c>
      <c r="E100" s="307">
        <v>3172.95</v>
      </c>
      <c r="F100" s="316">
        <f t="shared" si="4"/>
        <v>3172.95</v>
      </c>
      <c r="G100" s="308"/>
      <c r="H100" s="308"/>
      <c r="I100" s="318"/>
      <c r="J100" s="319"/>
      <c r="K100" s="311"/>
      <c r="L100" s="321"/>
      <c r="M100" s="312"/>
      <c r="N100" s="322"/>
    </row>
    <row r="101" spans="1:14" x14ac:dyDescent="0.2">
      <c r="A101" s="314">
        <v>5.12</v>
      </c>
      <c r="B101" s="338" t="s">
        <v>272</v>
      </c>
      <c r="C101" s="306" t="s">
        <v>34</v>
      </c>
      <c r="D101" s="307">
        <v>40</v>
      </c>
      <c r="E101" s="307">
        <v>4455</v>
      </c>
      <c r="F101" s="316">
        <f t="shared" si="4"/>
        <v>178200</v>
      </c>
      <c r="G101" s="308"/>
      <c r="H101" s="308"/>
      <c r="I101" s="318"/>
      <c r="J101" s="319"/>
      <c r="K101" s="311"/>
      <c r="L101" s="321"/>
      <c r="M101" s="312"/>
      <c r="N101" s="322"/>
    </row>
    <row r="102" spans="1:14" x14ac:dyDescent="0.2">
      <c r="A102" s="314"/>
      <c r="B102" s="339" t="s">
        <v>35</v>
      </c>
      <c r="C102" s="306"/>
      <c r="D102" s="307"/>
      <c r="E102" s="307"/>
      <c r="F102" s="330">
        <f>SUM(F90:F101)</f>
        <v>481189.43557079998</v>
      </c>
      <c r="G102" s="308"/>
      <c r="H102" s="308"/>
      <c r="I102" s="318"/>
      <c r="J102" s="319"/>
      <c r="K102" s="311"/>
      <c r="L102" s="321"/>
      <c r="M102" s="312"/>
      <c r="N102" s="322"/>
    </row>
    <row r="103" spans="1:14" ht="24" x14ac:dyDescent="0.2">
      <c r="A103" s="314">
        <v>6</v>
      </c>
      <c r="B103" s="339" t="s">
        <v>273</v>
      </c>
      <c r="C103" s="306"/>
      <c r="D103" s="307"/>
      <c r="E103" s="307"/>
      <c r="F103" s="316"/>
      <c r="G103" s="308"/>
      <c r="H103" s="308"/>
      <c r="I103" s="318"/>
      <c r="J103" s="319"/>
      <c r="K103" s="311"/>
      <c r="L103" s="321"/>
      <c r="M103" s="312"/>
      <c r="N103" s="322"/>
    </row>
    <row r="104" spans="1:14" x14ac:dyDescent="0.2">
      <c r="A104" s="314">
        <v>6.01</v>
      </c>
      <c r="B104" s="338" t="s">
        <v>261</v>
      </c>
      <c r="C104" s="306" t="s">
        <v>38</v>
      </c>
      <c r="D104" s="307">
        <v>2.2999999999999998</v>
      </c>
      <c r="E104" s="307">
        <v>377.94239999999996</v>
      </c>
      <c r="F104" s="316">
        <f>D104*E104</f>
        <v>869.26751999999988</v>
      </c>
      <c r="G104" s="308"/>
      <c r="H104" s="308"/>
      <c r="I104" s="318"/>
      <c r="J104" s="319"/>
      <c r="K104" s="311"/>
      <c r="L104" s="321"/>
      <c r="M104" s="312"/>
      <c r="N104" s="322"/>
    </row>
    <row r="105" spans="1:14" x14ac:dyDescent="0.2">
      <c r="A105" s="314">
        <v>6.02</v>
      </c>
      <c r="B105" s="338" t="s">
        <v>262</v>
      </c>
      <c r="C105" s="306" t="s">
        <v>38</v>
      </c>
      <c r="D105" s="307">
        <v>0.89</v>
      </c>
      <c r="E105" s="307">
        <v>155.56859999999998</v>
      </c>
      <c r="F105" s="316">
        <f t="shared" ref="F105:F115" si="5">D105*E105</f>
        <v>138.45605399999997</v>
      </c>
      <c r="G105" s="308"/>
      <c r="H105" s="308"/>
      <c r="I105" s="318"/>
      <c r="J105" s="319"/>
      <c r="K105" s="311"/>
      <c r="L105" s="321"/>
      <c r="M105" s="312"/>
      <c r="N105" s="322"/>
    </row>
    <row r="106" spans="1:14" ht="24" x14ac:dyDescent="0.2">
      <c r="A106" s="314">
        <v>6.03</v>
      </c>
      <c r="B106" s="338" t="s">
        <v>263</v>
      </c>
      <c r="C106" s="306" t="s">
        <v>38</v>
      </c>
      <c r="D106" s="307">
        <v>0.96</v>
      </c>
      <c r="E106" s="307">
        <v>7345.5128999999997</v>
      </c>
      <c r="F106" s="316">
        <f t="shared" si="5"/>
        <v>7051.692383999999</v>
      </c>
      <c r="G106" s="308"/>
      <c r="H106" s="308"/>
      <c r="I106" s="318"/>
      <c r="J106" s="319"/>
      <c r="K106" s="311"/>
      <c r="L106" s="321"/>
      <c r="M106" s="312"/>
      <c r="N106" s="322"/>
    </row>
    <row r="107" spans="1:14" ht="36" x14ac:dyDescent="0.2">
      <c r="A107" s="314">
        <v>6.04</v>
      </c>
      <c r="B107" s="338" t="s">
        <v>264</v>
      </c>
      <c r="C107" s="306" t="s">
        <v>30</v>
      </c>
      <c r="D107" s="307">
        <v>16</v>
      </c>
      <c r="E107" s="307">
        <v>13481.9982</v>
      </c>
      <c r="F107" s="316">
        <f t="shared" si="5"/>
        <v>215711.9712</v>
      </c>
      <c r="G107" s="308"/>
      <c r="H107" s="308"/>
      <c r="I107" s="318"/>
      <c r="J107" s="319"/>
      <c r="K107" s="311"/>
      <c r="L107" s="321"/>
      <c r="M107" s="312"/>
      <c r="N107" s="322"/>
    </row>
    <row r="108" spans="1:14" ht="24" x14ac:dyDescent="0.2">
      <c r="A108" s="314">
        <v>6.05</v>
      </c>
      <c r="B108" s="338" t="s">
        <v>265</v>
      </c>
      <c r="C108" s="306" t="s">
        <v>38</v>
      </c>
      <c r="D108" s="307">
        <v>2.2400000000000002</v>
      </c>
      <c r="E108" s="307">
        <v>12067.634700000002</v>
      </c>
      <c r="F108" s="316">
        <f t="shared" si="5"/>
        <v>27031.501728000007</v>
      </c>
      <c r="G108" s="308"/>
      <c r="H108" s="308"/>
      <c r="I108" s="318"/>
      <c r="J108" s="319"/>
      <c r="K108" s="311"/>
      <c r="L108" s="321"/>
      <c r="M108" s="312"/>
      <c r="N108" s="322"/>
    </row>
    <row r="109" spans="1:14" x14ac:dyDescent="0.2">
      <c r="A109" s="314">
        <v>6.06</v>
      </c>
      <c r="B109" s="338" t="s">
        <v>266</v>
      </c>
      <c r="C109" s="306" t="s">
        <v>30</v>
      </c>
      <c r="D109" s="307">
        <v>54.4</v>
      </c>
      <c r="E109" s="307">
        <v>335.04570000000001</v>
      </c>
      <c r="F109" s="316">
        <f t="shared" si="5"/>
        <v>18226.486079999999</v>
      </c>
      <c r="G109" s="308"/>
      <c r="H109" s="308"/>
      <c r="I109" s="318"/>
      <c r="J109" s="319"/>
      <c r="K109" s="311"/>
      <c r="L109" s="321"/>
      <c r="M109" s="312"/>
      <c r="N109" s="322"/>
    </row>
    <row r="110" spans="1:14" x14ac:dyDescent="0.2">
      <c r="A110" s="314">
        <v>6.07</v>
      </c>
      <c r="B110" s="338" t="s">
        <v>267</v>
      </c>
      <c r="C110" s="306" t="s">
        <v>30</v>
      </c>
      <c r="D110" s="307">
        <v>54.4</v>
      </c>
      <c r="E110" s="307">
        <v>157.12289999999999</v>
      </c>
      <c r="F110" s="316">
        <f t="shared" si="5"/>
        <v>8547.4857599999996</v>
      </c>
      <c r="G110" s="308"/>
      <c r="H110" s="308"/>
      <c r="I110" s="318"/>
      <c r="J110" s="319"/>
      <c r="K110" s="311"/>
      <c r="L110" s="321"/>
      <c r="M110" s="312"/>
      <c r="N110" s="322"/>
    </row>
    <row r="111" spans="1:14" x14ac:dyDescent="0.2">
      <c r="A111" s="314">
        <v>6.08</v>
      </c>
      <c r="B111" s="338" t="s">
        <v>268</v>
      </c>
      <c r="C111" s="306" t="s">
        <v>93</v>
      </c>
      <c r="D111" s="307">
        <v>1</v>
      </c>
      <c r="E111" s="307">
        <v>12870</v>
      </c>
      <c r="F111" s="316">
        <f t="shared" si="5"/>
        <v>12870</v>
      </c>
      <c r="G111" s="308"/>
      <c r="H111" s="308"/>
      <c r="I111" s="318"/>
      <c r="J111" s="319"/>
      <c r="K111" s="311"/>
      <c r="L111" s="321"/>
      <c r="M111" s="312"/>
      <c r="N111" s="322"/>
    </row>
    <row r="112" spans="1:14" ht="24" x14ac:dyDescent="0.2">
      <c r="A112" s="314">
        <v>6.09</v>
      </c>
      <c r="B112" s="338" t="s">
        <v>269</v>
      </c>
      <c r="C112" s="306" t="s">
        <v>93</v>
      </c>
      <c r="D112" s="307">
        <v>1</v>
      </c>
      <c r="E112" s="307">
        <v>6923.07</v>
      </c>
      <c r="F112" s="316">
        <f t="shared" si="5"/>
        <v>6923.07</v>
      </c>
      <c r="G112" s="308"/>
      <c r="H112" s="308"/>
      <c r="I112" s="318"/>
      <c r="J112" s="319"/>
      <c r="K112" s="311"/>
      <c r="L112" s="321"/>
      <c r="M112" s="312"/>
      <c r="N112" s="322"/>
    </row>
    <row r="113" spans="1:14" ht="48" x14ac:dyDescent="0.2">
      <c r="A113" s="328">
        <v>6.1</v>
      </c>
      <c r="B113" s="338" t="s">
        <v>270</v>
      </c>
      <c r="C113" s="306" t="s">
        <v>30</v>
      </c>
      <c r="D113" s="307">
        <v>1.44</v>
      </c>
      <c r="E113" s="307">
        <v>1698.9964199999999</v>
      </c>
      <c r="F113" s="316">
        <f t="shared" si="5"/>
        <v>2446.5548448</v>
      </c>
      <c r="G113" s="308"/>
      <c r="H113" s="308"/>
      <c r="I113" s="318"/>
      <c r="J113" s="319"/>
      <c r="K113" s="311"/>
      <c r="L113" s="321"/>
      <c r="M113" s="312"/>
      <c r="N113" s="322"/>
    </row>
    <row r="114" spans="1:14" ht="36" x14ac:dyDescent="0.2">
      <c r="A114" s="328">
        <v>6.11</v>
      </c>
      <c r="B114" s="338" t="s">
        <v>271</v>
      </c>
      <c r="C114" s="306" t="s">
        <v>93</v>
      </c>
      <c r="D114" s="307">
        <v>1</v>
      </c>
      <c r="E114" s="307">
        <v>3172.95</v>
      </c>
      <c r="F114" s="316">
        <f t="shared" si="5"/>
        <v>3172.95</v>
      </c>
      <c r="G114" s="308"/>
      <c r="H114" s="308"/>
      <c r="I114" s="318"/>
      <c r="J114" s="319"/>
      <c r="K114" s="311"/>
      <c r="L114" s="321"/>
      <c r="M114" s="312"/>
      <c r="N114" s="322"/>
    </row>
    <row r="115" spans="1:14" x14ac:dyDescent="0.2">
      <c r="A115" s="314">
        <v>6.12</v>
      </c>
      <c r="B115" s="338" t="s">
        <v>272</v>
      </c>
      <c r="C115" s="306" t="s">
        <v>34</v>
      </c>
      <c r="D115" s="307">
        <v>40</v>
      </c>
      <c r="E115" s="307">
        <v>4455</v>
      </c>
      <c r="F115" s="316">
        <f t="shared" si="5"/>
        <v>178200</v>
      </c>
      <c r="G115" s="308"/>
      <c r="H115" s="308"/>
      <c r="I115" s="318"/>
      <c r="J115" s="319"/>
      <c r="K115" s="311"/>
      <c r="L115" s="321"/>
      <c r="M115" s="312"/>
      <c r="N115" s="322"/>
    </row>
    <row r="116" spans="1:14" x14ac:dyDescent="0.2">
      <c r="A116" s="314"/>
      <c r="B116" s="339" t="s">
        <v>35</v>
      </c>
      <c r="C116" s="306"/>
      <c r="D116" s="307"/>
      <c r="E116" s="307"/>
      <c r="F116" s="330">
        <f>SUM(F104:F115)</f>
        <v>481189.43557079998</v>
      </c>
      <c r="G116" s="308"/>
      <c r="H116" s="308"/>
      <c r="I116" s="318"/>
      <c r="J116" s="319"/>
      <c r="K116" s="311"/>
      <c r="L116" s="321"/>
      <c r="M116" s="312"/>
      <c r="N116" s="322"/>
    </row>
    <row r="117" spans="1:14" ht="24" x14ac:dyDescent="0.2">
      <c r="A117" s="331" t="s">
        <v>45</v>
      </c>
      <c r="B117" s="339" t="s">
        <v>274</v>
      </c>
      <c r="C117" s="306"/>
      <c r="D117" s="307"/>
      <c r="E117" s="347"/>
      <c r="F117" s="316"/>
      <c r="G117" s="348"/>
      <c r="H117" s="349"/>
      <c r="I117" s="350"/>
      <c r="J117" s="351"/>
      <c r="K117" s="311"/>
      <c r="L117" s="321"/>
      <c r="M117" s="312"/>
      <c r="N117" s="322"/>
    </row>
    <row r="118" spans="1:14" x14ac:dyDescent="0.2">
      <c r="A118" s="314">
        <v>1</v>
      </c>
      <c r="B118" s="339" t="s">
        <v>275</v>
      </c>
      <c r="C118" s="306"/>
      <c r="D118" s="307"/>
      <c r="E118" s="307"/>
      <c r="F118" s="316"/>
      <c r="G118" s="308"/>
      <c r="H118" s="308"/>
      <c r="I118" s="318"/>
      <c r="J118" s="319"/>
      <c r="K118" s="311"/>
      <c r="L118" s="321"/>
      <c r="M118" s="312"/>
      <c r="N118" s="322"/>
    </row>
    <row r="119" spans="1:14" x14ac:dyDescent="0.2">
      <c r="A119" s="314">
        <v>1.1000000000000001</v>
      </c>
      <c r="B119" s="338" t="s">
        <v>276</v>
      </c>
      <c r="C119" s="306" t="s">
        <v>277</v>
      </c>
      <c r="D119" s="307">
        <v>1630</v>
      </c>
      <c r="E119" s="307">
        <v>59.4</v>
      </c>
      <c r="F119" s="316">
        <f>D119*E119</f>
        <v>96822</v>
      </c>
      <c r="G119" s="308"/>
      <c r="H119" s="308"/>
      <c r="I119" s="318"/>
      <c r="J119" s="319"/>
      <c r="K119" s="311"/>
      <c r="L119" s="321"/>
      <c r="M119" s="312"/>
      <c r="N119" s="322"/>
    </row>
    <row r="120" spans="1:14" x14ac:dyDescent="0.2">
      <c r="A120" s="314"/>
      <c r="B120" s="339" t="s">
        <v>35</v>
      </c>
      <c r="C120" s="306"/>
      <c r="D120" s="307"/>
      <c r="E120" s="307"/>
      <c r="F120" s="330">
        <f>F119</f>
        <v>96822</v>
      </c>
      <c r="G120" s="308"/>
      <c r="H120" s="308"/>
      <c r="I120" s="318"/>
      <c r="J120" s="319"/>
      <c r="K120" s="311"/>
      <c r="L120" s="321"/>
      <c r="M120" s="312"/>
      <c r="N120" s="322"/>
    </row>
    <row r="121" spans="1:14" x14ac:dyDescent="0.2">
      <c r="A121" s="331">
        <v>2</v>
      </c>
      <c r="B121" s="339" t="s">
        <v>278</v>
      </c>
      <c r="C121" s="306"/>
      <c r="D121" s="307"/>
      <c r="E121" s="307"/>
      <c r="F121" s="316"/>
      <c r="G121" s="308"/>
      <c r="H121" s="308"/>
      <c r="I121" s="318"/>
      <c r="J121" s="319"/>
      <c r="K121" s="311"/>
      <c r="L121" s="321"/>
      <c r="M121" s="312"/>
      <c r="N121" s="322"/>
    </row>
    <row r="122" spans="1:14" x14ac:dyDescent="0.2">
      <c r="A122" s="314">
        <v>2.1</v>
      </c>
      <c r="B122" s="338" t="s">
        <v>279</v>
      </c>
      <c r="C122" s="306" t="s">
        <v>38</v>
      </c>
      <c r="D122" s="307">
        <v>1173.5999999999999</v>
      </c>
      <c r="E122" s="307">
        <v>198</v>
      </c>
      <c r="F122" s="316">
        <f>D122*E122</f>
        <v>232372.8</v>
      </c>
      <c r="G122" s="308"/>
      <c r="H122" s="308"/>
      <c r="I122" s="318"/>
      <c r="J122" s="319"/>
      <c r="K122" s="311"/>
      <c r="L122" s="321"/>
      <c r="M122" s="312"/>
      <c r="N122" s="322"/>
    </row>
    <row r="123" spans="1:14" x14ac:dyDescent="0.2">
      <c r="A123" s="314">
        <v>2.2000000000000002</v>
      </c>
      <c r="B123" s="338" t="s">
        <v>280</v>
      </c>
      <c r="C123" s="306" t="s">
        <v>38</v>
      </c>
      <c r="D123" s="307">
        <v>146.69999999999999</v>
      </c>
      <c r="E123" s="307">
        <v>940.5</v>
      </c>
      <c r="F123" s="316">
        <f t="shared" ref="F123:F126" si="6">D123*E123</f>
        <v>137971.34999999998</v>
      </c>
      <c r="G123" s="308"/>
      <c r="H123" s="308"/>
      <c r="I123" s="318"/>
      <c r="J123" s="319"/>
      <c r="K123" s="311"/>
      <c r="L123" s="321"/>
      <c r="M123" s="312"/>
      <c r="N123" s="322"/>
    </row>
    <row r="124" spans="1:14" ht="21.75" customHeight="1" x14ac:dyDescent="0.2">
      <c r="A124" s="314">
        <v>2.2999999999999998</v>
      </c>
      <c r="B124" s="338" t="s">
        <v>281</v>
      </c>
      <c r="C124" s="306" t="s">
        <v>38</v>
      </c>
      <c r="D124" s="307">
        <v>704.16</v>
      </c>
      <c r="E124" s="307">
        <v>539.54999999999995</v>
      </c>
      <c r="F124" s="316">
        <f t="shared" si="6"/>
        <v>379929.52799999993</v>
      </c>
      <c r="G124" s="308"/>
      <c r="H124" s="308"/>
      <c r="I124" s="318"/>
      <c r="J124" s="319"/>
      <c r="K124" s="311"/>
      <c r="L124" s="321"/>
      <c r="M124" s="312"/>
      <c r="N124" s="322"/>
    </row>
    <row r="125" spans="1:14" x14ac:dyDescent="0.2">
      <c r="A125" s="314">
        <v>2.4</v>
      </c>
      <c r="B125" s="338" t="s">
        <v>282</v>
      </c>
      <c r="C125" s="306" t="s">
        <v>38</v>
      </c>
      <c r="D125" s="307">
        <v>586.79999999999995</v>
      </c>
      <c r="E125" s="307">
        <v>247.5</v>
      </c>
      <c r="F125" s="316">
        <f t="shared" si="6"/>
        <v>145233</v>
      </c>
      <c r="G125" s="308"/>
      <c r="H125" s="308"/>
      <c r="I125" s="318"/>
      <c r="J125" s="319"/>
      <c r="K125" s="311"/>
      <c r="L125" s="321"/>
      <c r="M125" s="312"/>
      <c r="N125" s="322"/>
    </row>
    <row r="126" spans="1:14" ht="24" x14ac:dyDescent="0.2">
      <c r="A126" s="328">
        <v>2.5</v>
      </c>
      <c r="B126" s="338" t="s">
        <v>283</v>
      </c>
      <c r="C126" s="306" t="s">
        <v>38</v>
      </c>
      <c r="D126" s="307">
        <v>352.08</v>
      </c>
      <c r="E126" s="307">
        <v>762.3</v>
      </c>
      <c r="F126" s="316">
        <f t="shared" si="6"/>
        <v>268390.58399999997</v>
      </c>
      <c r="G126" s="308"/>
      <c r="H126" s="308"/>
      <c r="I126" s="318"/>
      <c r="J126" s="319"/>
      <c r="K126" s="311"/>
      <c r="L126" s="321"/>
      <c r="M126" s="312"/>
      <c r="N126" s="322"/>
    </row>
    <row r="127" spans="1:14" x14ac:dyDescent="0.2">
      <c r="A127" s="314"/>
      <c r="B127" s="339" t="s">
        <v>35</v>
      </c>
      <c r="C127" s="306"/>
      <c r="D127" s="307"/>
      <c r="E127" s="307"/>
      <c r="F127" s="330">
        <f>SUM(F122:F126)</f>
        <v>1163897.2619999999</v>
      </c>
      <c r="G127" s="308"/>
      <c r="H127" s="308"/>
      <c r="I127" s="318"/>
      <c r="J127" s="319"/>
      <c r="K127" s="311"/>
      <c r="L127" s="321"/>
      <c r="M127" s="312"/>
      <c r="N127" s="322"/>
    </row>
    <row r="128" spans="1:14" x14ac:dyDescent="0.2">
      <c r="A128" s="314">
        <v>3</v>
      </c>
      <c r="B128" s="339" t="s">
        <v>284</v>
      </c>
      <c r="C128" s="306"/>
      <c r="D128" s="307"/>
      <c r="E128" s="307"/>
      <c r="F128" s="316"/>
      <c r="G128" s="308"/>
      <c r="H128" s="308"/>
      <c r="I128" s="318"/>
      <c r="J128" s="319"/>
      <c r="K128" s="311"/>
      <c r="L128" s="321"/>
      <c r="M128" s="312"/>
      <c r="N128" s="322"/>
    </row>
    <row r="129" spans="1:14" x14ac:dyDescent="0.2">
      <c r="A129" s="352">
        <v>3.1</v>
      </c>
      <c r="B129" s="346" t="s">
        <v>285</v>
      </c>
      <c r="C129" s="342" t="s">
        <v>34</v>
      </c>
      <c r="D129" s="344">
        <v>1711.5</v>
      </c>
      <c r="E129" s="344">
        <v>2180</v>
      </c>
      <c r="F129" s="345">
        <f>D129*E129</f>
        <v>3731070</v>
      </c>
      <c r="G129" s="308"/>
      <c r="H129" s="308"/>
      <c r="I129" s="318"/>
      <c r="J129" s="319"/>
      <c r="K129" s="311"/>
      <c r="L129" s="321"/>
      <c r="M129" s="312"/>
      <c r="N129" s="322"/>
    </row>
    <row r="130" spans="1:14" x14ac:dyDescent="0.2">
      <c r="A130" s="314"/>
      <c r="B130" s="339" t="s">
        <v>35</v>
      </c>
      <c r="C130" s="306"/>
      <c r="D130" s="307"/>
      <c r="E130" s="307"/>
      <c r="F130" s="330">
        <f>F129</f>
        <v>3731070</v>
      </c>
      <c r="G130" s="308"/>
      <c r="H130" s="308"/>
      <c r="I130" s="318"/>
      <c r="J130" s="319"/>
      <c r="K130" s="311"/>
      <c r="L130" s="321"/>
      <c r="M130" s="312"/>
      <c r="N130" s="322"/>
    </row>
    <row r="131" spans="1:14" x14ac:dyDescent="0.2">
      <c r="A131" s="331">
        <v>5</v>
      </c>
      <c r="B131" s="339" t="s">
        <v>286</v>
      </c>
      <c r="C131" s="306"/>
      <c r="D131" s="307"/>
      <c r="E131" s="307"/>
      <c r="F131" s="316"/>
      <c r="G131" s="308"/>
      <c r="H131" s="308"/>
      <c r="I131" s="318"/>
      <c r="J131" s="319"/>
      <c r="K131" s="311"/>
      <c r="L131" s="321"/>
      <c r="M131" s="312"/>
      <c r="N131" s="322"/>
    </row>
    <row r="132" spans="1:14" x14ac:dyDescent="0.2">
      <c r="A132" s="314">
        <v>5.0999999999999996</v>
      </c>
      <c r="B132" s="338" t="s">
        <v>287</v>
      </c>
      <c r="C132" s="306" t="s">
        <v>288</v>
      </c>
      <c r="D132" s="307">
        <v>3</v>
      </c>
      <c r="E132" s="307">
        <v>3576.9690000000001</v>
      </c>
      <c r="F132" s="316">
        <f>D132*E132</f>
        <v>10730.906999999999</v>
      </c>
      <c r="G132" s="308"/>
      <c r="H132" s="308"/>
      <c r="I132" s="318"/>
      <c r="J132" s="319"/>
      <c r="K132" s="311"/>
      <c r="L132" s="321"/>
      <c r="M132" s="312"/>
      <c r="N132" s="322"/>
    </row>
    <row r="133" spans="1:14" x14ac:dyDescent="0.2">
      <c r="A133" s="314">
        <v>5.2</v>
      </c>
      <c r="B133" s="338" t="s">
        <v>289</v>
      </c>
      <c r="C133" s="306" t="s">
        <v>288</v>
      </c>
      <c r="D133" s="307">
        <v>2</v>
      </c>
      <c r="E133" s="307">
        <v>5466.2849999999999</v>
      </c>
      <c r="F133" s="316">
        <f>D133*E133</f>
        <v>10932.57</v>
      </c>
      <c r="G133" s="308"/>
      <c r="H133" s="308"/>
      <c r="I133" s="318"/>
      <c r="J133" s="319"/>
      <c r="K133" s="311"/>
      <c r="L133" s="321"/>
      <c r="M133" s="312"/>
      <c r="N133" s="322"/>
    </row>
    <row r="134" spans="1:14" x14ac:dyDescent="0.2">
      <c r="A134" s="314"/>
      <c r="B134" s="338" t="s">
        <v>35</v>
      </c>
      <c r="C134" s="306"/>
      <c r="D134" s="307"/>
      <c r="E134" s="307"/>
      <c r="F134" s="330">
        <f>SUM(F132:F133)</f>
        <v>21663.476999999999</v>
      </c>
      <c r="G134" s="308"/>
      <c r="H134" s="308"/>
      <c r="I134" s="318"/>
      <c r="J134" s="319"/>
      <c r="K134" s="311"/>
      <c r="L134" s="321"/>
      <c r="M134" s="312"/>
      <c r="N134" s="322"/>
    </row>
    <row r="135" spans="1:14" x14ac:dyDescent="0.2">
      <c r="A135" s="331">
        <v>6</v>
      </c>
      <c r="B135" s="339" t="s">
        <v>290</v>
      </c>
      <c r="C135" s="306"/>
      <c r="D135" s="307"/>
      <c r="E135" s="307"/>
      <c r="F135" s="316"/>
      <c r="G135" s="308"/>
      <c r="H135" s="308"/>
      <c r="I135" s="318"/>
      <c r="J135" s="319"/>
      <c r="K135" s="311"/>
      <c r="L135" s="321"/>
      <c r="M135" s="312"/>
      <c r="N135" s="322"/>
    </row>
    <row r="136" spans="1:14" x14ac:dyDescent="0.2">
      <c r="A136" s="314">
        <v>6.1</v>
      </c>
      <c r="B136" s="338" t="s">
        <v>291</v>
      </c>
      <c r="C136" s="306" t="s">
        <v>288</v>
      </c>
      <c r="D136" s="307">
        <v>3</v>
      </c>
      <c r="E136" s="307">
        <v>12546.468000000001</v>
      </c>
      <c r="F136" s="316">
        <f>D136*E136</f>
        <v>37639.404000000002</v>
      </c>
      <c r="G136" s="308"/>
      <c r="H136" s="308"/>
      <c r="I136" s="318"/>
      <c r="J136" s="319"/>
      <c r="K136" s="311"/>
      <c r="L136" s="321"/>
      <c r="M136" s="312"/>
      <c r="N136" s="322"/>
    </row>
    <row r="137" spans="1:14" x14ac:dyDescent="0.2">
      <c r="A137" s="314">
        <v>6.2</v>
      </c>
      <c r="B137" s="338" t="s">
        <v>292</v>
      </c>
      <c r="C137" s="306" t="s">
        <v>288</v>
      </c>
      <c r="D137" s="307">
        <v>4</v>
      </c>
      <c r="E137" s="307">
        <v>22225.5</v>
      </c>
      <c r="F137" s="316">
        <f t="shared" ref="F137:F140" si="7">D137*E137</f>
        <v>88902</v>
      </c>
      <c r="G137" s="308"/>
      <c r="H137" s="308"/>
      <c r="I137" s="318"/>
      <c r="J137" s="319"/>
      <c r="K137" s="311"/>
      <c r="L137" s="321"/>
      <c r="M137" s="312"/>
      <c r="N137" s="322"/>
    </row>
    <row r="138" spans="1:14" x14ac:dyDescent="0.2">
      <c r="A138" s="314">
        <v>6.3</v>
      </c>
      <c r="B138" s="338" t="s">
        <v>293</v>
      </c>
      <c r="C138" s="306" t="s">
        <v>288</v>
      </c>
      <c r="D138" s="307">
        <v>2</v>
      </c>
      <c r="E138" s="307">
        <v>34214.400000000001</v>
      </c>
      <c r="F138" s="316">
        <f t="shared" si="7"/>
        <v>68428.800000000003</v>
      </c>
      <c r="G138" s="308"/>
      <c r="H138" s="308"/>
      <c r="I138" s="318"/>
      <c r="J138" s="319"/>
      <c r="K138" s="311"/>
      <c r="L138" s="321"/>
      <c r="M138" s="312"/>
      <c r="N138" s="322"/>
    </row>
    <row r="139" spans="1:14" x14ac:dyDescent="0.2">
      <c r="A139" s="314">
        <v>6.4</v>
      </c>
      <c r="B139" s="338" t="s">
        <v>294</v>
      </c>
      <c r="C139" s="306" t="s">
        <v>288</v>
      </c>
      <c r="D139" s="307">
        <v>1</v>
      </c>
      <c r="E139" s="307">
        <v>6366.69</v>
      </c>
      <c r="F139" s="316">
        <f t="shared" si="7"/>
        <v>6366.69</v>
      </c>
      <c r="G139" s="308"/>
      <c r="H139" s="308"/>
      <c r="I139" s="318"/>
      <c r="J139" s="319"/>
      <c r="K139" s="311"/>
      <c r="L139" s="321"/>
      <c r="M139" s="312"/>
      <c r="N139" s="322"/>
    </row>
    <row r="140" spans="1:14" x14ac:dyDescent="0.2">
      <c r="A140" s="314">
        <v>6.5</v>
      </c>
      <c r="B140" s="338" t="s">
        <v>295</v>
      </c>
      <c r="C140" s="306" t="s">
        <v>288</v>
      </c>
      <c r="D140" s="307">
        <v>7</v>
      </c>
      <c r="E140" s="307">
        <v>32175</v>
      </c>
      <c r="F140" s="316">
        <f t="shared" si="7"/>
        <v>225225</v>
      </c>
      <c r="G140" s="308"/>
      <c r="H140" s="308"/>
      <c r="I140" s="318"/>
      <c r="J140" s="319"/>
      <c r="K140" s="311"/>
      <c r="L140" s="321"/>
      <c r="M140" s="312"/>
      <c r="N140" s="322"/>
    </row>
    <row r="141" spans="1:14" x14ac:dyDescent="0.2">
      <c r="A141" s="314"/>
      <c r="B141" s="339" t="s">
        <v>35</v>
      </c>
      <c r="C141" s="306"/>
      <c r="D141" s="307"/>
      <c r="E141" s="307"/>
      <c r="F141" s="330">
        <f>SUM(F136:F140)</f>
        <v>426561.89400000003</v>
      </c>
      <c r="G141" s="308"/>
      <c r="H141" s="308"/>
      <c r="I141" s="318"/>
      <c r="J141" s="319"/>
      <c r="K141" s="311"/>
      <c r="L141" s="321"/>
      <c r="M141" s="312"/>
      <c r="N141" s="322"/>
    </row>
    <row r="142" spans="1:14" ht="24" x14ac:dyDescent="0.2">
      <c r="A142" s="331" t="s">
        <v>109</v>
      </c>
      <c r="B142" s="339" t="s">
        <v>296</v>
      </c>
      <c r="C142" s="306"/>
      <c r="D142" s="307"/>
      <c r="E142" s="307"/>
      <c r="F142" s="316"/>
      <c r="G142" s="308"/>
      <c r="H142" s="308"/>
      <c r="I142" s="318"/>
      <c r="J142" s="319"/>
      <c r="K142" s="311"/>
      <c r="L142" s="321"/>
      <c r="M142" s="312"/>
      <c r="N142" s="322"/>
    </row>
    <row r="143" spans="1:14" x14ac:dyDescent="0.2">
      <c r="A143" s="331">
        <v>1</v>
      </c>
      <c r="B143" s="339" t="s">
        <v>297</v>
      </c>
      <c r="C143" s="306" t="s">
        <v>93</v>
      </c>
      <c r="D143" s="307">
        <v>1</v>
      </c>
      <c r="E143" s="307">
        <v>5500</v>
      </c>
      <c r="F143" s="316">
        <f>D143*E143</f>
        <v>5500</v>
      </c>
      <c r="G143" s="308"/>
      <c r="H143" s="308"/>
      <c r="I143" s="318"/>
      <c r="J143" s="319"/>
      <c r="K143" s="311"/>
      <c r="L143" s="321"/>
      <c r="M143" s="312"/>
      <c r="N143" s="322"/>
    </row>
    <row r="144" spans="1:14" x14ac:dyDescent="0.2">
      <c r="A144" s="314"/>
      <c r="B144" s="339" t="s">
        <v>206</v>
      </c>
      <c r="C144" s="306"/>
      <c r="D144" s="307"/>
      <c r="E144" s="307"/>
      <c r="F144" s="330">
        <f>F143</f>
        <v>5500</v>
      </c>
      <c r="G144" s="308"/>
      <c r="H144" s="308"/>
      <c r="I144" s="318"/>
      <c r="J144" s="319"/>
      <c r="K144" s="311"/>
      <c r="L144" s="321"/>
      <c r="M144" s="312"/>
      <c r="N144" s="322"/>
    </row>
    <row r="145" spans="1:14" x14ac:dyDescent="0.2">
      <c r="A145" s="331">
        <v>2</v>
      </c>
      <c r="B145" s="339" t="s">
        <v>298</v>
      </c>
      <c r="C145" s="306"/>
      <c r="D145" s="307"/>
      <c r="E145" s="307"/>
      <c r="F145" s="316"/>
      <c r="G145" s="308"/>
      <c r="H145" s="308"/>
      <c r="I145" s="318"/>
      <c r="J145" s="319"/>
      <c r="K145" s="311"/>
      <c r="L145" s="321"/>
      <c r="M145" s="312"/>
      <c r="N145" s="322"/>
    </row>
    <row r="146" spans="1:14" x14ac:dyDescent="0.2">
      <c r="A146" s="314">
        <v>2.1</v>
      </c>
      <c r="B146" s="338" t="s">
        <v>299</v>
      </c>
      <c r="C146" s="306" t="s">
        <v>30</v>
      </c>
      <c r="D146" s="307">
        <v>288</v>
      </c>
      <c r="E146" s="307">
        <v>316.8</v>
      </c>
      <c r="F146" s="316">
        <f>D146*E146</f>
        <v>91238.400000000009</v>
      </c>
      <c r="G146" s="308"/>
      <c r="H146" s="308"/>
      <c r="I146" s="318"/>
      <c r="J146" s="319"/>
      <c r="K146" s="311"/>
      <c r="L146" s="321"/>
      <c r="M146" s="312"/>
      <c r="N146" s="322"/>
    </row>
    <row r="147" spans="1:14" x14ac:dyDescent="0.2">
      <c r="A147" s="314">
        <v>2.2000000000000002</v>
      </c>
      <c r="B147" s="338" t="s">
        <v>300</v>
      </c>
      <c r="C147" s="306" t="s">
        <v>30</v>
      </c>
      <c r="D147" s="307">
        <v>875</v>
      </c>
      <c r="E147" s="307">
        <v>326.7</v>
      </c>
      <c r="F147" s="316">
        <f t="shared" ref="F147:F150" si="8">D147*E147</f>
        <v>285862.5</v>
      </c>
      <c r="G147" s="308"/>
      <c r="H147" s="308"/>
      <c r="I147" s="318"/>
      <c r="J147" s="319"/>
      <c r="K147" s="311"/>
      <c r="L147" s="321"/>
      <c r="M147" s="312"/>
      <c r="N147" s="322"/>
    </row>
    <row r="148" spans="1:14" x14ac:dyDescent="0.2">
      <c r="A148" s="314">
        <v>2.2999999999999998</v>
      </c>
      <c r="B148" s="338" t="s">
        <v>301</v>
      </c>
      <c r="C148" s="306" t="s">
        <v>30</v>
      </c>
      <c r="D148" s="307">
        <v>1163</v>
      </c>
      <c r="E148" s="307">
        <v>48.51</v>
      </c>
      <c r="F148" s="316">
        <f t="shared" si="8"/>
        <v>56417.13</v>
      </c>
      <c r="G148" s="308"/>
      <c r="H148" s="308"/>
      <c r="I148" s="318"/>
      <c r="J148" s="319"/>
      <c r="K148" s="311"/>
      <c r="L148" s="321"/>
      <c r="M148" s="312"/>
      <c r="N148" s="322"/>
    </row>
    <row r="149" spans="1:14" x14ac:dyDescent="0.2">
      <c r="A149" s="314">
        <v>2.4</v>
      </c>
      <c r="B149" s="338" t="s">
        <v>302</v>
      </c>
      <c r="C149" s="306" t="s">
        <v>34</v>
      </c>
      <c r="D149" s="307">
        <v>340</v>
      </c>
      <c r="E149" s="307">
        <v>78.279299999999992</v>
      </c>
      <c r="F149" s="316">
        <f t="shared" si="8"/>
        <v>26614.961999999996</v>
      </c>
      <c r="G149" s="308"/>
      <c r="H149" s="308"/>
      <c r="I149" s="318"/>
      <c r="J149" s="319"/>
      <c r="K149" s="311"/>
      <c r="L149" s="321"/>
      <c r="M149" s="312"/>
      <c r="N149" s="322"/>
    </row>
    <row r="150" spans="1:14" x14ac:dyDescent="0.2">
      <c r="A150" s="314">
        <v>2.5</v>
      </c>
      <c r="B150" s="338" t="s">
        <v>303</v>
      </c>
      <c r="C150" s="306" t="s">
        <v>34</v>
      </c>
      <c r="D150" s="307">
        <v>254</v>
      </c>
      <c r="E150" s="307">
        <v>81.467100000000002</v>
      </c>
      <c r="F150" s="316">
        <f t="shared" si="8"/>
        <v>20692.643400000001</v>
      </c>
      <c r="G150" s="308"/>
      <c r="H150" s="308"/>
      <c r="I150" s="318"/>
      <c r="J150" s="319"/>
      <c r="K150" s="311"/>
      <c r="L150" s="321"/>
      <c r="M150" s="312"/>
      <c r="N150" s="322"/>
    </row>
    <row r="151" spans="1:14" x14ac:dyDescent="0.2">
      <c r="A151" s="314"/>
      <c r="B151" s="339" t="s">
        <v>35</v>
      </c>
      <c r="C151" s="306"/>
      <c r="D151" s="307"/>
      <c r="E151" s="307"/>
      <c r="F151" s="330">
        <f>SUM(F146:F150)</f>
        <v>480825.63540000003</v>
      </c>
      <c r="G151" s="308"/>
      <c r="H151" s="308"/>
      <c r="I151" s="318"/>
      <c r="J151" s="319"/>
      <c r="K151" s="311"/>
      <c r="L151" s="321"/>
      <c r="M151" s="312"/>
      <c r="N151" s="322"/>
    </row>
    <row r="152" spans="1:14" x14ac:dyDescent="0.2">
      <c r="A152" s="331">
        <v>3</v>
      </c>
      <c r="B152" s="339" t="s">
        <v>304</v>
      </c>
      <c r="C152" s="306"/>
      <c r="D152" s="307"/>
      <c r="E152" s="307"/>
      <c r="F152" s="316"/>
      <c r="G152" s="308"/>
      <c r="H152" s="308"/>
      <c r="I152" s="318"/>
      <c r="J152" s="319"/>
      <c r="K152" s="311"/>
      <c r="L152" s="321"/>
      <c r="M152" s="312"/>
      <c r="N152" s="322"/>
    </row>
    <row r="153" spans="1:14" x14ac:dyDescent="0.2">
      <c r="A153" s="314">
        <v>3.1</v>
      </c>
      <c r="B153" s="338" t="s">
        <v>305</v>
      </c>
      <c r="C153" s="306" t="s">
        <v>30</v>
      </c>
      <c r="D153" s="307">
        <v>288</v>
      </c>
      <c r="E153" s="307">
        <v>277.2</v>
      </c>
      <c r="F153" s="316">
        <f>D153*E153</f>
        <v>79833.599999999991</v>
      </c>
      <c r="G153" s="308"/>
      <c r="H153" s="308"/>
      <c r="I153" s="318"/>
      <c r="J153" s="319"/>
      <c r="K153" s="311"/>
      <c r="L153" s="321"/>
      <c r="M153" s="312"/>
      <c r="N153" s="322"/>
    </row>
    <row r="154" spans="1:14" x14ac:dyDescent="0.2">
      <c r="A154" s="314"/>
      <c r="B154" s="339" t="s">
        <v>35</v>
      </c>
      <c r="C154" s="306"/>
      <c r="D154" s="307"/>
      <c r="E154" s="307"/>
      <c r="F154" s="330">
        <f>F153</f>
        <v>79833.599999999991</v>
      </c>
      <c r="G154" s="308"/>
      <c r="H154" s="308"/>
      <c r="I154" s="318"/>
      <c r="J154" s="319"/>
      <c r="K154" s="311"/>
      <c r="L154" s="321"/>
      <c r="M154" s="312"/>
      <c r="N154" s="322"/>
    </row>
    <row r="155" spans="1:14" x14ac:dyDescent="0.2">
      <c r="A155" s="331">
        <v>4</v>
      </c>
      <c r="B155" s="339" t="s">
        <v>286</v>
      </c>
      <c r="C155" s="306"/>
      <c r="D155" s="307"/>
      <c r="E155" s="307"/>
      <c r="F155" s="316"/>
      <c r="G155" s="308"/>
      <c r="H155" s="308"/>
      <c r="I155" s="318"/>
      <c r="J155" s="319"/>
      <c r="K155" s="311"/>
      <c r="L155" s="321"/>
      <c r="M155" s="312"/>
      <c r="N155" s="322"/>
    </row>
    <row r="156" spans="1:14" x14ac:dyDescent="0.2">
      <c r="A156" s="314">
        <v>4.0999999999999996</v>
      </c>
      <c r="B156" s="338" t="s">
        <v>306</v>
      </c>
      <c r="C156" s="306" t="s">
        <v>200</v>
      </c>
      <c r="D156" s="307">
        <v>3</v>
      </c>
      <c r="E156" s="307">
        <v>22149.072</v>
      </c>
      <c r="F156" s="316">
        <f>D156*E156</f>
        <v>66447.216</v>
      </c>
      <c r="G156" s="308"/>
      <c r="H156" s="308"/>
      <c r="I156" s="318"/>
      <c r="J156" s="319"/>
      <c r="K156" s="311"/>
      <c r="L156" s="321"/>
      <c r="M156" s="312"/>
      <c r="N156" s="322"/>
    </row>
    <row r="157" spans="1:14" x14ac:dyDescent="0.2">
      <c r="A157" s="314">
        <v>4.2</v>
      </c>
      <c r="B157" s="338" t="s">
        <v>307</v>
      </c>
      <c r="C157" s="306" t="s">
        <v>200</v>
      </c>
      <c r="D157" s="307">
        <v>2</v>
      </c>
      <c r="E157" s="307">
        <v>5548.95</v>
      </c>
      <c r="F157" s="316">
        <f>D157*E157</f>
        <v>11097.9</v>
      </c>
      <c r="G157" s="308"/>
      <c r="H157" s="308"/>
      <c r="I157" s="318"/>
      <c r="J157" s="319"/>
      <c r="K157" s="311"/>
      <c r="L157" s="321"/>
      <c r="M157" s="312"/>
      <c r="N157" s="322"/>
    </row>
    <row r="158" spans="1:14" x14ac:dyDescent="0.2">
      <c r="A158" s="314"/>
      <c r="B158" s="339" t="s">
        <v>35</v>
      </c>
      <c r="C158" s="353"/>
      <c r="D158" s="347"/>
      <c r="E158" s="347"/>
      <c r="F158" s="330">
        <f>SUM(F156:F157)</f>
        <v>77545.115999999995</v>
      </c>
      <c r="G158" s="308"/>
      <c r="H158" s="308"/>
      <c r="I158" s="318"/>
      <c r="J158" s="319"/>
      <c r="K158" s="311"/>
      <c r="L158" s="321"/>
      <c r="M158" s="312"/>
      <c r="N158" s="322"/>
    </row>
    <row r="159" spans="1:14" x14ac:dyDescent="0.2">
      <c r="A159" s="331">
        <v>5</v>
      </c>
      <c r="B159" s="339" t="s">
        <v>284</v>
      </c>
      <c r="C159" s="306"/>
      <c r="D159" s="307"/>
      <c r="E159" s="307"/>
      <c r="F159" s="316"/>
      <c r="G159" s="308"/>
      <c r="H159" s="308"/>
      <c r="I159" s="318"/>
      <c r="J159" s="319"/>
      <c r="K159" s="311"/>
      <c r="L159" s="321"/>
      <c r="M159" s="312"/>
      <c r="N159" s="322"/>
    </row>
    <row r="160" spans="1:14" x14ac:dyDescent="0.2">
      <c r="A160" s="314">
        <v>5.0999999999999996</v>
      </c>
      <c r="B160" s="338" t="s">
        <v>308</v>
      </c>
      <c r="C160" s="306" t="s">
        <v>34</v>
      </c>
      <c r="D160" s="307">
        <v>6.1</v>
      </c>
      <c r="E160" s="307">
        <v>7474.5</v>
      </c>
      <c r="F160" s="316">
        <f>D160*E160</f>
        <v>45594.45</v>
      </c>
      <c r="G160" s="308"/>
      <c r="H160" s="308"/>
      <c r="I160" s="318"/>
      <c r="J160" s="319"/>
      <c r="K160" s="311"/>
      <c r="L160" s="321"/>
      <c r="M160" s="312"/>
      <c r="N160" s="322"/>
    </row>
    <row r="161" spans="1:14" x14ac:dyDescent="0.2">
      <c r="A161" s="314"/>
      <c r="B161" s="339" t="s">
        <v>35</v>
      </c>
      <c r="C161" s="306"/>
      <c r="D161" s="307"/>
      <c r="E161" s="307"/>
      <c r="F161" s="330">
        <f>F160</f>
        <v>45594.45</v>
      </c>
      <c r="G161" s="308"/>
      <c r="H161" s="308"/>
      <c r="I161" s="318"/>
      <c r="J161" s="319"/>
      <c r="K161" s="311"/>
      <c r="L161" s="321"/>
      <c r="M161" s="312"/>
      <c r="N161" s="322"/>
    </row>
    <row r="162" spans="1:14" ht="24" x14ac:dyDescent="0.2">
      <c r="A162" s="331" t="s">
        <v>309</v>
      </c>
      <c r="B162" s="339" t="s">
        <v>310</v>
      </c>
      <c r="C162" s="306"/>
      <c r="D162" s="307"/>
      <c r="E162" s="307"/>
      <c r="F162" s="316"/>
      <c r="G162" s="308"/>
      <c r="H162" s="308"/>
      <c r="I162" s="318"/>
      <c r="J162" s="319"/>
      <c r="K162" s="311"/>
      <c r="L162" s="321"/>
      <c r="M162" s="312"/>
      <c r="N162" s="322"/>
    </row>
    <row r="163" spans="1:14" x14ac:dyDescent="0.2">
      <c r="A163" s="331"/>
      <c r="B163" s="339" t="s">
        <v>311</v>
      </c>
      <c r="C163" s="306"/>
      <c r="D163" s="307"/>
      <c r="E163" s="307"/>
      <c r="F163" s="316"/>
      <c r="G163" s="308"/>
      <c r="H163" s="308"/>
      <c r="I163" s="318"/>
      <c r="J163" s="319"/>
      <c r="K163" s="311"/>
      <c r="L163" s="321"/>
      <c r="M163" s="312"/>
      <c r="N163" s="322"/>
    </row>
    <row r="164" spans="1:14" x14ac:dyDescent="0.2">
      <c r="A164" s="331">
        <v>1</v>
      </c>
      <c r="B164" s="339" t="s">
        <v>297</v>
      </c>
      <c r="C164" s="306" t="s">
        <v>93</v>
      </c>
      <c r="D164" s="307">
        <v>1</v>
      </c>
      <c r="E164" s="307">
        <v>3500</v>
      </c>
      <c r="F164" s="316">
        <f>D164*E164</f>
        <v>3500</v>
      </c>
      <c r="G164" s="308"/>
      <c r="H164" s="308"/>
      <c r="I164" s="318"/>
      <c r="J164" s="319"/>
      <c r="K164" s="311"/>
      <c r="L164" s="321"/>
      <c r="M164" s="312"/>
      <c r="N164" s="322"/>
    </row>
    <row r="165" spans="1:14" x14ac:dyDescent="0.2">
      <c r="A165" s="314"/>
      <c r="B165" s="339" t="s">
        <v>35</v>
      </c>
      <c r="C165" s="353"/>
      <c r="D165" s="347"/>
      <c r="E165" s="347"/>
      <c r="F165" s="330">
        <f>F164</f>
        <v>3500</v>
      </c>
      <c r="G165" s="308"/>
      <c r="H165" s="308"/>
      <c r="I165" s="318"/>
      <c r="J165" s="319"/>
      <c r="K165" s="311"/>
      <c r="L165" s="321"/>
      <c r="M165" s="312"/>
      <c r="N165" s="322"/>
    </row>
    <row r="166" spans="1:14" x14ac:dyDescent="0.2">
      <c r="A166" s="331">
        <v>2</v>
      </c>
      <c r="B166" s="339" t="s">
        <v>312</v>
      </c>
      <c r="C166" s="306"/>
      <c r="D166" s="307"/>
      <c r="E166" s="307"/>
      <c r="F166" s="316"/>
      <c r="G166" s="308"/>
      <c r="H166" s="308"/>
      <c r="I166" s="318"/>
      <c r="J166" s="319"/>
      <c r="K166" s="311"/>
      <c r="L166" s="321"/>
      <c r="M166" s="312"/>
      <c r="N166" s="322"/>
    </row>
    <row r="167" spans="1:14" x14ac:dyDescent="0.2">
      <c r="A167" s="314">
        <v>2.1</v>
      </c>
      <c r="B167" s="338" t="s">
        <v>313</v>
      </c>
      <c r="C167" s="306" t="s">
        <v>34</v>
      </c>
      <c r="D167" s="307">
        <v>65</v>
      </c>
      <c r="E167" s="307">
        <v>1039.5</v>
      </c>
      <c r="F167" s="316">
        <f>D167*E167</f>
        <v>67567.5</v>
      </c>
      <c r="G167" s="308"/>
      <c r="H167" s="308"/>
      <c r="I167" s="318"/>
      <c r="J167" s="319"/>
      <c r="K167" s="311"/>
      <c r="L167" s="321"/>
      <c r="M167" s="312"/>
      <c r="N167" s="322"/>
    </row>
    <row r="168" spans="1:14" x14ac:dyDescent="0.2">
      <c r="A168" s="314">
        <v>2.2000000000000002</v>
      </c>
      <c r="B168" s="338" t="s">
        <v>314</v>
      </c>
      <c r="C168" s="306" t="s">
        <v>93</v>
      </c>
      <c r="D168" s="307">
        <v>1</v>
      </c>
      <c r="E168" s="307">
        <v>3960</v>
      </c>
      <c r="F168" s="316">
        <f>D168*E168</f>
        <v>3960</v>
      </c>
      <c r="G168" s="308"/>
      <c r="H168" s="308"/>
      <c r="I168" s="318"/>
      <c r="J168" s="319"/>
      <c r="K168" s="311"/>
      <c r="L168" s="321"/>
      <c r="M168" s="312"/>
      <c r="N168" s="322"/>
    </row>
    <row r="169" spans="1:14" x14ac:dyDescent="0.2">
      <c r="A169" s="314"/>
      <c r="B169" s="339" t="s">
        <v>35</v>
      </c>
      <c r="C169" s="353"/>
      <c r="D169" s="347"/>
      <c r="E169" s="347"/>
      <c r="F169" s="330">
        <f>SUM(F167:F168)</f>
        <v>71527.5</v>
      </c>
      <c r="G169" s="308"/>
      <c r="H169" s="308"/>
      <c r="I169" s="318"/>
      <c r="J169" s="319"/>
      <c r="K169" s="311"/>
      <c r="L169" s="321"/>
      <c r="M169" s="312"/>
      <c r="N169" s="322"/>
    </row>
    <row r="170" spans="1:14" x14ac:dyDescent="0.2">
      <c r="A170" s="331">
        <v>3</v>
      </c>
      <c r="B170" s="339" t="s">
        <v>315</v>
      </c>
      <c r="C170" s="306"/>
      <c r="D170" s="307"/>
      <c r="E170" s="307"/>
      <c r="F170" s="316"/>
      <c r="G170" s="308"/>
      <c r="H170" s="308"/>
      <c r="I170" s="318"/>
      <c r="J170" s="319"/>
      <c r="K170" s="311"/>
      <c r="L170" s="321"/>
      <c r="M170" s="312"/>
      <c r="N170" s="322"/>
    </row>
    <row r="171" spans="1:14" x14ac:dyDescent="0.2">
      <c r="A171" s="314">
        <v>3.1</v>
      </c>
      <c r="B171" s="338" t="s">
        <v>316</v>
      </c>
      <c r="C171" s="306" t="s">
        <v>30</v>
      </c>
      <c r="D171" s="307">
        <v>89.56</v>
      </c>
      <c r="E171" s="307">
        <v>356.4</v>
      </c>
      <c r="F171" s="316">
        <f>D171*E171</f>
        <v>31919.183999999997</v>
      </c>
      <c r="G171" s="308"/>
      <c r="H171" s="308"/>
      <c r="I171" s="318"/>
      <c r="J171" s="319"/>
      <c r="K171" s="311"/>
      <c r="L171" s="321"/>
      <c r="M171" s="312"/>
      <c r="N171" s="322"/>
    </row>
    <row r="172" spans="1:14" x14ac:dyDescent="0.2">
      <c r="A172" s="314">
        <v>3.2</v>
      </c>
      <c r="B172" s="338" t="s">
        <v>300</v>
      </c>
      <c r="C172" s="306" t="s">
        <v>30</v>
      </c>
      <c r="D172" s="307">
        <v>18.09</v>
      </c>
      <c r="E172" s="307">
        <v>326.7</v>
      </c>
      <c r="F172" s="316">
        <f t="shared" ref="F172:F177" si="9">D172*E172</f>
        <v>5910.0029999999997</v>
      </c>
      <c r="G172" s="308"/>
      <c r="H172" s="308"/>
      <c r="I172" s="318"/>
      <c r="J172" s="319"/>
      <c r="K172" s="311"/>
      <c r="L172" s="321"/>
      <c r="M172" s="312"/>
      <c r="N172" s="322"/>
    </row>
    <row r="173" spans="1:14" x14ac:dyDescent="0.2">
      <c r="A173" s="314">
        <v>3.3</v>
      </c>
      <c r="B173" s="338" t="s">
        <v>317</v>
      </c>
      <c r="C173" s="306" t="s">
        <v>30</v>
      </c>
      <c r="D173" s="307">
        <v>107.65</v>
      </c>
      <c r="E173" s="307">
        <v>48.51</v>
      </c>
      <c r="F173" s="316">
        <f t="shared" si="9"/>
        <v>5222.1014999999998</v>
      </c>
      <c r="G173" s="308"/>
      <c r="H173" s="308"/>
      <c r="I173" s="318"/>
      <c r="J173" s="319"/>
      <c r="K173" s="311"/>
      <c r="L173" s="321"/>
      <c r="M173" s="312"/>
      <c r="N173" s="322"/>
    </row>
    <row r="174" spans="1:14" x14ac:dyDescent="0.2">
      <c r="A174" s="314">
        <v>3.4</v>
      </c>
      <c r="B174" s="338" t="s">
        <v>302</v>
      </c>
      <c r="C174" s="306" t="s">
        <v>34</v>
      </c>
      <c r="D174" s="307">
        <v>32</v>
      </c>
      <c r="E174" s="307">
        <v>78.279299999999992</v>
      </c>
      <c r="F174" s="316">
        <f t="shared" si="9"/>
        <v>2504.9375999999997</v>
      </c>
      <c r="G174" s="308"/>
      <c r="H174" s="308"/>
      <c r="I174" s="318"/>
      <c r="J174" s="319"/>
      <c r="K174" s="311"/>
      <c r="L174" s="321"/>
      <c r="M174" s="312"/>
      <c r="N174" s="322"/>
    </row>
    <row r="175" spans="1:14" x14ac:dyDescent="0.2">
      <c r="A175" s="314">
        <v>3.5</v>
      </c>
      <c r="B175" s="338" t="s">
        <v>318</v>
      </c>
      <c r="C175" s="306" t="s">
        <v>34</v>
      </c>
      <c r="D175" s="307">
        <v>16</v>
      </c>
      <c r="E175" s="307">
        <v>434.61</v>
      </c>
      <c r="F175" s="316">
        <f t="shared" si="9"/>
        <v>6953.76</v>
      </c>
      <c r="G175" s="308"/>
      <c r="H175" s="308"/>
      <c r="I175" s="318"/>
      <c r="J175" s="319"/>
      <c r="K175" s="311"/>
      <c r="L175" s="321"/>
      <c r="M175" s="312"/>
      <c r="N175" s="322"/>
    </row>
    <row r="176" spans="1:14" x14ac:dyDescent="0.2">
      <c r="A176" s="314">
        <v>3.6</v>
      </c>
      <c r="B176" s="338" t="s">
        <v>319</v>
      </c>
      <c r="C176" s="306" t="s">
        <v>30</v>
      </c>
      <c r="D176" s="307">
        <v>21</v>
      </c>
      <c r="E176" s="307">
        <v>381.56271228899999</v>
      </c>
      <c r="F176" s="316">
        <f t="shared" si="9"/>
        <v>8012.8169580690001</v>
      </c>
      <c r="G176" s="308"/>
      <c r="H176" s="308"/>
      <c r="I176" s="318"/>
      <c r="J176" s="319"/>
      <c r="K176" s="311"/>
      <c r="L176" s="321"/>
      <c r="M176" s="312"/>
      <c r="N176" s="322"/>
    </row>
    <row r="177" spans="1:14" x14ac:dyDescent="0.2">
      <c r="A177" s="314">
        <v>3.7</v>
      </c>
      <c r="B177" s="338" t="s">
        <v>303</v>
      </c>
      <c r="C177" s="306" t="s">
        <v>34</v>
      </c>
      <c r="D177" s="307">
        <v>20</v>
      </c>
      <c r="E177" s="307">
        <v>81.468977881499995</v>
      </c>
      <c r="F177" s="316">
        <f t="shared" si="9"/>
        <v>1629.3795576299999</v>
      </c>
      <c r="G177" s="308"/>
      <c r="H177" s="308"/>
      <c r="I177" s="318"/>
      <c r="J177" s="319"/>
      <c r="K177" s="311"/>
      <c r="L177" s="321"/>
      <c r="M177" s="312"/>
      <c r="N177" s="322"/>
    </row>
    <row r="178" spans="1:14" x14ac:dyDescent="0.2">
      <c r="A178" s="314"/>
      <c r="B178" s="339" t="s">
        <v>35</v>
      </c>
      <c r="C178" s="353"/>
      <c r="D178" s="347"/>
      <c r="E178" s="347"/>
      <c r="F178" s="330">
        <f>SUM(F171:F177)</f>
        <v>62152.182615698999</v>
      </c>
      <c r="G178" s="308"/>
      <c r="H178" s="308"/>
      <c r="I178" s="318"/>
      <c r="J178" s="319"/>
      <c r="K178" s="311"/>
      <c r="L178" s="321"/>
      <c r="M178" s="312"/>
      <c r="N178" s="322"/>
    </row>
    <row r="179" spans="1:14" x14ac:dyDescent="0.2">
      <c r="A179" s="331">
        <v>4</v>
      </c>
      <c r="B179" s="339" t="s">
        <v>320</v>
      </c>
      <c r="C179" s="306"/>
      <c r="D179" s="307"/>
      <c r="E179" s="307"/>
      <c r="F179" s="316"/>
      <c r="G179" s="308"/>
      <c r="H179" s="308"/>
      <c r="I179" s="318"/>
      <c r="J179" s="319"/>
      <c r="K179" s="311"/>
      <c r="L179" s="321"/>
      <c r="M179" s="312"/>
      <c r="N179" s="322"/>
    </row>
    <row r="180" spans="1:14" x14ac:dyDescent="0.2">
      <c r="A180" s="314">
        <v>4.0999999999999996</v>
      </c>
      <c r="B180" s="338" t="s">
        <v>321</v>
      </c>
      <c r="C180" s="306" t="s">
        <v>200</v>
      </c>
      <c r="D180" s="307">
        <v>1</v>
      </c>
      <c r="E180" s="307">
        <v>385135.46279999998</v>
      </c>
      <c r="F180" s="316">
        <f>D180*E180</f>
        <v>385135.46279999998</v>
      </c>
      <c r="G180" s="308"/>
      <c r="H180" s="308"/>
      <c r="I180" s="318"/>
      <c r="J180" s="319"/>
      <c r="K180" s="311"/>
      <c r="L180" s="321"/>
      <c r="M180" s="312"/>
      <c r="N180" s="322"/>
    </row>
    <row r="181" spans="1:14" x14ac:dyDescent="0.2">
      <c r="A181" s="314"/>
      <c r="B181" s="339" t="s">
        <v>35</v>
      </c>
      <c r="C181" s="353"/>
      <c r="D181" s="347"/>
      <c r="E181" s="347"/>
      <c r="F181" s="330">
        <f>F180</f>
        <v>385135.46279999998</v>
      </c>
      <c r="G181" s="308"/>
      <c r="H181" s="308"/>
      <c r="I181" s="318"/>
      <c r="J181" s="319"/>
      <c r="K181" s="311"/>
      <c r="L181" s="321"/>
      <c r="M181" s="312"/>
      <c r="N181" s="322"/>
    </row>
    <row r="182" spans="1:14" x14ac:dyDescent="0.2">
      <c r="A182" s="331">
        <v>5</v>
      </c>
      <c r="B182" s="339" t="s">
        <v>82</v>
      </c>
      <c r="C182" s="306"/>
      <c r="D182" s="307"/>
      <c r="E182" s="307"/>
      <c r="F182" s="316"/>
      <c r="G182" s="308"/>
      <c r="H182" s="308"/>
      <c r="I182" s="318"/>
      <c r="J182" s="319"/>
      <c r="K182" s="311"/>
      <c r="L182" s="321"/>
      <c r="M182" s="312"/>
      <c r="N182" s="322"/>
    </row>
    <row r="183" spans="1:14" x14ac:dyDescent="0.2">
      <c r="A183" s="314">
        <v>5.0999999999999996</v>
      </c>
      <c r="B183" s="338" t="s">
        <v>322</v>
      </c>
      <c r="C183" s="306" t="s">
        <v>30</v>
      </c>
      <c r="D183" s="307">
        <v>89.56</v>
      </c>
      <c r="E183" s="307">
        <v>280</v>
      </c>
      <c r="F183" s="316">
        <f>D183*E183</f>
        <v>25076.799999999999</v>
      </c>
      <c r="G183" s="308"/>
      <c r="H183" s="308"/>
      <c r="I183" s="318"/>
      <c r="J183" s="319"/>
      <c r="K183" s="311"/>
      <c r="L183" s="321"/>
      <c r="M183" s="312"/>
      <c r="N183" s="322"/>
    </row>
    <row r="184" spans="1:14" x14ac:dyDescent="0.2">
      <c r="A184" s="314"/>
      <c r="B184" s="339" t="s">
        <v>35</v>
      </c>
      <c r="C184" s="353"/>
      <c r="D184" s="347"/>
      <c r="E184" s="347"/>
      <c r="F184" s="330">
        <f>F183</f>
        <v>25076.799999999999</v>
      </c>
      <c r="G184" s="308"/>
      <c r="H184" s="308"/>
      <c r="I184" s="318"/>
      <c r="J184" s="319"/>
      <c r="K184" s="311"/>
      <c r="L184" s="321"/>
      <c r="M184" s="312"/>
      <c r="N184" s="322"/>
    </row>
    <row r="185" spans="1:14" x14ac:dyDescent="0.2">
      <c r="A185" s="331">
        <v>6</v>
      </c>
      <c r="B185" s="339" t="s">
        <v>286</v>
      </c>
      <c r="C185" s="306"/>
      <c r="D185" s="307"/>
      <c r="E185" s="307"/>
      <c r="F185" s="316"/>
      <c r="G185" s="308"/>
      <c r="H185" s="308"/>
      <c r="I185" s="318"/>
      <c r="J185" s="319"/>
      <c r="K185" s="311"/>
      <c r="L185" s="321"/>
      <c r="M185" s="312"/>
      <c r="N185" s="322"/>
    </row>
    <row r="186" spans="1:14" x14ac:dyDescent="0.2">
      <c r="A186" s="314">
        <v>6.1</v>
      </c>
      <c r="B186" s="338" t="s">
        <v>291</v>
      </c>
      <c r="C186" s="306" t="s">
        <v>200</v>
      </c>
      <c r="D186" s="307">
        <v>1</v>
      </c>
      <c r="E186" s="307">
        <v>12546.468000000001</v>
      </c>
      <c r="F186" s="316">
        <f>D186*E186</f>
        <v>12546.468000000001</v>
      </c>
      <c r="G186" s="308"/>
      <c r="H186" s="308"/>
      <c r="I186" s="318"/>
      <c r="J186" s="319"/>
      <c r="K186" s="311"/>
      <c r="L186" s="321"/>
      <c r="M186" s="312"/>
      <c r="N186" s="322"/>
    </row>
    <row r="187" spans="1:14" x14ac:dyDescent="0.2">
      <c r="A187" s="314">
        <v>6.2</v>
      </c>
      <c r="B187" s="338" t="s">
        <v>323</v>
      </c>
      <c r="C187" s="306" t="s">
        <v>200</v>
      </c>
      <c r="D187" s="307">
        <v>7</v>
      </c>
      <c r="E187" s="307">
        <v>3576.9690000000001</v>
      </c>
      <c r="F187" s="316">
        <f t="shared" ref="F187:F188" si="10">D187*E187</f>
        <v>25038.782999999999</v>
      </c>
      <c r="G187" s="308"/>
      <c r="H187" s="308"/>
      <c r="I187" s="318"/>
      <c r="J187" s="319"/>
      <c r="K187" s="311"/>
      <c r="L187" s="321"/>
      <c r="M187" s="312"/>
      <c r="N187" s="322"/>
    </row>
    <row r="188" spans="1:14" x14ac:dyDescent="0.2">
      <c r="A188" s="314">
        <v>6.3</v>
      </c>
      <c r="B188" s="338" t="s">
        <v>324</v>
      </c>
      <c r="C188" s="306" t="s">
        <v>200</v>
      </c>
      <c r="D188" s="307">
        <v>1</v>
      </c>
      <c r="E188" s="307">
        <v>5466.2849999999999</v>
      </c>
      <c r="F188" s="316">
        <f t="shared" si="10"/>
        <v>5466.2849999999999</v>
      </c>
      <c r="G188" s="308"/>
      <c r="H188" s="308"/>
      <c r="I188" s="318"/>
      <c r="J188" s="319"/>
      <c r="K188" s="311"/>
      <c r="L188" s="321"/>
      <c r="M188" s="312"/>
      <c r="N188" s="322"/>
    </row>
    <row r="189" spans="1:14" x14ac:dyDescent="0.2">
      <c r="A189" s="314"/>
      <c r="B189" s="339" t="s">
        <v>35</v>
      </c>
      <c r="C189" s="306"/>
      <c r="D189" s="307"/>
      <c r="E189" s="307"/>
      <c r="F189" s="330">
        <f>SUM(F186:F188)</f>
        <v>43051.536000000007</v>
      </c>
      <c r="G189" s="308"/>
      <c r="H189" s="308"/>
      <c r="I189" s="318"/>
      <c r="J189" s="319"/>
      <c r="K189" s="311"/>
      <c r="L189" s="321"/>
      <c r="M189" s="312"/>
      <c r="N189" s="322"/>
    </row>
    <row r="190" spans="1:14" x14ac:dyDescent="0.2">
      <c r="A190" s="331" t="s">
        <v>114</v>
      </c>
      <c r="B190" s="339" t="s">
        <v>325</v>
      </c>
      <c r="C190" s="306"/>
      <c r="D190" s="307"/>
      <c r="E190" s="307"/>
      <c r="F190" s="316"/>
      <c r="G190" s="308"/>
      <c r="H190" s="308"/>
      <c r="I190" s="318"/>
      <c r="J190" s="319"/>
      <c r="K190" s="311"/>
      <c r="L190" s="321"/>
      <c r="M190" s="312"/>
      <c r="N190" s="322"/>
    </row>
    <row r="191" spans="1:14" ht="22.5" customHeight="1" x14ac:dyDescent="0.2">
      <c r="A191" s="331">
        <v>2</v>
      </c>
      <c r="B191" s="339" t="s">
        <v>207</v>
      </c>
      <c r="C191" s="306"/>
      <c r="D191" s="307"/>
      <c r="E191" s="307"/>
      <c r="F191" s="316"/>
      <c r="G191" s="308"/>
      <c r="H191" s="308"/>
      <c r="I191" s="318"/>
      <c r="J191" s="319"/>
      <c r="K191" s="311"/>
      <c r="L191" s="321"/>
      <c r="M191" s="312"/>
      <c r="N191" s="322"/>
    </row>
    <row r="192" spans="1:14" ht="36" x14ac:dyDescent="0.2">
      <c r="A192" s="328">
        <v>2.0099999999999998</v>
      </c>
      <c r="B192" s="338" t="s">
        <v>326</v>
      </c>
      <c r="C192" s="306" t="s">
        <v>93</v>
      </c>
      <c r="D192" s="307">
        <v>3</v>
      </c>
      <c r="E192" s="307">
        <v>63360</v>
      </c>
      <c r="F192" s="316">
        <f>D192*E192</f>
        <v>190080</v>
      </c>
      <c r="G192" s="308"/>
      <c r="H192" s="308"/>
      <c r="I192" s="318"/>
      <c r="J192" s="319"/>
      <c r="K192" s="311"/>
      <c r="L192" s="321"/>
      <c r="M192" s="312"/>
      <c r="N192" s="322"/>
    </row>
    <row r="193" spans="1:14" x14ac:dyDescent="0.2">
      <c r="A193" s="314">
        <v>2.02</v>
      </c>
      <c r="B193" s="338" t="s">
        <v>209</v>
      </c>
      <c r="C193" s="306" t="s">
        <v>93</v>
      </c>
      <c r="D193" s="307">
        <v>1</v>
      </c>
      <c r="E193" s="307">
        <v>13365</v>
      </c>
      <c r="F193" s="316">
        <f t="shared" ref="F193:F221" si="11">D193*E193</f>
        <v>13365</v>
      </c>
      <c r="G193" s="308"/>
      <c r="H193" s="308"/>
      <c r="I193" s="318"/>
      <c r="J193" s="319"/>
      <c r="K193" s="311"/>
      <c r="L193" s="321"/>
      <c r="M193" s="312"/>
      <c r="N193" s="322"/>
    </row>
    <row r="194" spans="1:14" ht="24" x14ac:dyDescent="0.2">
      <c r="A194" s="314">
        <v>2.0299999999999998</v>
      </c>
      <c r="B194" s="338" t="s">
        <v>210</v>
      </c>
      <c r="C194" s="306" t="s">
        <v>211</v>
      </c>
      <c r="D194" s="307">
        <v>1</v>
      </c>
      <c r="E194" s="307">
        <v>19800</v>
      </c>
      <c r="F194" s="316">
        <f t="shared" si="11"/>
        <v>19800</v>
      </c>
      <c r="G194" s="308"/>
      <c r="H194" s="308"/>
      <c r="I194" s="318"/>
      <c r="J194" s="319"/>
      <c r="K194" s="311"/>
      <c r="L194" s="321"/>
      <c r="M194" s="312"/>
      <c r="N194" s="322"/>
    </row>
    <row r="195" spans="1:14" ht="24" x14ac:dyDescent="0.2">
      <c r="A195" s="314">
        <v>2.04</v>
      </c>
      <c r="B195" s="338" t="s">
        <v>212</v>
      </c>
      <c r="C195" s="306" t="s">
        <v>93</v>
      </c>
      <c r="D195" s="307">
        <v>1</v>
      </c>
      <c r="E195" s="307">
        <v>29700</v>
      </c>
      <c r="F195" s="316">
        <f t="shared" si="11"/>
        <v>29700</v>
      </c>
      <c r="G195" s="308"/>
      <c r="H195" s="308"/>
      <c r="I195" s="318"/>
      <c r="J195" s="319"/>
      <c r="K195" s="311"/>
      <c r="L195" s="321"/>
      <c r="M195" s="312"/>
      <c r="N195" s="322"/>
    </row>
    <row r="196" spans="1:14" x14ac:dyDescent="0.2">
      <c r="A196" s="314">
        <v>2.0499999999999998</v>
      </c>
      <c r="B196" s="338" t="s">
        <v>213</v>
      </c>
      <c r="C196" s="306" t="s">
        <v>211</v>
      </c>
      <c r="D196" s="307">
        <v>11</v>
      </c>
      <c r="E196" s="307">
        <v>29205</v>
      </c>
      <c r="F196" s="316">
        <f t="shared" si="11"/>
        <v>321255</v>
      </c>
      <c r="G196" s="308"/>
      <c r="H196" s="308"/>
      <c r="I196" s="318"/>
      <c r="J196" s="319"/>
      <c r="K196" s="311"/>
      <c r="L196" s="321"/>
      <c r="M196" s="312"/>
      <c r="N196" s="322"/>
    </row>
    <row r="197" spans="1:14" x14ac:dyDescent="0.2">
      <c r="A197" s="314">
        <v>2.06</v>
      </c>
      <c r="B197" s="338" t="s">
        <v>214</v>
      </c>
      <c r="C197" s="306" t="s">
        <v>211</v>
      </c>
      <c r="D197" s="307">
        <v>2</v>
      </c>
      <c r="E197" s="307">
        <v>31680</v>
      </c>
      <c r="F197" s="316">
        <f t="shared" si="11"/>
        <v>63360</v>
      </c>
      <c r="G197" s="308"/>
      <c r="H197" s="308"/>
      <c r="I197" s="318"/>
      <c r="J197" s="319"/>
      <c r="K197" s="311"/>
      <c r="L197" s="321"/>
      <c r="M197" s="312"/>
      <c r="N197" s="322"/>
    </row>
    <row r="198" spans="1:14" x14ac:dyDescent="0.2">
      <c r="A198" s="314">
        <v>2.0699999999999998</v>
      </c>
      <c r="B198" s="338" t="s">
        <v>327</v>
      </c>
      <c r="C198" s="306" t="s">
        <v>216</v>
      </c>
      <c r="D198" s="307">
        <v>7500</v>
      </c>
      <c r="E198" s="307">
        <v>69.3</v>
      </c>
      <c r="F198" s="316">
        <f t="shared" si="11"/>
        <v>519750</v>
      </c>
      <c r="G198" s="308"/>
      <c r="H198" s="308"/>
      <c r="I198" s="318"/>
      <c r="J198" s="319"/>
      <c r="K198" s="311"/>
      <c r="L198" s="321"/>
      <c r="M198" s="312"/>
      <c r="N198" s="322"/>
    </row>
    <row r="199" spans="1:14" x14ac:dyDescent="0.2">
      <c r="A199" s="314">
        <v>2.08</v>
      </c>
      <c r="B199" s="338" t="s">
        <v>217</v>
      </c>
      <c r="C199" s="306" t="s">
        <v>211</v>
      </c>
      <c r="D199" s="307">
        <v>4</v>
      </c>
      <c r="E199" s="307">
        <v>31695.6816</v>
      </c>
      <c r="F199" s="316">
        <f t="shared" si="11"/>
        <v>126782.7264</v>
      </c>
      <c r="G199" s="308"/>
      <c r="H199" s="308"/>
      <c r="I199" s="318"/>
      <c r="J199" s="319"/>
      <c r="K199" s="311"/>
      <c r="L199" s="321"/>
      <c r="M199" s="312"/>
      <c r="N199" s="322"/>
    </row>
    <row r="200" spans="1:14" x14ac:dyDescent="0.2">
      <c r="A200" s="314">
        <v>2.09</v>
      </c>
      <c r="B200" s="338" t="s">
        <v>218</v>
      </c>
      <c r="C200" s="306" t="s">
        <v>211</v>
      </c>
      <c r="D200" s="307">
        <v>1</v>
      </c>
      <c r="E200" s="307">
        <v>21014.809200000003</v>
      </c>
      <c r="F200" s="316">
        <f t="shared" si="11"/>
        <v>21014.809200000003</v>
      </c>
      <c r="G200" s="308"/>
      <c r="H200" s="308"/>
      <c r="I200" s="318"/>
      <c r="J200" s="319"/>
      <c r="K200" s="311"/>
      <c r="L200" s="321"/>
      <c r="M200" s="312"/>
      <c r="N200" s="322"/>
    </row>
    <row r="201" spans="1:14" x14ac:dyDescent="0.2">
      <c r="A201" s="314">
        <v>2.1</v>
      </c>
      <c r="B201" s="338" t="s">
        <v>328</v>
      </c>
      <c r="C201" s="306" t="s">
        <v>211</v>
      </c>
      <c r="D201" s="307">
        <v>9</v>
      </c>
      <c r="E201" s="307">
        <v>6915.0707999999995</v>
      </c>
      <c r="F201" s="316">
        <f t="shared" si="11"/>
        <v>62235.637199999997</v>
      </c>
      <c r="G201" s="308"/>
      <c r="H201" s="308"/>
      <c r="I201" s="318"/>
      <c r="J201" s="319"/>
      <c r="K201" s="311"/>
      <c r="L201" s="321"/>
      <c r="M201" s="312"/>
      <c r="N201" s="322"/>
    </row>
    <row r="202" spans="1:14" x14ac:dyDescent="0.2">
      <c r="A202" s="314">
        <v>2.11</v>
      </c>
      <c r="B202" s="338" t="s">
        <v>220</v>
      </c>
      <c r="C202" s="306" t="s">
        <v>211</v>
      </c>
      <c r="D202" s="307">
        <v>1</v>
      </c>
      <c r="E202" s="307">
        <v>27720</v>
      </c>
      <c r="F202" s="316">
        <f t="shared" si="11"/>
        <v>27720</v>
      </c>
      <c r="G202" s="308"/>
      <c r="H202" s="308"/>
      <c r="I202" s="318"/>
      <c r="J202" s="319"/>
      <c r="K202" s="311"/>
      <c r="L202" s="321"/>
      <c r="M202" s="312"/>
      <c r="N202" s="322"/>
    </row>
    <row r="203" spans="1:14" x14ac:dyDescent="0.2">
      <c r="A203" s="314">
        <v>2.12</v>
      </c>
      <c r="B203" s="338" t="s">
        <v>221</v>
      </c>
      <c r="C203" s="306" t="s">
        <v>200</v>
      </c>
      <c r="D203" s="307">
        <v>5</v>
      </c>
      <c r="E203" s="307">
        <v>5657.6025</v>
      </c>
      <c r="F203" s="316">
        <f t="shared" si="11"/>
        <v>28288.012500000001</v>
      </c>
      <c r="G203" s="308"/>
      <c r="H203" s="308"/>
      <c r="I203" s="318"/>
      <c r="J203" s="319"/>
      <c r="K203" s="311"/>
      <c r="L203" s="321"/>
      <c r="M203" s="312"/>
      <c r="N203" s="322"/>
    </row>
    <row r="204" spans="1:14" ht="26.25" customHeight="1" x14ac:dyDescent="0.2">
      <c r="A204" s="314">
        <v>2.13</v>
      </c>
      <c r="B204" s="338" t="s">
        <v>329</v>
      </c>
      <c r="C204" s="306" t="s">
        <v>211</v>
      </c>
      <c r="D204" s="307">
        <v>4</v>
      </c>
      <c r="E204" s="307">
        <v>321.75</v>
      </c>
      <c r="F204" s="316">
        <f t="shared" si="11"/>
        <v>1287</v>
      </c>
      <c r="G204" s="308"/>
      <c r="H204" s="308"/>
      <c r="I204" s="318"/>
      <c r="J204" s="319"/>
      <c r="K204" s="311"/>
      <c r="L204" s="321"/>
      <c r="M204" s="312"/>
      <c r="N204" s="322"/>
    </row>
    <row r="205" spans="1:14" ht="24" x14ac:dyDescent="0.2">
      <c r="A205" s="314">
        <v>2.14</v>
      </c>
      <c r="B205" s="338" t="s">
        <v>330</v>
      </c>
      <c r="C205" s="306" t="s">
        <v>211</v>
      </c>
      <c r="D205" s="307">
        <v>1</v>
      </c>
      <c r="E205" s="307">
        <v>34155</v>
      </c>
      <c r="F205" s="316">
        <f t="shared" si="11"/>
        <v>34155</v>
      </c>
      <c r="G205" s="308"/>
      <c r="H205" s="308"/>
      <c r="I205" s="318"/>
      <c r="J205" s="319"/>
      <c r="K205" s="311"/>
      <c r="L205" s="321"/>
      <c r="M205" s="312"/>
      <c r="N205" s="322"/>
    </row>
    <row r="206" spans="1:14" x14ac:dyDescent="0.2">
      <c r="A206" s="314">
        <v>2.15</v>
      </c>
      <c r="B206" s="338" t="s">
        <v>224</v>
      </c>
      <c r="C206" s="306" t="s">
        <v>211</v>
      </c>
      <c r="D206" s="307">
        <v>6</v>
      </c>
      <c r="E206" s="307">
        <v>4158</v>
      </c>
      <c r="F206" s="316">
        <f t="shared" si="11"/>
        <v>24948</v>
      </c>
      <c r="G206" s="308"/>
      <c r="H206" s="308"/>
      <c r="I206" s="318"/>
      <c r="J206" s="319"/>
      <c r="K206" s="311"/>
      <c r="L206" s="321"/>
      <c r="M206" s="312"/>
      <c r="N206" s="322"/>
    </row>
    <row r="207" spans="1:14" x14ac:dyDescent="0.2">
      <c r="A207" s="314">
        <v>2.16</v>
      </c>
      <c r="B207" s="338" t="s">
        <v>225</v>
      </c>
      <c r="C207" s="306" t="s">
        <v>211</v>
      </c>
      <c r="D207" s="307">
        <v>3</v>
      </c>
      <c r="E207" s="307">
        <v>2277</v>
      </c>
      <c r="F207" s="316">
        <f t="shared" si="11"/>
        <v>6831</v>
      </c>
      <c r="G207" s="308"/>
      <c r="H207" s="308"/>
      <c r="I207" s="318"/>
      <c r="J207" s="319"/>
      <c r="K207" s="311"/>
      <c r="L207" s="321"/>
      <c r="M207" s="312"/>
      <c r="N207" s="322"/>
    </row>
    <row r="208" spans="1:14" ht="24" x14ac:dyDescent="0.2">
      <c r="A208" s="314">
        <v>2.17</v>
      </c>
      <c r="B208" s="338" t="s">
        <v>226</v>
      </c>
      <c r="C208" s="306" t="s">
        <v>211</v>
      </c>
      <c r="D208" s="307">
        <v>6</v>
      </c>
      <c r="E208" s="307">
        <v>118.8</v>
      </c>
      <c r="F208" s="316">
        <f t="shared" si="11"/>
        <v>712.8</v>
      </c>
      <c r="G208" s="308"/>
      <c r="H208" s="308"/>
      <c r="I208" s="318"/>
      <c r="J208" s="319"/>
      <c r="K208" s="311"/>
      <c r="L208" s="321"/>
      <c r="M208" s="312"/>
      <c r="N208" s="322"/>
    </row>
    <row r="209" spans="1:14" x14ac:dyDescent="0.2">
      <c r="A209" s="314">
        <v>2.1800000000000002</v>
      </c>
      <c r="B209" s="338" t="s">
        <v>227</v>
      </c>
      <c r="C209" s="306" t="s">
        <v>93</v>
      </c>
      <c r="D209" s="307">
        <v>10</v>
      </c>
      <c r="E209" s="307">
        <v>8008.4862000000003</v>
      </c>
      <c r="F209" s="316">
        <f t="shared" si="11"/>
        <v>80084.862000000008</v>
      </c>
      <c r="G209" s="308"/>
      <c r="H209" s="308"/>
      <c r="I209" s="318"/>
      <c r="J209" s="319"/>
      <c r="K209" s="311"/>
      <c r="L209" s="321"/>
      <c r="M209" s="312"/>
      <c r="N209" s="322"/>
    </row>
    <row r="210" spans="1:14" x14ac:dyDescent="0.2">
      <c r="A210" s="314">
        <v>2.19</v>
      </c>
      <c r="B210" s="338" t="s">
        <v>228</v>
      </c>
      <c r="C210" s="306" t="s">
        <v>211</v>
      </c>
      <c r="D210" s="307">
        <v>1</v>
      </c>
      <c r="E210" s="307">
        <v>693</v>
      </c>
      <c r="F210" s="316">
        <f t="shared" si="11"/>
        <v>693</v>
      </c>
      <c r="G210" s="308"/>
      <c r="H210" s="308"/>
      <c r="I210" s="318"/>
      <c r="J210" s="319"/>
      <c r="K210" s="311"/>
      <c r="L210" s="321"/>
      <c r="M210" s="312"/>
      <c r="N210" s="322"/>
    </row>
    <row r="211" spans="1:14" x14ac:dyDescent="0.2">
      <c r="A211" s="314">
        <v>2.2000000000000002</v>
      </c>
      <c r="B211" s="338" t="s">
        <v>229</v>
      </c>
      <c r="C211" s="306" t="s">
        <v>211</v>
      </c>
      <c r="D211" s="307">
        <v>40</v>
      </c>
      <c r="E211" s="307">
        <v>89.1</v>
      </c>
      <c r="F211" s="316">
        <f t="shared" si="11"/>
        <v>3564</v>
      </c>
      <c r="G211" s="308"/>
      <c r="H211" s="308"/>
      <c r="I211" s="318"/>
      <c r="J211" s="319"/>
      <c r="K211" s="311"/>
      <c r="L211" s="321"/>
      <c r="M211" s="312"/>
      <c r="N211" s="322"/>
    </row>
    <row r="212" spans="1:14" x14ac:dyDescent="0.2">
      <c r="A212" s="314">
        <v>2.21</v>
      </c>
      <c r="B212" s="338" t="s">
        <v>230</v>
      </c>
      <c r="C212" s="306" t="s">
        <v>211</v>
      </c>
      <c r="D212" s="307">
        <v>2</v>
      </c>
      <c r="E212" s="307">
        <v>4455</v>
      </c>
      <c r="F212" s="316">
        <f t="shared" si="11"/>
        <v>8910</v>
      </c>
      <c r="G212" s="308"/>
      <c r="H212" s="308"/>
      <c r="I212" s="318"/>
      <c r="J212" s="319"/>
      <c r="K212" s="311"/>
      <c r="L212" s="321"/>
      <c r="M212" s="312"/>
      <c r="N212" s="322"/>
    </row>
    <row r="213" spans="1:14" x14ac:dyDescent="0.2">
      <c r="A213" s="314">
        <v>2.2200000000000002</v>
      </c>
      <c r="B213" s="338" t="s">
        <v>331</v>
      </c>
      <c r="C213" s="306" t="s">
        <v>211</v>
      </c>
      <c r="D213" s="307">
        <v>1</v>
      </c>
      <c r="E213" s="307">
        <v>1485</v>
      </c>
      <c r="F213" s="316">
        <f t="shared" si="11"/>
        <v>1485</v>
      </c>
      <c r="G213" s="308"/>
      <c r="H213" s="308"/>
      <c r="I213" s="318"/>
      <c r="J213" s="319"/>
      <c r="K213" s="311"/>
      <c r="L213" s="321"/>
      <c r="M213" s="312"/>
      <c r="N213" s="322"/>
    </row>
    <row r="214" spans="1:14" x14ac:dyDescent="0.2">
      <c r="A214" s="314">
        <v>2.23</v>
      </c>
      <c r="B214" s="338" t="s">
        <v>332</v>
      </c>
      <c r="C214" s="306" t="s">
        <v>211</v>
      </c>
      <c r="D214" s="307">
        <v>2</v>
      </c>
      <c r="E214" s="307">
        <v>1188</v>
      </c>
      <c r="F214" s="316">
        <f t="shared" si="11"/>
        <v>2376</v>
      </c>
      <c r="G214" s="308"/>
      <c r="H214" s="308"/>
      <c r="I214" s="318"/>
      <c r="J214" s="319"/>
      <c r="K214" s="311"/>
      <c r="L214" s="321"/>
      <c r="M214" s="312"/>
      <c r="N214" s="322"/>
    </row>
    <row r="215" spans="1:14" x14ac:dyDescent="0.2">
      <c r="A215" s="314">
        <v>2.2400000000000002</v>
      </c>
      <c r="B215" s="338" t="s">
        <v>333</v>
      </c>
      <c r="C215" s="306" t="s">
        <v>38</v>
      </c>
      <c r="D215" s="307">
        <v>21.6</v>
      </c>
      <c r="E215" s="307">
        <v>321.75</v>
      </c>
      <c r="F215" s="316">
        <f t="shared" si="11"/>
        <v>6949.8</v>
      </c>
      <c r="G215" s="308"/>
      <c r="H215" s="308"/>
      <c r="I215" s="318"/>
      <c r="J215" s="319"/>
      <c r="K215" s="311"/>
      <c r="L215" s="321"/>
      <c r="M215" s="312"/>
      <c r="N215" s="322"/>
    </row>
    <row r="216" spans="1:14" x14ac:dyDescent="0.2">
      <c r="A216" s="314">
        <v>2.25</v>
      </c>
      <c r="B216" s="338" t="s">
        <v>334</v>
      </c>
      <c r="C216" s="306" t="s">
        <v>38</v>
      </c>
      <c r="D216" s="307">
        <v>28</v>
      </c>
      <c r="E216" s="307">
        <v>173.25</v>
      </c>
      <c r="F216" s="316">
        <f t="shared" si="11"/>
        <v>4851</v>
      </c>
      <c r="G216" s="308"/>
      <c r="H216" s="308"/>
      <c r="I216" s="318"/>
      <c r="J216" s="319"/>
      <c r="K216" s="311"/>
      <c r="L216" s="321"/>
      <c r="M216" s="312"/>
      <c r="N216" s="322"/>
    </row>
    <row r="217" spans="1:14" x14ac:dyDescent="0.2">
      <c r="A217" s="314">
        <v>2.2599999999999998</v>
      </c>
      <c r="B217" s="338" t="s">
        <v>235</v>
      </c>
      <c r="C217" s="306" t="s">
        <v>211</v>
      </c>
      <c r="D217" s="307">
        <v>16</v>
      </c>
      <c r="E217" s="307">
        <v>693</v>
      </c>
      <c r="F217" s="316">
        <f t="shared" si="11"/>
        <v>11088</v>
      </c>
      <c r="G217" s="308"/>
      <c r="H217" s="308"/>
      <c r="I217" s="318"/>
      <c r="J217" s="319"/>
      <c r="K217" s="311"/>
      <c r="L217" s="321"/>
      <c r="M217" s="312"/>
      <c r="N217" s="322"/>
    </row>
    <row r="218" spans="1:14" x14ac:dyDescent="0.2">
      <c r="A218" s="314">
        <v>2.27</v>
      </c>
      <c r="B218" s="338" t="s">
        <v>335</v>
      </c>
      <c r="C218" s="306" t="s">
        <v>211</v>
      </c>
      <c r="D218" s="307">
        <v>3</v>
      </c>
      <c r="E218" s="307">
        <v>34.65</v>
      </c>
      <c r="F218" s="316">
        <f t="shared" si="11"/>
        <v>103.94999999999999</v>
      </c>
      <c r="G218" s="308"/>
      <c r="H218" s="308"/>
      <c r="I218" s="318"/>
      <c r="J218" s="319"/>
      <c r="K218" s="311"/>
      <c r="L218" s="321"/>
      <c r="M218" s="312"/>
      <c r="N218" s="322"/>
    </row>
    <row r="219" spans="1:14" ht="24" x14ac:dyDescent="0.2">
      <c r="A219" s="314">
        <v>2.2799999999999998</v>
      </c>
      <c r="B219" s="338" t="s">
        <v>237</v>
      </c>
      <c r="C219" s="306" t="s">
        <v>200</v>
      </c>
      <c r="D219" s="307">
        <v>13</v>
      </c>
      <c r="E219" s="307">
        <v>1485</v>
      </c>
      <c r="F219" s="316">
        <f t="shared" si="11"/>
        <v>19305</v>
      </c>
      <c r="G219" s="308"/>
      <c r="H219" s="308"/>
      <c r="I219" s="318"/>
      <c r="J219" s="319"/>
      <c r="K219" s="311"/>
      <c r="L219" s="321"/>
      <c r="M219" s="312"/>
      <c r="N219" s="322"/>
    </row>
    <row r="220" spans="1:14" x14ac:dyDescent="0.2">
      <c r="A220" s="314">
        <v>2.29</v>
      </c>
      <c r="B220" s="338" t="s">
        <v>336</v>
      </c>
      <c r="C220" s="306" t="s">
        <v>337</v>
      </c>
      <c r="D220" s="307">
        <v>1</v>
      </c>
      <c r="E220" s="307">
        <v>4455</v>
      </c>
      <c r="F220" s="316">
        <f t="shared" si="11"/>
        <v>4455</v>
      </c>
      <c r="G220" s="308"/>
      <c r="H220" s="308"/>
      <c r="I220" s="318"/>
      <c r="J220" s="319"/>
      <c r="K220" s="311"/>
      <c r="L220" s="321"/>
      <c r="M220" s="312"/>
      <c r="N220" s="322"/>
    </row>
    <row r="221" spans="1:14" x14ac:dyDescent="0.2">
      <c r="A221" s="314">
        <v>2.2999999999999998</v>
      </c>
      <c r="B221" s="338" t="s">
        <v>239</v>
      </c>
      <c r="C221" s="306" t="s">
        <v>337</v>
      </c>
      <c r="D221" s="307">
        <v>1</v>
      </c>
      <c r="E221" s="307">
        <v>231660</v>
      </c>
      <c r="F221" s="316">
        <f t="shared" si="11"/>
        <v>231660</v>
      </c>
      <c r="G221" s="308"/>
      <c r="H221" s="308"/>
      <c r="I221" s="318"/>
      <c r="J221" s="319"/>
      <c r="K221" s="311"/>
      <c r="L221" s="321"/>
      <c r="M221" s="312"/>
      <c r="N221" s="322"/>
    </row>
    <row r="222" spans="1:14" x14ac:dyDescent="0.2">
      <c r="A222" s="314"/>
      <c r="B222" s="339" t="s">
        <v>35</v>
      </c>
      <c r="C222" s="353"/>
      <c r="D222" s="347"/>
      <c r="E222" s="347"/>
      <c r="F222" s="330">
        <f>SUM(F192:F221)</f>
        <v>1866810.5973</v>
      </c>
      <c r="G222" s="308"/>
      <c r="H222" s="308"/>
      <c r="I222" s="318"/>
      <c r="J222" s="319"/>
      <c r="K222" s="311"/>
      <c r="L222" s="321"/>
      <c r="M222" s="312"/>
      <c r="N222" s="322"/>
    </row>
    <row r="223" spans="1:14" ht="22.5" customHeight="1" x14ac:dyDescent="0.2">
      <c r="A223" s="331">
        <v>3</v>
      </c>
      <c r="B223" s="339" t="s">
        <v>338</v>
      </c>
      <c r="C223" s="306"/>
      <c r="D223" s="307"/>
      <c r="E223" s="307"/>
      <c r="F223" s="316"/>
      <c r="G223" s="308"/>
      <c r="H223" s="308"/>
      <c r="I223" s="318"/>
      <c r="J223" s="319"/>
      <c r="K223" s="311"/>
      <c r="L223" s="321"/>
      <c r="M223" s="312"/>
      <c r="N223" s="322"/>
    </row>
    <row r="224" spans="1:14" ht="72" x14ac:dyDescent="0.2">
      <c r="A224" s="340">
        <v>3.01</v>
      </c>
      <c r="B224" s="346" t="s">
        <v>339</v>
      </c>
      <c r="C224" s="342" t="s">
        <v>211</v>
      </c>
      <c r="D224" s="344">
        <v>1</v>
      </c>
      <c r="E224" s="344">
        <v>1700000</v>
      </c>
      <c r="F224" s="345">
        <f>D224*E224</f>
        <v>1700000</v>
      </c>
      <c r="G224" s="308"/>
      <c r="H224" s="308"/>
      <c r="I224" s="318"/>
      <c r="J224" s="319"/>
      <c r="K224" s="311"/>
      <c r="L224" s="321"/>
      <c r="M224" s="312"/>
      <c r="N224" s="322"/>
    </row>
    <row r="225" spans="1:14" x14ac:dyDescent="0.2">
      <c r="A225" s="314">
        <v>3.02</v>
      </c>
      <c r="B225" s="338" t="s">
        <v>256</v>
      </c>
      <c r="C225" s="306" t="s">
        <v>211</v>
      </c>
      <c r="D225" s="307">
        <v>4</v>
      </c>
      <c r="E225" s="307">
        <v>5256.9</v>
      </c>
      <c r="F225" s="316">
        <f t="shared" ref="F225:F238" si="12">D225*E225</f>
        <v>21027.599999999999</v>
      </c>
      <c r="G225" s="308"/>
      <c r="H225" s="308"/>
      <c r="I225" s="318"/>
      <c r="J225" s="319"/>
      <c r="K225" s="311"/>
      <c r="L225" s="321"/>
      <c r="M225" s="312"/>
      <c r="N225" s="322"/>
    </row>
    <row r="226" spans="1:14" x14ac:dyDescent="0.2">
      <c r="A226" s="314">
        <v>3.03</v>
      </c>
      <c r="B226" s="338" t="s">
        <v>257</v>
      </c>
      <c r="C226" s="306" t="s">
        <v>211</v>
      </c>
      <c r="D226" s="307">
        <v>2</v>
      </c>
      <c r="E226" s="307">
        <v>2574</v>
      </c>
      <c r="F226" s="316">
        <f t="shared" si="12"/>
        <v>5148</v>
      </c>
      <c r="G226" s="308"/>
      <c r="H226" s="308"/>
      <c r="I226" s="318"/>
      <c r="J226" s="319"/>
      <c r="K226" s="311"/>
      <c r="L226" s="321"/>
      <c r="M226" s="312"/>
      <c r="N226" s="322"/>
    </row>
    <row r="227" spans="1:14" ht="24" x14ac:dyDescent="0.2">
      <c r="A227" s="314">
        <v>3.04</v>
      </c>
      <c r="B227" s="338" t="s">
        <v>244</v>
      </c>
      <c r="C227" s="306" t="s">
        <v>211</v>
      </c>
      <c r="D227" s="307">
        <v>1</v>
      </c>
      <c r="E227" s="307">
        <v>37382.400000000001</v>
      </c>
      <c r="F227" s="316">
        <f t="shared" si="12"/>
        <v>37382.400000000001</v>
      </c>
      <c r="G227" s="308"/>
      <c r="H227" s="308"/>
      <c r="I227" s="318"/>
      <c r="J227" s="319"/>
      <c r="K227" s="311"/>
      <c r="L227" s="321"/>
      <c r="M227" s="312"/>
      <c r="N227" s="322"/>
    </row>
    <row r="228" spans="1:14" x14ac:dyDescent="0.2">
      <c r="A228" s="314">
        <v>3.05</v>
      </c>
      <c r="B228" s="338" t="s">
        <v>245</v>
      </c>
      <c r="C228" s="306" t="s">
        <v>211</v>
      </c>
      <c r="D228" s="307">
        <v>1</v>
      </c>
      <c r="E228" s="307">
        <v>25700.400000000001</v>
      </c>
      <c r="F228" s="316">
        <f t="shared" si="12"/>
        <v>25700.400000000001</v>
      </c>
      <c r="G228" s="308"/>
      <c r="H228" s="308"/>
      <c r="I228" s="318"/>
      <c r="J228" s="319"/>
      <c r="K228" s="311"/>
      <c r="L228" s="321"/>
      <c r="M228" s="312"/>
      <c r="N228" s="322"/>
    </row>
    <row r="229" spans="1:14" ht="24" x14ac:dyDescent="0.2">
      <c r="A229" s="314">
        <v>3.06</v>
      </c>
      <c r="B229" s="338" t="s">
        <v>246</v>
      </c>
      <c r="C229" s="306" t="s">
        <v>211</v>
      </c>
      <c r="D229" s="307">
        <v>1</v>
      </c>
      <c r="E229" s="307">
        <v>22126.5</v>
      </c>
      <c r="F229" s="316">
        <f t="shared" si="12"/>
        <v>22126.5</v>
      </c>
      <c r="G229" s="308"/>
      <c r="H229" s="308"/>
      <c r="I229" s="318"/>
      <c r="J229" s="319"/>
      <c r="K229" s="311"/>
      <c r="L229" s="321"/>
      <c r="M229" s="312"/>
      <c r="N229" s="322"/>
    </row>
    <row r="230" spans="1:14" x14ac:dyDescent="0.2">
      <c r="A230" s="314">
        <v>3.07</v>
      </c>
      <c r="B230" s="338" t="s">
        <v>340</v>
      </c>
      <c r="C230" s="306" t="s">
        <v>211</v>
      </c>
      <c r="D230" s="307">
        <v>40</v>
      </c>
      <c r="E230" s="307">
        <v>222.75</v>
      </c>
      <c r="F230" s="316">
        <f t="shared" si="12"/>
        <v>8910</v>
      </c>
      <c r="G230" s="308"/>
      <c r="H230" s="308"/>
      <c r="I230" s="318"/>
      <c r="J230" s="319"/>
      <c r="K230" s="311"/>
      <c r="L230" s="321"/>
      <c r="M230" s="312"/>
      <c r="N230" s="322"/>
    </row>
    <row r="231" spans="1:14" x14ac:dyDescent="0.2">
      <c r="A231" s="314">
        <v>3.08</v>
      </c>
      <c r="B231" s="338" t="s">
        <v>248</v>
      </c>
      <c r="C231" s="306" t="s">
        <v>211</v>
      </c>
      <c r="D231" s="307">
        <v>1</v>
      </c>
      <c r="E231" s="307">
        <v>8761.5</v>
      </c>
      <c r="F231" s="316">
        <f t="shared" si="12"/>
        <v>8761.5</v>
      </c>
      <c r="G231" s="308"/>
      <c r="H231" s="308"/>
      <c r="I231" s="318"/>
      <c r="J231" s="319"/>
      <c r="K231" s="311"/>
      <c r="L231" s="321"/>
      <c r="M231" s="312"/>
      <c r="N231" s="322"/>
    </row>
    <row r="232" spans="1:14" ht="24" x14ac:dyDescent="0.2">
      <c r="A232" s="314">
        <v>3.09</v>
      </c>
      <c r="B232" s="338" t="s">
        <v>249</v>
      </c>
      <c r="C232" s="306" t="s">
        <v>211</v>
      </c>
      <c r="D232" s="307">
        <v>1</v>
      </c>
      <c r="E232" s="307">
        <v>7583.4</v>
      </c>
      <c r="F232" s="316">
        <f t="shared" si="12"/>
        <v>7583.4</v>
      </c>
      <c r="G232" s="308"/>
      <c r="H232" s="308"/>
      <c r="I232" s="318"/>
      <c r="J232" s="319"/>
      <c r="K232" s="311"/>
      <c r="L232" s="321"/>
      <c r="M232" s="312"/>
      <c r="N232" s="322"/>
    </row>
    <row r="233" spans="1:14" x14ac:dyDescent="0.2">
      <c r="A233" s="314">
        <v>3.1</v>
      </c>
      <c r="B233" s="338" t="s">
        <v>341</v>
      </c>
      <c r="C233" s="306" t="s">
        <v>211</v>
      </c>
      <c r="D233" s="307">
        <v>0.35</v>
      </c>
      <c r="E233" s="307">
        <v>16434</v>
      </c>
      <c r="F233" s="316">
        <f t="shared" si="12"/>
        <v>5751.9</v>
      </c>
      <c r="G233" s="308"/>
      <c r="H233" s="308"/>
      <c r="I233" s="318"/>
      <c r="J233" s="319"/>
      <c r="K233" s="311"/>
      <c r="L233" s="321"/>
      <c r="M233" s="312"/>
      <c r="N233" s="322"/>
    </row>
    <row r="234" spans="1:14" x14ac:dyDescent="0.2">
      <c r="A234" s="314">
        <v>3.11</v>
      </c>
      <c r="B234" s="338" t="s">
        <v>342</v>
      </c>
      <c r="C234" s="306" t="s">
        <v>211</v>
      </c>
      <c r="D234" s="307">
        <v>8</v>
      </c>
      <c r="E234" s="307">
        <v>148.5</v>
      </c>
      <c r="F234" s="316">
        <f t="shared" si="12"/>
        <v>1188</v>
      </c>
      <c r="G234" s="308"/>
      <c r="H234" s="308"/>
      <c r="I234" s="318"/>
      <c r="J234" s="319"/>
      <c r="K234" s="311"/>
      <c r="L234" s="321"/>
      <c r="M234" s="312"/>
      <c r="N234" s="322"/>
    </row>
    <row r="235" spans="1:14" ht="24" x14ac:dyDescent="0.2">
      <c r="A235" s="314">
        <v>3.12</v>
      </c>
      <c r="B235" s="338" t="s">
        <v>343</v>
      </c>
      <c r="C235" s="306" t="s">
        <v>211</v>
      </c>
      <c r="D235" s="307">
        <v>0.5</v>
      </c>
      <c r="E235" s="307">
        <v>14602.5</v>
      </c>
      <c r="F235" s="316">
        <f t="shared" si="12"/>
        <v>7301.25</v>
      </c>
      <c r="G235" s="308"/>
      <c r="H235" s="308"/>
      <c r="I235" s="318"/>
      <c r="J235" s="319"/>
      <c r="K235" s="311"/>
      <c r="L235" s="321"/>
      <c r="M235" s="312"/>
      <c r="N235" s="322"/>
    </row>
    <row r="236" spans="1:14" x14ac:dyDescent="0.2">
      <c r="A236" s="314">
        <v>3.13</v>
      </c>
      <c r="B236" s="338" t="s">
        <v>253</v>
      </c>
      <c r="C236" s="306" t="s">
        <v>211</v>
      </c>
      <c r="D236" s="307">
        <v>1</v>
      </c>
      <c r="E236" s="307">
        <v>2772</v>
      </c>
      <c r="F236" s="316">
        <f t="shared" si="12"/>
        <v>2772</v>
      </c>
      <c r="G236" s="308"/>
      <c r="H236" s="308"/>
      <c r="I236" s="318"/>
      <c r="J236" s="319"/>
      <c r="K236" s="311"/>
      <c r="L236" s="321"/>
      <c r="M236" s="312"/>
      <c r="N236" s="322"/>
    </row>
    <row r="237" spans="1:14" x14ac:dyDescent="0.2">
      <c r="A237" s="314">
        <v>3.14</v>
      </c>
      <c r="B237" s="338" t="s">
        <v>239</v>
      </c>
      <c r="C237" s="306" t="s">
        <v>93</v>
      </c>
      <c r="D237" s="307">
        <v>1</v>
      </c>
      <c r="E237" s="307">
        <v>222750</v>
      </c>
      <c r="F237" s="316">
        <f t="shared" si="12"/>
        <v>222750</v>
      </c>
      <c r="G237" s="308"/>
      <c r="H237" s="308"/>
      <c r="I237" s="318"/>
      <c r="J237" s="319"/>
      <c r="K237" s="311"/>
      <c r="L237" s="321"/>
      <c r="M237" s="312"/>
      <c r="N237" s="322"/>
    </row>
    <row r="238" spans="1:14" x14ac:dyDescent="0.2">
      <c r="A238" s="314">
        <v>3.15</v>
      </c>
      <c r="B238" s="338" t="s">
        <v>254</v>
      </c>
      <c r="C238" s="306" t="s">
        <v>216</v>
      </c>
      <c r="D238" s="307">
        <v>200</v>
      </c>
      <c r="E238" s="307">
        <v>338.91659999999996</v>
      </c>
      <c r="F238" s="316">
        <f t="shared" si="12"/>
        <v>67783.319999999992</v>
      </c>
      <c r="G238" s="308"/>
      <c r="H238" s="308"/>
      <c r="I238" s="318"/>
      <c r="J238" s="319"/>
      <c r="K238" s="311"/>
      <c r="L238" s="321"/>
      <c r="M238" s="312"/>
      <c r="N238" s="322"/>
    </row>
    <row r="239" spans="1:14" x14ac:dyDescent="0.2">
      <c r="A239" s="314"/>
      <c r="B239" s="339" t="s">
        <v>35</v>
      </c>
      <c r="C239" s="353"/>
      <c r="D239" s="347"/>
      <c r="E239" s="347"/>
      <c r="F239" s="330">
        <f>SUM(F224:F238)</f>
        <v>2144186.2699999996</v>
      </c>
      <c r="G239" s="308"/>
      <c r="H239" s="308"/>
      <c r="I239" s="318"/>
      <c r="J239" s="319"/>
      <c r="K239" s="311"/>
      <c r="L239" s="321"/>
      <c r="M239" s="312"/>
      <c r="N239" s="322"/>
    </row>
    <row r="240" spans="1:14" ht="21" customHeight="1" x14ac:dyDescent="0.2">
      <c r="A240" s="331">
        <v>4</v>
      </c>
      <c r="B240" s="339" t="s">
        <v>344</v>
      </c>
      <c r="C240" s="306"/>
      <c r="D240" s="307"/>
      <c r="E240" s="307"/>
      <c r="F240" s="316"/>
      <c r="G240" s="308"/>
      <c r="H240" s="308"/>
      <c r="I240" s="318"/>
      <c r="J240" s="319"/>
      <c r="K240" s="311"/>
      <c r="L240" s="321"/>
      <c r="M240" s="312"/>
      <c r="N240" s="322"/>
    </row>
    <row r="241" spans="1:14" ht="72" x14ac:dyDescent="0.2">
      <c r="A241" s="340">
        <v>4.01</v>
      </c>
      <c r="B241" s="346" t="s">
        <v>345</v>
      </c>
      <c r="C241" s="342" t="s">
        <v>211</v>
      </c>
      <c r="D241" s="344">
        <v>1</v>
      </c>
      <c r="E241" s="344">
        <v>2161170</v>
      </c>
      <c r="F241" s="345">
        <f>D241*E241</f>
        <v>2161170</v>
      </c>
      <c r="G241" s="308"/>
      <c r="H241" s="308"/>
      <c r="I241" s="318"/>
      <c r="J241" s="319"/>
      <c r="K241" s="311"/>
      <c r="L241" s="321"/>
      <c r="M241" s="312"/>
      <c r="N241" s="322"/>
    </row>
    <row r="242" spans="1:14" x14ac:dyDescent="0.2">
      <c r="A242" s="314">
        <v>4.0199999999999996</v>
      </c>
      <c r="B242" s="338" t="s">
        <v>346</v>
      </c>
      <c r="C242" s="306" t="s">
        <v>211</v>
      </c>
      <c r="D242" s="307">
        <v>4</v>
      </c>
      <c r="E242" s="307">
        <v>5256.9</v>
      </c>
      <c r="F242" s="316">
        <f t="shared" ref="F242:F258" si="13">D242*E242</f>
        <v>21027.599999999999</v>
      </c>
      <c r="G242" s="308"/>
      <c r="H242" s="308"/>
      <c r="I242" s="318"/>
      <c r="J242" s="319"/>
      <c r="K242" s="311"/>
      <c r="L242" s="321"/>
      <c r="M242" s="312"/>
      <c r="N242" s="322"/>
    </row>
    <row r="243" spans="1:14" x14ac:dyDescent="0.2">
      <c r="A243" s="314">
        <v>4.03</v>
      </c>
      <c r="B243" s="338" t="s">
        <v>257</v>
      </c>
      <c r="C243" s="306" t="s">
        <v>211</v>
      </c>
      <c r="D243" s="307">
        <v>2</v>
      </c>
      <c r="E243" s="307">
        <v>2574</v>
      </c>
      <c r="F243" s="316">
        <f t="shared" si="13"/>
        <v>5148</v>
      </c>
      <c r="G243" s="308"/>
      <c r="H243" s="308"/>
      <c r="I243" s="318"/>
      <c r="J243" s="319"/>
      <c r="K243" s="311"/>
      <c r="L243" s="321"/>
      <c r="M243" s="312"/>
      <c r="N243" s="322"/>
    </row>
    <row r="244" spans="1:14" ht="24" x14ac:dyDescent="0.2">
      <c r="A244" s="314">
        <v>4.04</v>
      </c>
      <c r="B244" s="338" t="s">
        <v>244</v>
      </c>
      <c r="C244" s="306" t="s">
        <v>211</v>
      </c>
      <c r="D244" s="307">
        <v>1</v>
      </c>
      <c r="E244" s="307">
        <v>37382.400000000001</v>
      </c>
      <c r="F244" s="316">
        <f t="shared" si="13"/>
        <v>37382.400000000001</v>
      </c>
      <c r="G244" s="308"/>
      <c r="H244" s="308"/>
      <c r="I244" s="318"/>
      <c r="J244" s="319"/>
      <c r="K244" s="311"/>
      <c r="L244" s="321"/>
      <c r="M244" s="312"/>
      <c r="N244" s="322"/>
    </row>
    <row r="245" spans="1:14" x14ac:dyDescent="0.2">
      <c r="A245" s="314">
        <v>4.05</v>
      </c>
      <c r="B245" s="338" t="s">
        <v>347</v>
      </c>
      <c r="C245" s="306" t="s">
        <v>211</v>
      </c>
      <c r="D245" s="307">
        <v>1</v>
      </c>
      <c r="E245" s="307">
        <v>25700.400000000001</v>
      </c>
      <c r="F245" s="316">
        <f t="shared" si="13"/>
        <v>25700.400000000001</v>
      </c>
      <c r="G245" s="308"/>
      <c r="H245" s="308"/>
      <c r="I245" s="318"/>
      <c r="J245" s="319"/>
      <c r="K245" s="311"/>
      <c r="L245" s="321"/>
      <c r="M245" s="312"/>
      <c r="N245" s="322"/>
    </row>
    <row r="246" spans="1:14" ht="24" x14ac:dyDescent="0.2">
      <c r="A246" s="314">
        <v>4.0599999999999996</v>
      </c>
      <c r="B246" s="338" t="s">
        <v>246</v>
      </c>
      <c r="C246" s="306" t="s">
        <v>211</v>
      </c>
      <c r="D246" s="307">
        <v>1</v>
      </c>
      <c r="E246" s="307">
        <v>22126.5</v>
      </c>
      <c r="F246" s="316">
        <f t="shared" si="13"/>
        <v>22126.5</v>
      </c>
      <c r="G246" s="308"/>
      <c r="H246" s="308"/>
      <c r="I246" s="318"/>
      <c r="J246" s="319"/>
      <c r="K246" s="311"/>
      <c r="L246" s="321"/>
      <c r="M246" s="312"/>
      <c r="N246" s="322"/>
    </row>
    <row r="247" spans="1:14" x14ac:dyDescent="0.2">
      <c r="A247" s="314">
        <v>4.07</v>
      </c>
      <c r="B247" s="338" t="s">
        <v>247</v>
      </c>
      <c r="C247" s="306" t="s">
        <v>211</v>
      </c>
      <c r="D247" s="307">
        <v>40</v>
      </c>
      <c r="E247" s="307">
        <v>222.75</v>
      </c>
      <c r="F247" s="316">
        <f t="shared" si="13"/>
        <v>8910</v>
      </c>
      <c r="G247" s="308"/>
      <c r="H247" s="308"/>
      <c r="I247" s="318"/>
      <c r="J247" s="319"/>
      <c r="K247" s="311"/>
      <c r="L247" s="321"/>
      <c r="M247" s="312"/>
      <c r="N247" s="322"/>
    </row>
    <row r="248" spans="1:14" x14ac:dyDescent="0.2">
      <c r="A248" s="314">
        <v>4.08</v>
      </c>
      <c r="B248" s="338" t="s">
        <v>348</v>
      </c>
      <c r="C248" s="306" t="s">
        <v>211</v>
      </c>
      <c r="D248" s="307">
        <v>1</v>
      </c>
      <c r="E248" s="307">
        <v>8761.5</v>
      </c>
      <c r="F248" s="316">
        <f t="shared" si="13"/>
        <v>8761.5</v>
      </c>
      <c r="G248" s="308"/>
      <c r="H248" s="308"/>
      <c r="I248" s="318"/>
      <c r="J248" s="319"/>
      <c r="K248" s="311"/>
      <c r="L248" s="321"/>
      <c r="M248" s="312"/>
      <c r="N248" s="322"/>
    </row>
    <row r="249" spans="1:14" ht="24" x14ac:dyDescent="0.2">
      <c r="A249" s="314">
        <v>4.09</v>
      </c>
      <c r="B249" s="338" t="s">
        <v>249</v>
      </c>
      <c r="C249" s="306" t="s">
        <v>211</v>
      </c>
      <c r="D249" s="307">
        <v>1</v>
      </c>
      <c r="E249" s="307">
        <v>7583.4</v>
      </c>
      <c r="F249" s="316">
        <f t="shared" si="13"/>
        <v>7583.4</v>
      </c>
      <c r="G249" s="308"/>
      <c r="H249" s="308"/>
      <c r="I249" s="318"/>
      <c r="J249" s="319"/>
      <c r="K249" s="311"/>
      <c r="L249" s="321"/>
      <c r="M249" s="312"/>
      <c r="N249" s="322"/>
    </row>
    <row r="250" spans="1:14" x14ac:dyDescent="0.2">
      <c r="A250" s="314">
        <v>4.0999999999999996</v>
      </c>
      <c r="B250" s="338" t="s">
        <v>341</v>
      </c>
      <c r="C250" s="306" t="s">
        <v>211</v>
      </c>
      <c r="D250" s="307">
        <v>0.35</v>
      </c>
      <c r="E250" s="307">
        <v>16434</v>
      </c>
      <c r="F250" s="316">
        <f t="shared" si="13"/>
        <v>5751.9</v>
      </c>
      <c r="G250" s="308"/>
      <c r="H250" s="308"/>
      <c r="I250" s="318"/>
      <c r="J250" s="319"/>
      <c r="K250" s="311"/>
      <c r="L250" s="321"/>
      <c r="M250" s="312"/>
      <c r="N250" s="322"/>
    </row>
    <row r="251" spans="1:14" x14ac:dyDescent="0.2">
      <c r="A251" s="314">
        <v>4.1100000000000003</v>
      </c>
      <c r="B251" s="338" t="s">
        <v>349</v>
      </c>
      <c r="C251" s="306" t="s">
        <v>211</v>
      </c>
      <c r="D251" s="307">
        <v>8</v>
      </c>
      <c r="E251" s="307">
        <v>148.5</v>
      </c>
      <c r="F251" s="316">
        <f t="shared" si="13"/>
        <v>1188</v>
      </c>
      <c r="G251" s="308"/>
      <c r="H251" s="308"/>
      <c r="I251" s="318"/>
      <c r="J251" s="319"/>
      <c r="K251" s="311"/>
      <c r="L251" s="321"/>
      <c r="M251" s="312"/>
      <c r="N251" s="322"/>
    </row>
    <row r="252" spans="1:14" ht="24" x14ac:dyDescent="0.2">
      <c r="A252" s="314">
        <v>4.12</v>
      </c>
      <c r="B252" s="338" t="s">
        <v>350</v>
      </c>
      <c r="C252" s="306" t="s">
        <v>211</v>
      </c>
      <c r="D252" s="307">
        <v>0.5</v>
      </c>
      <c r="E252" s="307">
        <v>14602.5</v>
      </c>
      <c r="F252" s="316">
        <f t="shared" si="13"/>
        <v>7301.25</v>
      </c>
      <c r="G252" s="308"/>
      <c r="H252" s="308"/>
      <c r="I252" s="318"/>
      <c r="J252" s="319"/>
      <c r="K252" s="311"/>
      <c r="L252" s="321"/>
      <c r="M252" s="312"/>
      <c r="N252" s="322"/>
    </row>
    <row r="253" spans="1:14" x14ac:dyDescent="0.2">
      <c r="A253" s="314">
        <v>4.13</v>
      </c>
      <c r="B253" s="338" t="s">
        <v>253</v>
      </c>
      <c r="C253" s="306" t="s">
        <v>211</v>
      </c>
      <c r="D253" s="307">
        <v>1</v>
      </c>
      <c r="E253" s="307">
        <v>2772</v>
      </c>
      <c r="F253" s="316">
        <f t="shared" si="13"/>
        <v>2772</v>
      </c>
      <c r="G253" s="308"/>
      <c r="H253" s="308"/>
      <c r="I253" s="318"/>
      <c r="J253" s="319"/>
      <c r="K253" s="311"/>
      <c r="L253" s="321"/>
      <c r="M253" s="312"/>
      <c r="N253" s="322"/>
    </row>
    <row r="254" spans="1:14" x14ac:dyDescent="0.2">
      <c r="A254" s="314">
        <v>4.1399999999999997</v>
      </c>
      <c r="B254" s="338" t="s">
        <v>239</v>
      </c>
      <c r="C254" s="306" t="s">
        <v>93</v>
      </c>
      <c r="D254" s="307">
        <v>1</v>
      </c>
      <c r="E254" s="307">
        <v>222750</v>
      </c>
      <c r="F254" s="316">
        <f t="shared" si="13"/>
        <v>222750</v>
      </c>
      <c r="G254" s="308"/>
      <c r="H254" s="308"/>
      <c r="I254" s="318"/>
      <c r="J254" s="319"/>
      <c r="K254" s="311"/>
      <c r="L254" s="321"/>
      <c r="M254" s="312"/>
      <c r="N254" s="322"/>
    </row>
    <row r="255" spans="1:14" x14ac:dyDescent="0.2">
      <c r="A255" s="314">
        <v>4.1500000000000004</v>
      </c>
      <c r="B255" s="338" t="s">
        <v>254</v>
      </c>
      <c r="C255" s="306" t="s">
        <v>216</v>
      </c>
      <c r="D255" s="307">
        <v>180</v>
      </c>
      <c r="E255" s="307">
        <v>338.91659999999996</v>
      </c>
      <c r="F255" s="316">
        <f t="shared" si="13"/>
        <v>61004.98799999999</v>
      </c>
      <c r="G255" s="308"/>
      <c r="H255" s="308"/>
      <c r="I255" s="318"/>
      <c r="J255" s="319"/>
      <c r="K255" s="311"/>
      <c r="L255" s="321"/>
      <c r="M255" s="312"/>
      <c r="N255" s="322"/>
    </row>
    <row r="256" spans="1:14" x14ac:dyDescent="0.2">
      <c r="A256" s="314">
        <v>4.25</v>
      </c>
      <c r="B256" s="338" t="s">
        <v>351</v>
      </c>
      <c r="C256" s="306" t="s">
        <v>30</v>
      </c>
      <c r="D256" s="307">
        <v>16</v>
      </c>
      <c r="E256" s="307">
        <v>663.3</v>
      </c>
      <c r="F256" s="316">
        <f t="shared" si="13"/>
        <v>10612.8</v>
      </c>
      <c r="G256" s="308"/>
      <c r="H256" s="308"/>
      <c r="I256" s="318"/>
      <c r="J256" s="319"/>
      <c r="K256" s="311"/>
      <c r="L256" s="321"/>
      <c r="M256" s="312"/>
      <c r="N256" s="322"/>
    </row>
    <row r="257" spans="1:14" x14ac:dyDescent="0.2">
      <c r="A257" s="314">
        <v>4.3499999999999996</v>
      </c>
      <c r="B257" s="338" t="s">
        <v>352</v>
      </c>
      <c r="C257" s="306" t="s">
        <v>38</v>
      </c>
      <c r="D257" s="307">
        <v>0.68</v>
      </c>
      <c r="E257" s="307">
        <v>19704.96</v>
      </c>
      <c r="F257" s="316">
        <f t="shared" si="13"/>
        <v>13399.372800000001</v>
      </c>
      <c r="G257" s="308"/>
      <c r="H257" s="308"/>
      <c r="I257" s="318"/>
      <c r="J257" s="319"/>
      <c r="K257" s="311"/>
      <c r="L257" s="321"/>
      <c r="M257" s="312"/>
      <c r="N257" s="322"/>
    </row>
    <row r="258" spans="1:14" x14ac:dyDescent="0.2">
      <c r="A258" s="314">
        <v>4.45</v>
      </c>
      <c r="B258" s="338" t="s">
        <v>353</v>
      </c>
      <c r="C258" s="306" t="s">
        <v>38</v>
      </c>
      <c r="D258" s="307">
        <v>0.75</v>
      </c>
      <c r="E258" s="307">
        <v>17898.358500000002</v>
      </c>
      <c r="F258" s="316">
        <f t="shared" si="13"/>
        <v>13423.768875000002</v>
      </c>
      <c r="G258" s="308"/>
      <c r="H258" s="308"/>
      <c r="I258" s="318"/>
      <c r="J258" s="319"/>
      <c r="K258" s="311"/>
      <c r="L258" s="321"/>
      <c r="M258" s="312"/>
      <c r="N258" s="322"/>
    </row>
    <row r="259" spans="1:14" x14ac:dyDescent="0.2">
      <c r="A259" s="314"/>
      <c r="B259" s="339" t="s">
        <v>35</v>
      </c>
      <c r="C259" s="306"/>
      <c r="D259" s="307"/>
      <c r="E259" s="307"/>
      <c r="F259" s="330">
        <f>SUM(F241:F258)</f>
        <v>2636013.8796749995</v>
      </c>
      <c r="G259" s="308"/>
      <c r="H259" s="308"/>
      <c r="I259" s="318"/>
      <c r="J259" s="319"/>
      <c r="K259" s="311"/>
      <c r="L259" s="321"/>
      <c r="M259" s="312"/>
      <c r="N259" s="322"/>
    </row>
    <row r="260" spans="1:14" ht="24" x14ac:dyDescent="0.2">
      <c r="A260" s="354" t="s">
        <v>116</v>
      </c>
      <c r="B260" s="339" t="s">
        <v>354</v>
      </c>
      <c r="C260" s="306"/>
      <c r="D260" s="307"/>
      <c r="E260" s="307"/>
      <c r="F260" s="316"/>
      <c r="G260" s="308"/>
      <c r="H260" s="308"/>
      <c r="I260" s="318"/>
      <c r="J260" s="319"/>
      <c r="K260" s="311"/>
      <c r="L260" s="321"/>
      <c r="M260" s="312"/>
      <c r="N260" s="322"/>
    </row>
    <row r="261" spans="1:14" x14ac:dyDescent="0.2">
      <c r="A261" s="331">
        <v>1</v>
      </c>
      <c r="B261" s="339" t="s">
        <v>275</v>
      </c>
      <c r="C261" s="306"/>
      <c r="D261" s="307"/>
      <c r="E261" s="307"/>
      <c r="F261" s="316"/>
      <c r="G261" s="308"/>
      <c r="H261" s="308"/>
      <c r="I261" s="318"/>
      <c r="J261" s="319"/>
      <c r="K261" s="311"/>
      <c r="L261" s="321"/>
      <c r="M261" s="312"/>
      <c r="N261" s="322"/>
    </row>
    <row r="262" spans="1:14" x14ac:dyDescent="0.2">
      <c r="A262" s="314">
        <v>1.1000000000000001</v>
      </c>
      <c r="B262" s="338" t="s">
        <v>355</v>
      </c>
      <c r="C262" s="306" t="s">
        <v>34</v>
      </c>
      <c r="D262" s="307">
        <v>2190</v>
      </c>
      <c r="E262" s="307">
        <v>60</v>
      </c>
      <c r="F262" s="316">
        <f>D262*E262</f>
        <v>131400</v>
      </c>
      <c r="G262" s="308"/>
      <c r="H262" s="308"/>
      <c r="I262" s="318"/>
      <c r="J262" s="319"/>
      <c r="K262" s="311"/>
      <c r="L262" s="321"/>
      <c r="M262" s="312"/>
      <c r="N262" s="322"/>
    </row>
    <row r="263" spans="1:14" x14ac:dyDescent="0.2">
      <c r="A263" s="314">
        <v>2</v>
      </c>
      <c r="B263" s="338" t="s">
        <v>278</v>
      </c>
      <c r="C263" s="306"/>
      <c r="D263" s="307"/>
      <c r="E263" s="307"/>
      <c r="F263" s="316"/>
      <c r="G263" s="308"/>
      <c r="H263" s="308"/>
      <c r="I263" s="318"/>
      <c r="J263" s="319"/>
      <c r="K263" s="311"/>
      <c r="L263" s="321"/>
      <c r="M263" s="312"/>
      <c r="N263" s="322"/>
    </row>
    <row r="264" spans="1:14" x14ac:dyDescent="0.2">
      <c r="A264" s="314">
        <v>2.1</v>
      </c>
      <c r="B264" s="338" t="s">
        <v>279</v>
      </c>
      <c r="C264" s="306" t="s">
        <v>38</v>
      </c>
      <c r="D264" s="307">
        <v>1576.8</v>
      </c>
      <c r="E264" s="307">
        <v>198</v>
      </c>
      <c r="F264" s="316">
        <f>D264*E264</f>
        <v>312206.39999999997</v>
      </c>
      <c r="G264" s="308"/>
      <c r="H264" s="308"/>
      <c r="I264" s="318"/>
      <c r="J264" s="319"/>
      <c r="K264" s="311"/>
      <c r="L264" s="321"/>
      <c r="M264" s="312"/>
      <c r="N264" s="322"/>
    </row>
    <row r="265" spans="1:14" x14ac:dyDescent="0.2">
      <c r="A265" s="314">
        <v>2.2000000000000002</v>
      </c>
      <c r="B265" s="338" t="s">
        <v>356</v>
      </c>
      <c r="C265" s="306" t="s">
        <v>38</v>
      </c>
      <c r="D265" s="307">
        <v>197.1</v>
      </c>
      <c r="E265" s="307">
        <v>940.5</v>
      </c>
      <c r="F265" s="316">
        <f>D265*E265</f>
        <v>185372.55</v>
      </c>
      <c r="G265" s="308"/>
      <c r="H265" s="308"/>
      <c r="I265" s="318"/>
      <c r="J265" s="319"/>
      <c r="K265" s="311"/>
      <c r="L265" s="321"/>
      <c r="M265" s="312"/>
      <c r="N265" s="322"/>
    </row>
    <row r="266" spans="1:14" ht="24" x14ac:dyDescent="0.2">
      <c r="A266" s="314">
        <v>2.2999999999999998</v>
      </c>
      <c r="B266" s="338" t="s">
        <v>281</v>
      </c>
      <c r="C266" s="306" t="s">
        <v>38</v>
      </c>
      <c r="D266" s="307">
        <v>946.07999999999993</v>
      </c>
      <c r="E266" s="307">
        <v>539.54999999999995</v>
      </c>
      <c r="F266" s="316">
        <f>D266*E266</f>
        <v>510457.46399999992</v>
      </c>
      <c r="G266" s="308"/>
      <c r="H266" s="308"/>
      <c r="I266" s="318"/>
      <c r="J266" s="319"/>
      <c r="K266" s="311"/>
      <c r="L266" s="321"/>
      <c r="M266" s="312"/>
      <c r="N266" s="322"/>
    </row>
    <row r="267" spans="1:14" x14ac:dyDescent="0.2">
      <c r="A267" s="314">
        <v>2.4</v>
      </c>
      <c r="B267" s="338" t="s">
        <v>357</v>
      </c>
      <c r="C267" s="306" t="s">
        <v>38</v>
      </c>
      <c r="D267" s="307">
        <v>788.40000000000009</v>
      </c>
      <c r="E267" s="307">
        <v>247.5</v>
      </c>
      <c r="F267" s="316">
        <f>D267*E267</f>
        <v>195129.00000000003</v>
      </c>
      <c r="G267" s="308"/>
      <c r="H267" s="308"/>
      <c r="I267" s="318"/>
      <c r="J267" s="319"/>
      <c r="K267" s="311"/>
      <c r="L267" s="321"/>
      <c r="M267" s="312"/>
      <c r="N267" s="322"/>
    </row>
    <row r="268" spans="1:14" ht="24" x14ac:dyDescent="0.2">
      <c r="A268" s="314">
        <v>2.5</v>
      </c>
      <c r="B268" s="338" t="s">
        <v>283</v>
      </c>
      <c r="C268" s="306" t="s">
        <v>38</v>
      </c>
      <c r="D268" s="307">
        <v>473.03999999999996</v>
      </c>
      <c r="E268" s="307">
        <v>762.3</v>
      </c>
      <c r="F268" s="316">
        <f>D268*E268</f>
        <v>360598.39199999993</v>
      </c>
      <c r="G268" s="308"/>
      <c r="H268" s="308"/>
      <c r="I268" s="318"/>
      <c r="J268" s="319"/>
      <c r="K268" s="311"/>
      <c r="L268" s="321"/>
      <c r="M268" s="312"/>
      <c r="N268" s="322"/>
    </row>
    <row r="269" spans="1:14" x14ac:dyDescent="0.2">
      <c r="A269" s="314"/>
      <c r="B269" s="339" t="s">
        <v>35</v>
      </c>
      <c r="C269" s="353"/>
      <c r="D269" s="347"/>
      <c r="E269" s="347"/>
      <c r="F269" s="330">
        <f>SUM(F262:F268)</f>
        <v>1695163.8059999999</v>
      </c>
      <c r="G269" s="308"/>
      <c r="H269" s="308"/>
      <c r="I269" s="318"/>
      <c r="J269" s="319"/>
      <c r="K269" s="311"/>
      <c r="L269" s="321"/>
      <c r="M269" s="312"/>
      <c r="N269" s="322"/>
    </row>
    <row r="270" spans="1:14" x14ac:dyDescent="0.2">
      <c r="A270" s="331">
        <v>3</v>
      </c>
      <c r="B270" s="339" t="s">
        <v>284</v>
      </c>
      <c r="C270" s="306"/>
      <c r="D270" s="307"/>
      <c r="E270" s="307"/>
      <c r="F270" s="316"/>
      <c r="G270" s="308"/>
      <c r="H270" s="308"/>
      <c r="I270" s="318"/>
      <c r="J270" s="319"/>
      <c r="K270" s="311"/>
      <c r="L270" s="321"/>
      <c r="M270" s="312"/>
      <c r="N270" s="322"/>
    </row>
    <row r="271" spans="1:14" s="359" customFormat="1" x14ac:dyDescent="0.2">
      <c r="A271" s="352">
        <v>3.1</v>
      </c>
      <c r="B271" s="346" t="s">
        <v>285</v>
      </c>
      <c r="C271" s="342" t="s">
        <v>34</v>
      </c>
      <c r="D271" s="344">
        <v>2299.5</v>
      </c>
      <c r="E271" s="344">
        <v>2180</v>
      </c>
      <c r="F271" s="345">
        <f>D271*E271</f>
        <v>5012910</v>
      </c>
      <c r="G271" s="317"/>
      <c r="H271" s="317"/>
      <c r="I271" s="350"/>
      <c r="J271" s="351"/>
      <c r="K271" s="355"/>
      <c r="L271" s="356"/>
      <c r="M271" s="357"/>
      <c r="N271" s="358"/>
    </row>
    <row r="272" spans="1:14" x14ac:dyDescent="0.2">
      <c r="A272" s="314"/>
      <c r="B272" s="339" t="s">
        <v>35</v>
      </c>
      <c r="C272" s="353"/>
      <c r="D272" s="347"/>
      <c r="E272" s="347"/>
      <c r="F272" s="330">
        <f>F271</f>
        <v>5012910</v>
      </c>
      <c r="G272" s="308"/>
      <c r="H272" s="308"/>
      <c r="I272" s="318"/>
      <c r="J272" s="319"/>
      <c r="K272" s="311"/>
      <c r="L272" s="321"/>
      <c r="M272" s="312"/>
      <c r="N272" s="322"/>
    </row>
    <row r="273" spans="1:14" x14ac:dyDescent="0.2">
      <c r="A273" s="331">
        <v>4</v>
      </c>
      <c r="B273" s="339" t="s">
        <v>286</v>
      </c>
      <c r="C273" s="306"/>
      <c r="D273" s="307"/>
      <c r="E273" s="307"/>
      <c r="F273" s="316"/>
      <c r="G273" s="308"/>
      <c r="H273" s="308"/>
      <c r="I273" s="318"/>
      <c r="J273" s="319"/>
      <c r="K273" s="311"/>
      <c r="L273" s="321"/>
      <c r="M273" s="312"/>
      <c r="N273" s="322"/>
    </row>
    <row r="274" spans="1:14" s="359" customFormat="1" x14ac:dyDescent="0.2">
      <c r="A274" s="352">
        <v>4.0999999999999996</v>
      </c>
      <c r="B274" s="346" t="s">
        <v>323</v>
      </c>
      <c r="C274" s="342" t="s">
        <v>200</v>
      </c>
      <c r="D274" s="344">
        <v>12</v>
      </c>
      <c r="E274" s="344">
        <v>3576.9690000000001</v>
      </c>
      <c r="F274" s="345">
        <f>D274*E274</f>
        <v>42923.627999999997</v>
      </c>
      <c r="G274" s="317"/>
      <c r="H274" s="317"/>
      <c r="I274" s="350"/>
      <c r="J274" s="351"/>
      <c r="K274" s="355"/>
      <c r="L274" s="356"/>
      <c r="M274" s="357"/>
      <c r="N274" s="358"/>
    </row>
    <row r="275" spans="1:14" s="359" customFormat="1" x14ac:dyDescent="0.2">
      <c r="A275" s="352">
        <v>4.2</v>
      </c>
      <c r="B275" s="346" t="s">
        <v>324</v>
      </c>
      <c r="C275" s="342" t="s">
        <v>200</v>
      </c>
      <c r="D275" s="344">
        <v>6</v>
      </c>
      <c r="E275" s="344">
        <v>5466.2849999999999</v>
      </c>
      <c r="F275" s="345">
        <f>D275*E275</f>
        <v>32797.71</v>
      </c>
      <c r="G275" s="317"/>
      <c r="H275" s="317"/>
      <c r="I275" s="350"/>
      <c r="J275" s="351"/>
      <c r="K275" s="355"/>
      <c r="L275" s="356"/>
      <c r="M275" s="357"/>
      <c r="N275" s="358"/>
    </row>
    <row r="276" spans="1:14" x14ac:dyDescent="0.2">
      <c r="A276" s="331"/>
      <c r="B276" s="339" t="s">
        <v>35</v>
      </c>
      <c r="C276" s="306"/>
      <c r="D276" s="307"/>
      <c r="E276" s="307"/>
      <c r="F276" s="330">
        <f>SUM(F274:F275)</f>
        <v>75721.337999999989</v>
      </c>
      <c r="G276" s="308"/>
      <c r="H276" s="308"/>
      <c r="I276" s="318"/>
      <c r="J276" s="319"/>
      <c r="K276" s="311"/>
      <c r="L276" s="321"/>
      <c r="M276" s="312"/>
      <c r="N276" s="322"/>
    </row>
    <row r="277" spans="1:14" x14ac:dyDescent="0.2">
      <c r="A277" s="331">
        <v>5</v>
      </c>
      <c r="B277" s="339" t="s">
        <v>358</v>
      </c>
      <c r="C277" s="306"/>
      <c r="D277" s="307"/>
      <c r="E277" s="307"/>
      <c r="F277" s="316"/>
      <c r="G277" s="308"/>
      <c r="H277" s="308"/>
      <c r="I277" s="318"/>
      <c r="J277" s="319"/>
      <c r="K277" s="311"/>
      <c r="L277" s="321"/>
      <c r="M277" s="312"/>
      <c r="N277" s="322"/>
    </row>
    <row r="278" spans="1:14" s="359" customFormat="1" ht="36" x14ac:dyDescent="0.2">
      <c r="A278" s="352">
        <v>5.0999999999999996</v>
      </c>
      <c r="B278" s="346" t="s">
        <v>359</v>
      </c>
      <c r="C278" s="342" t="s">
        <v>200</v>
      </c>
      <c r="D278" s="344">
        <v>4</v>
      </c>
      <c r="E278" s="344">
        <v>25740</v>
      </c>
      <c r="F278" s="345">
        <f>D278*E278</f>
        <v>102960</v>
      </c>
      <c r="G278" s="317"/>
      <c r="H278" s="317"/>
      <c r="I278" s="350"/>
      <c r="J278" s="351"/>
      <c r="K278" s="355"/>
      <c r="L278" s="356"/>
      <c r="M278" s="357"/>
      <c r="N278" s="358"/>
    </row>
    <row r="279" spans="1:14" x14ac:dyDescent="0.2">
      <c r="A279" s="314">
        <v>5.2</v>
      </c>
      <c r="B279" s="338" t="s">
        <v>360</v>
      </c>
      <c r="C279" s="306" t="s">
        <v>200</v>
      </c>
      <c r="D279" s="307">
        <v>3</v>
      </c>
      <c r="E279" s="307">
        <v>34214.400000000001</v>
      </c>
      <c r="F279" s="316">
        <f t="shared" ref="F279:F281" si="14">D279*E279</f>
        <v>102643.20000000001</v>
      </c>
      <c r="G279" s="308"/>
      <c r="H279" s="308"/>
      <c r="I279" s="318"/>
      <c r="J279" s="319"/>
      <c r="K279" s="311"/>
      <c r="L279" s="321"/>
      <c r="M279" s="312"/>
      <c r="N279" s="322"/>
    </row>
    <row r="280" spans="1:14" s="359" customFormat="1" x14ac:dyDescent="0.2">
      <c r="A280" s="352">
        <v>5.3</v>
      </c>
      <c r="B280" s="346" t="s">
        <v>294</v>
      </c>
      <c r="C280" s="342" t="s">
        <v>200</v>
      </c>
      <c r="D280" s="344">
        <v>1</v>
      </c>
      <c r="E280" s="344">
        <v>6366.69</v>
      </c>
      <c r="F280" s="345">
        <f t="shared" si="14"/>
        <v>6366.69</v>
      </c>
      <c r="G280" s="317"/>
      <c r="H280" s="317"/>
      <c r="I280" s="350"/>
      <c r="J280" s="351"/>
      <c r="K280" s="355"/>
      <c r="L280" s="356"/>
      <c r="M280" s="357"/>
      <c r="N280" s="358"/>
    </row>
    <row r="281" spans="1:14" x14ac:dyDescent="0.2">
      <c r="A281" s="314">
        <v>5.4</v>
      </c>
      <c r="B281" s="338" t="s">
        <v>295</v>
      </c>
      <c r="C281" s="306" t="s">
        <v>200</v>
      </c>
      <c r="D281" s="307">
        <v>7</v>
      </c>
      <c r="E281" s="307">
        <v>12375</v>
      </c>
      <c r="F281" s="316">
        <f t="shared" si="14"/>
        <v>86625</v>
      </c>
      <c r="G281" s="308"/>
      <c r="H281" s="308"/>
      <c r="I281" s="318"/>
      <c r="J281" s="319"/>
      <c r="K281" s="311"/>
      <c r="L281" s="321"/>
      <c r="M281" s="312"/>
      <c r="N281" s="322"/>
    </row>
    <row r="282" spans="1:14" x14ac:dyDescent="0.2">
      <c r="A282" s="314"/>
      <c r="B282" s="339" t="s">
        <v>35</v>
      </c>
      <c r="C282" s="306"/>
      <c r="D282" s="307"/>
      <c r="E282" s="307"/>
      <c r="F282" s="330">
        <f>SUM(F278:F281)</f>
        <v>298594.89</v>
      </c>
      <c r="G282" s="308"/>
      <c r="H282" s="308"/>
      <c r="I282" s="318"/>
      <c r="J282" s="319"/>
      <c r="K282" s="311"/>
      <c r="L282" s="321"/>
      <c r="M282" s="312"/>
      <c r="N282" s="322"/>
    </row>
    <row r="283" spans="1:14" ht="36" x14ac:dyDescent="0.2">
      <c r="A283" s="360" t="s">
        <v>361</v>
      </c>
      <c r="B283" s="361" t="s">
        <v>362</v>
      </c>
      <c r="C283" s="342"/>
      <c r="D283" s="344"/>
      <c r="E283" s="344"/>
      <c r="F283" s="345"/>
      <c r="G283" s="348"/>
      <c r="H283" s="349"/>
      <c r="I283" s="350"/>
      <c r="J283" s="351"/>
      <c r="K283" s="311"/>
      <c r="L283" s="321"/>
      <c r="M283" s="312"/>
      <c r="N283" s="322"/>
    </row>
    <row r="284" spans="1:14" x14ac:dyDescent="0.2">
      <c r="A284" s="331">
        <v>1</v>
      </c>
      <c r="B284" s="339" t="s">
        <v>275</v>
      </c>
      <c r="C284" s="306"/>
      <c r="D284" s="307"/>
      <c r="E284" s="307"/>
      <c r="F284" s="316"/>
      <c r="G284" s="308"/>
      <c r="H284" s="308"/>
      <c r="I284" s="318"/>
      <c r="J284" s="319"/>
      <c r="K284" s="311"/>
      <c r="L284" s="321"/>
      <c r="M284" s="312"/>
      <c r="N284" s="322"/>
    </row>
    <row r="285" spans="1:14" x14ac:dyDescent="0.2">
      <c r="A285" s="314">
        <v>1.1000000000000001</v>
      </c>
      <c r="B285" s="338" t="s">
        <v>355</v>
      </c>
      <c r="C285" s="306" t="s">
        <v>34</v>
      </c>
      <c r="D285" s="307">
        <v>2860</v>
      </c>
      <c r="E285" s="307">
        <v>60</v>
      </c>
      <c r="F285" s="316">
        <f>D285*E285</f>
        <v>171600</v>
      </c>
      <c r="G285" s="308"/>
      <c r="H285" s="308"/>
      <c r="I285" s="318"/>
      <c r="J285" s="319"/>
      <c r="K285" s="311"/>
      <c r="L285" s="321"/>
      <c r="M285" s="312"/>
      <c r="N285" s="322"/>
    </row>
    <row r="286" spans="1:14" x14ac:dyDescent="0.2">
      <c r="A286" s="314"/>
      <c r="B286" s="339" t="s">
        <v>35</v>
      </c>
      <c r="C286" s="353"/>
      <c r="D286" s="347"/>
      <c r="E286" s="347"/>
      <c r="F286" s="330">
        <f>F285</f>
        <v>171600</v>
      </c>
      <c r="G286" s="308"/>
      <c r="H286" s="308"/>
      <c r="I286" s="318"/>
      <c r="J286" s="319"/>
      <c r="K286" s="311"/>
      <c r="L286" s="321"/>
      <c r="M286" s="312"/>
      <c r="N286" s="322"/>
    </row>
    <row r="287" spans="1:14" x14ac:dyDescent="0.2">
      <c r="A287" s="331">
        <v>2</v>
      </c>
      <c r="B287" s="339" t="s">
        <v>363</v>
      </c>
      <c r="C287" s="306"/>
      <c r="D287" s="307"/>
      <c r="E287" s="307"/>
      <c r="F287" s="316"/>
      <c r="G287" s="308"/>
      <c r="H287" s="308"/>
      <c r="I287" s="318"/>
      <c r="J287" s="319"/>
      <c r="K287" s="311"/>
      <c r="L287" s="321"/>
      <c r="M287" s="312"/>
      <c r="N287" s="322"/>
    </row>
    <row r="288" spans="1:14" x14ac:dyDescent="0.2">
      <c r="A288" s="314">
        <v>2.1</v>
      </c>
      <c r="B288" s="338" t="s">
        <v>364</v>
      </c>
      <c r="C288" s="306" t="s">
        <v>38</v>
      </c>
      <c r="D288" s="307">
        <v>2059.1999999999998</v>
      </c>
      <c r="E288" s="307">
        <v>198</v>
      </c>
      <c r="F288" s="316">
        <f>D288*E288</f>
        <v>407721.6</v>
      </c>
      <c r="G288" s="308"/>
      <c r="H288" s="308"/>
      <c r="I288" s="318"/>
      <c r="J288" s="319"/>
      <c r="K288" s="311"/>
      <c r="L288" s="321"/>
      <c r="M288" s="312"/>
      <c r="N288" s="322"/>
    </row>
    <row r="289" spans="1:15" x14ac:dyDescent="0.2">
      <c r="A289" s="314">
        <v>2.2000000000000002</v>
      </c>
      <c r="B289" s="338" t="s">
        <v>356</v>
      </c>
      <c r="C289" s="306" t="s">
        <v>38</v>
      </c>
      <c r="D289" s="307">
        <v>257.39999999999998</v>
      </c>
      <c r="E289" s="307">
        <v>940.5</v>
      </c>
      <c r="F289" s="316">
        <f t="shared" ref="F289:F292" si="15">D289*E289</f>
        <v>242084.69999999998</v>
      </c>
      <c r="G289" s="308"/>
      <c r="H289" s="308"/>
      <c r="I289" s="318"/>
      <c r="J289" s="319"/>
      <c r="K289" s="311"/>
      <c r="L289" s="321"/>
      <c r="M289" s="312"/>
      <c r="N289" s="322"/>
    </row>
    <row r="290" spans="1:15" ht="21" customHeight="1" x14ac:dyDescent="0.2">
      <c r="A290" s="314">
        <v>2.2999999999999998</v>
      </c>
      <c r="B290" s="338" t="s">
        <v>365</v>
      </c>
      <c r="C290" s="306" t="s">
        <v>38</v>
      </c>
      <c r="D290" s="307">
        <v>1235.5199999999998</v>
      </c>
      <c r="E290" s="307">
        <v>539.54999999999995</v>
      </c>
      <c r="F290" s="316">
        <f t="shared" si="15"/>
        <v>666624.81599999976</v>
      </c>
      <c r="G290" s="308"/>
      <c r="H290" s="308"/>
      <c r="I290" s="318"/>
      <c r="J290" s="319"/>
      <c r="K290" s="311"/>
      <c r="L290" s="321"/>
      <c r="M290" s="312"/>
      <c r="N290" s="322"/>
    </row>
    <row r="291" spans="1:15" x14ac:dyDescent="0.2">
      <c r="A291" s="314">
        <v>2.4</v>
      </c>
      <c r="B291" s="338" t="s">
        <v>282</v>
      </c>
      <c r="C291" s="306" t="s">
        <v>38</v>
      </c>
      <c r="D291" s="307">
        <v>1029.5999999999999</v>
      </c>
      <c r="E291" s="307">
        <v>247.5</v>
      </c>
      <c r="F291" s="316">
        <f t="shared" si="15"/>
        <v>254825.99999999997</v>
      </c>
      <c r="G291" s="308"/>
      <c r="H291" s="308"/>
      <c r="I291" s="318"/>
      <c r="J291" s="319"/>
      <c r="K291" s="311"/>
      <c r="L291" s="321"/>
      <c r="M291" s="312"/>
      <c r="N291" s="322"/>
    </row>
    <row r="292" spans="1:15" ht="24" x14ac:dyDescent="0.2">
      <c r="A292" s="314">
        <v>2.5</v>
      </c>
      <c r="B292" s="338" t="s">
        <v>283</v>
      </c>
      <c r="C292" s="306" t="s">
        <v>38</v>
      </c>
      <c r="D292" s="307">
        <v>617.75999999999988</v>
      </c>
      <c r="E292" s="307">
        <v>762.3</v>
      </c>
      <c r="F292" s="316">
        <f t="shared" si="15"/>
        <v>470918.44799999986</v>
      </c>
      <c r="G292" s="308"/>
      <c r="H292" s="308"/>
      <c r="I292" s="318"/>
      <c r="J292" s="319"/>
      <c r="K292" s="311"/>
      <c r="L292" s="321"/>
      <c r="M292" s="312"/>
      <c r="N292" s="322"/>
    </row>
    <row r="293" spans="1:15" x14ac:dyDescent="0.2">
      <c r="A293" s="314"/>
      <c r="B293" s="339" t="s">
        <v>35</v>
      </c>
      <c r="C293" s="353"/>
      <c r="D293" s="347"/>
      <c r="E293" s="347"/>
      <c r="F293" s="330">
        <f>SUM(F288:F292)</f>
        <v>2042175.5639999995</v>
      </c>
      <c r="G293" s="308"/>
      <c r="H293" s="308"/>
      <c r="I293" s="318"/>
      <c r="J293" s="319"/>
      <c r="K293" s="311"/>
      <c r="L293" s="321"/>
      <c r="M293" s="312"/>
      <c r="N293" s="322"/>
    </row>
    <row r="294" spans="1:15" x14ac:dyDescent="0.2">
      <c r="A294" s="331">
        <v>3</v>
      </c>
      <c r="B294" s="339" t="s">
        <v>284</v>
      </c>
      <c r="C294" s="306"/>
      <c r="D294" s="307"/>
      <c r="E294" s="307"/>
      <c r="F294" s="316"/>
      <c r="G294" s="308"/>
      <c r="H294" s="308"/>
      <c r="I294" s="318"/>
      <c r="J294" s="319"/>
      <c r="K294" s="311"/>
      <c r="L294" s="321"/>
      <c r="M294" s="312"/>
      <c r="N294" s="322"/>
    </row>
    <row r="295" spans="1:15" s="359" customFormat="1" x14ac:dyDescent="0.2">
      <c r="A295" s="352">
        <v>3.1</v>
      </c>
      <c r="B295" s="346" t="s">
        <v>366</v>
      </c>
      <c r="C295" s="342" t="s">
        <v>34</v>
      </c>
      <c r="D295" s="362">
        <v>3003</v>
      </c>
      <c r="E295" s="344">
        <v>1602.08034632</v>
      </c>
      <c r="F295" s="345">
        <f>D295*E295</f>
        <v>4811047.27999896</v>
      </c>
      <c r="G295" s="317"/>
      <c r="H295" s="317"/>
      <c r="I295" s="350"/>
      <c r="J295" s="351"/>
      <c r="K295" s="355"/>
      <c r="L295" s="356"/>
      <c r="M295" s="357"/>
      <c r="N295" s="358"/>
      <c r="O295" s="363"/>
    </row>
    <row r="296" spans="1:15" x14ac:dyDescent="0.2">
      <c r="A296" s="314"/>
      <c r="B296" s="339" t="s">
        <v>35</v>
      </c>
      <c r="C296" s="353"/>
      <c r="D296" s="347"/>
      <c r="E296" s="347"/>
      <c r="F296" s="330">
        <f>F295</f>
        <v>4811047.27999896</v>
      </c>
      <c r="G296" s="308"/>
      <c r="H296" s="308"/>
      <c r="I296" s="318"/>
      <c r="J296" s="319"/>
      <c r="K296" s="311"/>
      <c r="L296" s="321"/>
      <c r="M296" s="312"/>
      <c r="N296" s="322"/>
    </row>
    <row r="297" spans="1:15" x14ac:dyDescent="0.2">
      <c r="A297" s="331">
        <v>4</v>
      </c>
      <c r="B297" s="339" t="s">
        <v>367</v>
      </c>
      <c r="C297" s="306"/>
      <c r="D297" s="307"/>
      <c r="E297" s="307"/>
      <c r="F297" s="316"/>
      <c r="G297" s="308"/>
      <c r="H297" s="308"/>
      <c r="I297" s="318"/>
      <c r="J297" s="319"/>
      <c r="K297" s="311"/>
      <c r="L297" s="321"/>
      <c r="M297" s="312"/>
      <c r="N297" s="322"/>
    </row>
    <row r="298" spans="1:15" s="359" customFormat="1" x14ac:dyDescent="0.2">
      <c r="A298" s="352">
        <v>4.0999999999999996</v>
      </c>
      <c r="B298" s="346" t="s">
        <v>368</v>
      </c>
      <c r="C298" s="342" t="s">
        <v>200</v>
      </c>
      <c r="D298" s="344">
        <v>15</v>
      </c>
      <c r="E298" s="344">
        <v>3576.9690000000001</v>
      </c>
      <c r="F298" s="345">
        <f>D298*E298</f>
        <v>53654.535000000003</v>
      </c>
      <c r="G298" s="317"/>
      <c r="H298" s="317"/>
      <c r="I298" s="350"/>
      <c r="J298" s="351"/>
      <c r="K298" s="355"/>
      <c r="L298" s="356"/>
      <c r="M298" s="357"/>
      <c r="N298" s="358"/>
    </row>
    <row r="299" spans="1:15" s="359" customFormat="1" x14ac:dyDescent="0.2">
      <c r="A299" s="352">
        <v>4.2</v>
      </c>
      <c r="B299" s="346" t="s">
        <v>369</v>
      </c>
      <c r="C299" s="342" t="s">
        <v>200</v>
      </c>
      <c r="D299" s="344">
        <v>6</v>
      </c>
      <c r="E299" s="344">
        <v>5466.2849999999999</v>
      </c>
      <c r="F299" s="345">
        <f>D299*E299</f>
        <v>32797.71</v>
      </c>
      <c r="G299" s="317"/>
      <c r="H299" s="317"/>
      <c r="I299" s="350"/>
      <c r="J299" s="351"/>
      <c r="K299" s="355"/>
      <c r="L299" s="356"/>
      <c r="M299" s="357"/>
      <c r="N299" s="358"/>
    </row>
    <row r="300" spans="1:15" x14ac:dyDescent="0.2">
      <c r="A300" s="314"/>
      <c r="B300" s="364" t="s">
        <v>35</v>
      </c>
      <c r="C300" s="365"/>
      <c r="D300" s="366"/>
      <c r="E300" s="366"/>
      <c r="F300" s="330">
        <f>SUM(F298:F299)</f>
        <v>86452.244999999995</v>
      </c>
      <c r="G300" s="308"/>
      <c r="H300" s="308"/>
      <c r="I300" s="318"/>
      <c r="J300" s="319"/>
      <c r="K300" s="311"/>
      <c r="L300" s="321"/>
      <c r="M300" s="312"/>
      <c r="N300" s="322"/>
    </row>
    <row r="301" spans="1:15" x14ac:dyDescent="0.2">
      <c r="A301" s="331">
        <v>5</v>
      </c>
      <c r="B301" s="339" t="s">
        <v>358</v>
      </c>
      <c r="C301" s="306"/>
      <c r="D301" s="307"/>
      <c r="E301" s="307"/>
      <c r="F301" s="316"/>
      <c r="G301" s="308"/>
      <c r="H301" s="308"/>
      <c r="I301" s="318"/>
      <c r="J301" s="319"/>
      <c r="K301" s="311"/>
      <c r="L301" s="321"/>
      <c r="M301" s="312"/>
      <c r="N301" s="322"/>
    </row>
    <row r="302" spans="1:15" s="359" customFormat="1" x14ac:dyDescent="0.2">
      <c r="A302" s="352">
        <v>5.0999999999999996</v>
      </c>
      <c r="B302" s="346" t="s">
        <v>370</v>
      </c>
      <c r="C302" s="342" t="s">
        <v>200</v>
      </c>
      <c r="D302" s="344">
        <v>4</v>
      </c>
      <c r="E302" s="344">
        <v>22225.5</v>
      </c>
      <c r="F302" s="345">
        <f>D302*E302</f>
        <v>88902</v>
      </c>
      <c r="G302" s="317"/>
      <c r="H302" s="317"/>
      <c r="I302" s="350"/>
      <c r="J302" s="351"/>
      <c r="K302" s="355"/>
      <c r="L302" s="356"/>
      <c r="M302" s="357"/>
      <c r="N302" s="358"/>
    </row>
    <row r="303" spans="1:15" s="359" customFormat="1" x14ac:dyDescent="0.2">
      <c r="A303" s="352">
        <v>5.2</v>
      </c>
      <c r="B303" s="346" t="s">
        <v>371</v>
      </c>
      <c r="C303" s="342" t="s">
        <v>200</v>
      </c>
      <c r="D303" s="344">
        <v>2</v>
      </c>
      <c r="E303" s="344">
        <v>34214.400000000001</v>
      </c>
      <c r="F303" s="345">
        <f t="shared" ref="F303:F305" si="16">D303*E303</f>
        <v>68428.800000000003</v>
      </c>
      <c r="G303" s="317"/>
      <c r="H303" s="317"/>
      <c r="I303" s="350"/>
      <c r="J303" s="351"/>
      <c r="K303" s="355"/>
      <c r="L303" s="356"/>
      <c r="M303" s="357"/>
      <c r="N303" s="358"/>
    </row>
    <row r="304" spans="1:15" s="359" customFormat="1" x14ac:dyDescent="0.2">
      <c r="A304" s="352">
        <v>5.3</v>
      </c>
      <c r="B304" s="346" t="s">
        <v>372</v>
      </c>
      <c r="C304" s="342" t="s">
        <v>200</v>
      </c>
      <c r="D304" s="344">
        <v>1</v>
      </c>
      <c r="E304" s="344">
        <v>6366.69</v>
      </c>
      <c r="F304" s="345">
        <f t="shared" si="16"/>
        <v>6366.69</v>
      </c>
      <c r="G304" s="317"/>
      <c r="H304" s="317"/>
      <c r="I304" s="350"/>
      <c r="J304" s="351"/>
      <c r="K304" s="355"/>
      <c r="L304" s="356"/>
      <c r="M304" s="357"/>
      <c r="N304" s="358"/>
    </row>
    <row r="305" spans="1:14" x14ac:dyDescent="0.2">
      <c r="A305" s="314">
        <v>5.4</v>
      </c>
      <c r="B305" s="338" t="s">
        <v>295</v>
      </c>
      <c r="C305" s="306" t="s">
        <v>200</v>
      </c>
      <c r="D305" s="307">
        <v>6</v>
      </c>
      <c r="E305" s="307">
        <v>12375</v>
      </c>
      <c r="F305" s="316">
        <f t="shared" si="16"/>
        <v>74250</v>
      </c>
      <c r="G305" s="308"/>
      <c r="H305" s="308"/>
      <c r="I305" s="318"/>
      <c r="J305" s="319"/>
      <c r="K305" s="311"/>
      <c r="L305" s="321"/>
      <c r="M305" s="312"/>
      <c r="N305" s="322"/>
    </row>
    <row r="306" spans="1:14" x14ac:dyDescent="0.2">
      <c r="A306" s="314"/>
      <c r="B306" s="339" t="s">
        <v>35</v>
      </c>
      <c r="C306" s="353"/>
      <c r="D306" s="347"/>
      <c r="E306" s="347"/>
      <c r="F306" s="330">
        <f>SUM(F302:F305)</f>
        <v>237947.49</v>
      </c>
      <c r="G306" s="308"/>
      <c r="H306" s="308"/>
      <c r="I306" s="318"/>
      <c r="J306" s="319"/>
      <c r="K306" s="311"/>
      <c r="L306" s="321"/>
      <c r="M306" s="312"/>
      <c r="N306" s="322"/>
    </row>
    <row r="307" spans="1:14" ht="26.25" customHeight="1" x14ac:dyDescent="0.2">
      <c r="A307" s="331">
        <v>6</v>
      </c>
      <c r="B307" s="339" t="s">
        <v>373</v>
      </c>
      <c r="C307" s="306"/>
      <c r="D307" s="307"/>
      <c r="E307" s="307"/>
      <c r="F307" s="316"/>
      <c r="G307" s="308"/>
      <c r="H307" s="308"/>
      <c r="I307" s="318"/>
      <c r="J307" s="319"/>
      <c r="K307" s="311"/>
      <c r="L307" s="321"/>
      <c r="M307" s="312"/>
      <c r="N307" s="322"/>
    </row>
    <row r="308" spans="1:14" x14ac:dyDescent="0.2">
      <c r="A308" s="314">
        <v>6.1</v>
      </c>
      <c r="B308" s="338" t="s">
        <v>374</v>
      </c>
      <c r="C308" s="306" t="s">
        <v>93</v>
      </c>
      <c r="D308" s="307">
        <v>1</v>
      </c>
      <c r="E308" s="307">
        <v>3960</v>
      </c>
      <c r="F308" s="316">
        <f>D308*E308</f>
        <v>3960</v>
      </c>
      <c r="G308" s="308"/>
      <c r="H308" s="308"/>
      <c r="I308" s="318"/>
      <c r="J308" s="319"/>
      <c r="K308" s="311"/>
      <c r="L308" s="321"/>
      <c r="M308" s="312"/>
      <c r="N308" s="322"/>
    </row>
    <row r="309" spans="1:14" x14ac:dyDescent="0.2">
      <c r="A309" s="314"/>
      <c r="B309" s="339" t="s">
        <v>35</v>
      </c>
      <c r="C309" s="353"/>
      <c r="D309" s="347"/>
      <c r="E309" s="347"/>
      <c r="F309" s="330">
        <f>F308</f>
        <v>3960</v>
      </c>
      <c r="G309" s="308"/>
      <c r="H309" s="308"/>
      <c r="I309" s="318"/>
      <c r="J309" s="319"/>
      <c r="K309" s="311"/>
      <c r="L309" s="321"/>
      <c r="M309" s="312"/>
      <c r="N309" s="322"/>
    </row>
    <row r="310" spans="1:14" x14ac:dyDescent="0.2">
      <c r="A310" s="331">
        <v>7</v>
      </c>
      <c r="B310" s="339" t="s">
        <v>298</v>
      </c>
      <c r="C310" s="306"/>
      <c r="D310" s="307"/>
      <c r="E310" s="307"/>
      <c r="F310" s="316"/>
      <c r="G310" s="308"/>
      <c r="H310" s="308"/>
      <c r="I310" s="318"/>
      <c r="J310" s="319"/>
      <c r="K310" s="311"/>
      <c r="L310" s="321"/>
      <c r="M310" s="312"/>
      <c r="N310" s="322"/>
    </row>
    <row r="311" spans="1:14" x14ac:dyDescent="0.2">
      <c r="A311" s="314">
        <v>7.1</v>
      </c>
      <c r="B311" s="338" t="s">
        <v>375</v>
      </c>
      <c r="C311" s="306" t="s">
        <v>30</v>
      </c>
      <c r="D311" s="307">
        <v>96</v>
      </c>
      <c r="E311" s="307">
        <v>356.4</v>
      </c>
      <c r="F311" s="316">
        <f>D311*E311</f>
        <v>34214.399999999994</v>
      </c>
      <c r="G311" s="308"/>
      <c r="H311" s="308"/>
      <c r="I311" s="318"/>
      <c r="J311" s="319"/>
      <c r="K311" s="311"/>
      <c r="L311" s="321"/>
      <c r="M311" s="312"/>
      <c r="N311" s="322"/>
    </row>
    <row r="312" spans="1:14" x14ac:dyDescent="0.2">
      <c r="A312" s="314">
        <v>7.2</v>
      </c>
      <c r="B312" s="338" t="s">
        <v>301</v>
      </c>
      <c r="C312" s="306" t="s">
        <v>30</v>
      </c>
      <c r="D312" s="307">
        <v>96</v>
      </c>
      <c r="E312" s="307">
        <v>48.51</v>
      </c>
      <c r="F312" s="316">
        <f t="shared" ref="F312:F313" si="17">D312*E312</f>
        <v>4656.96</v>
      </c>
      <c r="G312" s="308"/>
      <c r="H312" s="308"/>
      <c r="I312" s="318"/>
      <c r="J312" s="319"/>
      <c r="K312" s="311"/>
      <c r="L312" s="321"/>
      <c r="M312" s="312"/>
      <c r="N312" s="322"/>
    </row>
    <row r="313" spans="1:14" x14ac:dyDescent="0.2">
      <c r="A313" s="314">
        <v>7.3</v>
      </c>
      <c r="B313" s="338" t="s">
        <v>376</v>
      </c>
      <c r="C313" s="306" t="s">
        <v>30</v>
      </c>
      <c r="D313" s="307">
        <v>300</v>
      </c>
      <c r="E313" s="307">
        <v>376.2</v>
      </c>
      <c r="F313" s="316">
        <f t="shared" si="17"/>
        <v>112860</v>
      </c>
      <c r="G313" s="308"/>
      <c r="H313" s="308"/>
      <c r="I313" s="318"/>
      <c r="J313" s="319"/>
      <c r="K313" s="311"/>
      <c r="L313" s="321"/>
      <c r="M313" s="312"/>
      <c r="N313" s="322"/>
    </row>
    <row r="314" spans="1:14" x14ac:dyDescent="0.2">
      <c r="A314" s="314"/>
      <c r="B314" s="339" t="s">
        <v>35</v>
      </c>
      <c r="C314" s="353"/>
      <c r="D314" s="347"/>
      <c r="E314" s="347"/>
      <c r="F314" s="330">
        <f>SUM(F311:F313)</f>
        <v>151731.35999999999</v>
      </c>
      <c r="G314" s="308"/>
      <c r="H314" s="308"/>
      <c r="I314" s="318"/>
      <c r="J314" s="319"/>
      <c r="K314" s="311"/>
      <c r="L314" s="321"/>
      <c r="M314" s="312"/>
      <c r="N314" s="322"/>
    </row>
    <row r="315" spans="1:14" x14ac:dyDescent="0.2">
      <c r="A315" s="331">
        <v>3</v>
      </c>
      <c r="B315" s="339" t="s">
        <v>377</v>
      </c>
      <c r="C315" s="306"/>
      <c r="D315" s="307"/>
      <c r="E315" s="307"/>
      <c r="F315" s="316"/>
      <c r="G315" s="308"/>
      <c r="H315" s="308"/>
      <c r="I315" s="318"/>
      <c r="J315" s="319"/>
      <c r="K315" s="311"/>
      <c r="L315" s="321"/>
      <c r="M315" s="312"/>
      <c r="N315" s="322"/>
    </row>
    <row r="316" spans="1:14" x14ac:dyDescent="0.2">
      <c r="A316" s="314">
        <v>3.1</v>
      </c>
      <c r="B316" s="338" t="s">
        <v>322</v>
      </c>
      <c r="C316" s="306" t="s">
        <v>30</v>
      </c>
      <c r="D316" s="307">
        <v>100.8</v>
      </c>
      <c r="E316" s="307">
        <v>277.2</v>
      </c>
      <c r="F316" s="316">
        <f>D316*E316</f>
        <v>27941.759999999998</v>
      </c>
      <c r="G316" s="308"/>
      <c r="H316" s="308"/>
      <c r="I316" s="318"/>
      <c r="J316" s="319"/>
      <c r="K316" s="311"/>
      <c r="L316" s="321"/>
      <c r="M316" s="312"/>
      <c r="N316" s="322"/>
    </row>
    <row r="317" spans="1:14" x14ac:dyDescent="0.2">
      <c r="A317" s="314"/>
      <c r="B317" s="339" t="s">
        <v>35</v>
      </c>
      <c r="C317" s="306"/>
      <c r="D317" s="307"/>
      <c r="E317" s="307"/>
      <c r="F317" s="330">
        <f>F316</f>
        <v>27941.759999999998</v>
      </c>
      <c r="G317" s="308"/>
      <c r="H317" s="308"/>
      <c r="I317" s="318"/>
      <c r="J317" s="319"/>
      <c r="K317" s="311"/>
      <c r="L317" s="321"/>
      <c r="M317" s="312"/>
      <c r="N317" s="322"/>
    </row>
    <row r="318" spans="1:14" ht="24" x14ac:dyDescent="0.2">
      <c r="A318" s="331" t="s">
        <v>378</v>
      </c>
      <c r="B318" s="339" t="s">
        <v>379</v>
      </c>
      <c r="C318" s="306"/>
      <c r="D318" s="307"/>
      <c r="E318" s="307"/>
      <c r="F318" s="316"/>
      <c r="G318" s="308"/>
      <c r="H318" s="308"/>
      <c r="I318" s="318"/>
      <c r="J318" s="319"/>
      <c r="K318" s="311"/>
      <c r="L318" s="321"/>
      <c r="M318" s="312"/>
      <c r="N318" s="322"/>
    </row>
    <row r="319" spans="1:14" x14ac:dyDescent="0.2">
      <c r="A319" s="314">
        <v>1</v>
      </c>
      <c r="B319" s="338" t="s">
        <v>275</v>
      </c>
      <c r="C319" s="306"/>
      <c r="D319" s="307"/>
      <c r="E319" s="307"/>
      <c r="F319" s="316"/>
      <c r="G319" s="308"/>
      <c r="H319" s="308"/>
      <c r="I319" s="318"/>
      <c r="J319" s="319"/>
      <c r="K319" s="311"/>
      <c r="L319" s="321"/>
      <c r="M319" s="312"/>
      <c r="N319" s="322"/>
    </row>
    <row r="320" spans="1:14" x14ac:dyDescent="0.2">
      <c r="A320" s="314">
        <v>1.1000000000000001</v>
      </c>
      <c r="B320" s="338" t="s">
        <v>355</v>
      </c>
      <c r="C320" s="306" t="s">
        <v>34</v>
      </c>
      <c r="D320" s="307">
        <v>5170</v>
      </c>
      <c r="E320" s="307">
        <v>60</v>
      </c>
      <c r="F320" s="316">
        <f>D320*E320</f>
        <v>310200</v>
      </c>
      <c r="G320" s="308"/>
      <c r="H320" s="308"/>
      <c r="I320" s="318"/>
      <c r="J320" s="319"/>
      <c r="K320" s="311"/>
      <c r="L320" s="321"/>
      <c r="M320" s="312"/>
      <c r="N320" s="322"/>
    </row>
    <row r="321" spans="1:14" x14ac:dyDescent="0.2">
      <c r="A321" s="314"/>
      <c r="B321" s="339" t="s">
        <v>35</v>
      </c>
      <c r="C321" s="353"/>
      <c r="D321" s="347"/>
      <c r="E321" s="347"/>
      <c r="F321" s="330">
        <f>F320</f>
        <v>310200</v>
      </c>
      <c r="G321" s="308"/>
      <c r="H321" s="308"/>
      <c r="I321" s="318"/>
      <c r="J321" s="319"/>
      <c r="K321" s="311"/>
      <c r="L321" s="321"/>
      <c r="M321" s="312"/>
      <c r="N321" s="322"/>
    </row>
    <row r="322" spans="1:14" x14ac:dyDescent="0.2">
      <c r="A322" s="331">
        <v>2</v>
      </c>
      <c r="B322" s="339" t="s">
        <v>363</v>
      </c>
      <c r="C322" s="306"/>
      <c r="D322" s="307"/>
      <c r="E322" s="307"/>
      <c r="F322" s="316"/>
      <c r="G322" s="308"/>
      <c r="H322" s="308"/>
      <c r="I322" s="318"/>
      <c r="J322" s="319"/>
      <c r="K322" s="311"/>
      <c r="L322" s="321"/>
      <c r="M322" s="312"/>
      <c r="N322" s="322"/>
    </row>
    <row r="323" spans="1:14" x14ac:dyDescent="0.2">
      <c r="A323" s="314">
        <v>2.1</v>
      </c>
      <c r="B323" s="338" t="s">
        <v>364</v>
      </c>
      <c r="C323" s="306" t="s">
        <v>38</v>
      </c>
      <c r="D323" s="307">
        <v>3722.3999999999996</v>
      </c>
      <c r="E323" s="307">
        <v>198</v>
      </c>
      <c r="F323" s="316">
        <f>D323*E323</f>
        <v>737035.2</v>
      </c>
      <c r="G323" s="308"/>
      <c r="H323" s="308"/>
      <c r="I323" s="318"/>
      <c r="J323" s="319"/>
      <c r="K323" s="311"/>
      <c r="L323" s="321"/>
      <c r="M323" s="312"/>
      <c r="N323" s="322"/>
    </row>
    <row r="324" spans="1:14" x14ac:dyDescent="0.2">
      <c r="A324" s="314">
        <v>2.2000000000000002</v>
      </c>
      <c r="B324" s="338" t="s">
        <v>356</v>
      </c>
      <c r="C324" s="306" t="s">
        <v>38</v>
      </c>
      <c r="D324" s="307">
        <v>465.29999999999995</v>
      </c>
      <c r="E324" s="307">
        <v>940.5</v>
      </c>
      <c r="F324" s="316">
        <f t="shared" ref="F324:F327" si="18">D324*E324</f>
        <v>437614.64999999997</v>
      </c>
      <c r="G324" s="308"/>
      <c r="H324" s="308"/>
      <c r="I324" s="318"/>
      <c r="J324" s="319"/>
      <c r="K324" s="311"/>
      <c r="L324" s="321"/>
      <c r="M324" s="312"/>
      <c r="N324" s="322"/>
    </row>
    <row r="325" spans="1:14" ht="23.25" customHeight="1" x14ac:dyDescent="0.2">
      <c r="A325" s="314">
        <v>2.2999999999999998</v>
      </c>
      <c r="B325" s="338" t="s">
        <v>365</v>
      </c>
      <c r="C325" s="306" t="s">
        <v>38</v>
      </c>
      <c r="D325" s="307">
        <v>2233.4399999999996</v>
      </c>
      <c r="E325" s="307">
        <v>539.54999999999995</v>
      </c>
      <c r="F325" s="316">
        <f t="shared" si="18"/>
        <v>1205052.5519999997</v>
      </c>
      <c r="G325" s="308"/>
      <c r="H325" s="308"/>
      <c r="I325" s="318"/>
      <c r="J325" s="319"/>
      <c r="K325" s="311"/>
      <c r="L325" s="321"/>
      <c r="M325" s="312"/>
      <c r="N325" s="322"/>
    </row>
    <row r="326" spans="1:14" x14ac:dyDescent="0.2">
      <c r="A326" s="314">
        <v>2.4</v>
      </c>
      <c r="B326" s="338" t="s">
        <v>282</v>
      </c>
      <c r="C326" s="306" t="s">
        <v>38</v>
      </c>
      <c r="D326" s="307">
        <v>1861.2</v>
      </c>
      <c r="E326" s="307">
        <v>247.5</v>
      </c>
      <c r="F326" s="316">
        <f t="shared" si="18"/>
        <v>460647</v>
      </c>
      <c r="G326" s="308"/>
      <c r="H326" s="308"/>
      <c r="I326" s="318"/>
      <c r="J326" s="319"/>
      <c r="K326" s="311"/>
      <c r="L326" s="321"/>
      <c r="M326" s="312"/>
      <c r="N326" s="322"/>
    </row>
    <row r="327" spans="1:14" ht="24" x14ac:dyDescent="0.2">
      <c r="A327" s="314">
        <v>2.5</v>
      </c>
      <c r="B327" s="338" t="s">
        <v>283</v>
      </c>
      <c r="C327" s="306" t="s">
        <v>38</v>
      </c>
      <c r="D327" s="307">
        <v>1116.7199999999998</v>
      </c>
      <c r="E327" s="307">
        <v>762.3</v>
      </c>
      <c r="F327" s="316">
        <f t="shared" si="18"/>
        <v>851275.65599999984</v>
      </c>
      <c r="G327" s="308"/>
      <c r="H327" s="308"/>
      <c r="I327" s="318"/>
      <c r="J327" s="319"/>
      <c r="K327" s="311"/>
      <c r="L327" s="321"/>
      <c r="M327" s="312"/>
      <c r="N327" s="322"/>
    </row>
    <row r="328" spans="1:14" x14ac:dyDescent="0.2">
      <c r="A328" s="314"/>
      <c r="B328" s="339" t="s">
        <v>35</v>
      </c>
      <c r="C328" s="353"/>
      <c r="D328" s="347"/>
      <c r="E328" s="347"/>
      <c r="F328" s="330">
        <f>SUM(F323:F327)</f>
        <v>3691625.0579999997</v>
      </c>
      <c r="G328" s="308"/>
      <c r="H328" s="308"/>
      <c r="I328" s="318"/>
      <c r="J328" s="319"/>
      <c r="K328" s="311"/>
      <c r="L328" s="321"/>
      <c r="M328" s="312"/>
      <c r="N328" s="322"/>
    </row>
    <row r="329" spans="1:14" x14ac:dyDescent="0.2">
      <c r="A329" s="331">
        <v>3</v>
      </c>
      <c r="B329" s="339" t="s">
        <v>284</v>
      </c>
      <c r="C329" s="306"/>
      <c r="D329" s="307"/>
      <c r="E329" s="307"/>
      <c r="F329" s="316"/>
      <c r="G329" s="308"/>
      <c r="H329" s="308"/>
      <c r="I329" s="318"/>
      <c r="J329" s="319"/>
      <c r="K329" s="311"/>
      <c r="L329" s="321"/>
      <c r="M329" s="312"/>
      <c r="N329" s="322"/>
    </row>
    <row r="330" spans="1:14" s="359" customFormat="1" x14ac:dyDescent="0.2">
      <c r="A330" s="352">
        <v>3.1</v>
      </c>
      <c r="B330" s="346" t="s">
        <v>380</v>
      </c>
      <c r="C330" s="342" t="s">
        <v>34</v>
      </c>
      <c r="D330" s="344">
        <v>5428.5</v>
      </c>
      <c r="E330" s="344">
        <v>2180</v>
      </c>
      <c r="F330" s="345">
        <f>D330*E330</f>
        <v>11834130</v>
      </c>
      <c r="G330" s="317"/>
      <c r="H330" s="317"/>
      <c r="I330" s="350"/>
      <c r="J330" s="351"/>
      <c r="K330" s="355"/>
      <c r="L330" s="356"/>
      <c r="M330" s="357"/>
      <c r="N330" s="358"/>
    </row>
    <row r="331" spans="1:14" x14ac:dyDescent="0.2">
      <c r="A331" s="314"/>
      <c r="B331" s="339" t="s">
        <v>206</v>
      </c>
      <c r="C331" s="306"/>
      <c r="D331" s="307"/>
      <c r="E331" s="307"/>
      <c r="F331" s="330">
        <f>F330</f>
        <v>11834130</v>
      </c>
      <c r="G331" s="308"/>
      <c r="H331" s="308"/>
      <c r="I331" s="318"/>
      <c r="J331" s="319"/>
      <c r="K331" s="311"/>
      <c r="L331" s="321"/>
      <c r="M331" s="312"/>
      <c r="N331" s="322"/>
    </row>
    <row r="332" spans="1:14" x14ac:dyDescent="0.2">
      <c r="A332" s="331">
        <v>4</v>
      </c>
      <c r="B332" s="339" t="s">
        <v>367</v>
      </c>
      <c r="C332" s="306"/>
      <c r="D332" s="307"/>
      <c r="E332" s="307"/>
      <c r="F332" s="316"/>
      <c r="G332" s="308"/>
      <c r="H332" s="308"/>
      <c r="I332" s="318"/>
      <c r="J332" s="319"/>
      <c r="K332" s="311"/>
      <c r="L332" s="321"/>
      <c r="M332" s="312"/>
      <c r="N332" s="322"/>
    </row>
    <row r="333" spans="1:14" x14ac:dyDescent="0.2">
      <c r="A333" s="314">
        <v>4.0999999999999996</v>
      </c>
      <c r="B333" s="338" t="s">
        <v>368</v>
      </c>
      <c r="C333" s="306" t="s">
        <v>34</v>
      </c>
      <c r="D333" s="307">
        <v>15</v>
      </c>
      <c r="E333" s="307">
        <v>3576.9690000000001</v>
      </c>
      <c r="F333" s="316">
        <f>D333*E333</f>
        <v>53654.535000000003</v>
      </c>
      <c r="G333" s="308"/>
      <c r="H333" s="308"/>
      <c r="I333" s="318"/>
      <c r="J333" s="319"/>
      <c r="K333" s="311"/>
      <c r="L333" s="321"/>
      <c r="M333" s="312"/>
      <c r="N333" s="322"/>
    </row>
    <row r="334" spans="1:14" x14ac:dyDescent="0.2">
      <c r="A334" s="314">
        <v>4.2</v>
      </c>
      <c r="B334" s="338" t="s">
        <v>369</v>
      </c>
      <c r="C334" s="306" t="s">
        <v>34</v>
      </c>
      <c r="D334" s="307">
        <v>6</v>
      </c>
      <c r="E334" s="307">
        <v>5466.2849999999999</v>
      </c>
      <c r="F334" s="316">
        <f>D334*E334</f>
        <v>32797.71</v>
      </c>
      <c r="G334" s="308"/>
      <c r="H334" s="308"/>
      <c r="I334" s="318"/>
      <c r="J334" s="319"/>
      <c r="K334" s="311"/>
      <c r="L334" s="321"/>
      <c r="M334" s="312"/>
      <c r="N334" s="322"/>
    </row>
    <row r="335" spans="1:14" x14ac:dyDescent="0.2">
      <c r="A335" s="314"/>
      <c r="B335" s="339" t="s">
        <v>35</v>
      </c>
      <c r="C335" s="353"/>
      <c r="D335" s="347"/>
      <c r="E335" s="347"/>
      <c r="F335" s="330">
        <f>SUM(F333:F334)</f>
        <v>86452.244999999995</v>
      </c>
      <c r="G335" s="308"/>
      <c r="H335" s="308"/>
      <c r="I335" s="318"/>
      <c r="J335" s="319"/>
      <c r="K335" s="311"/>
      <c r="L335" s="321"/>
      <c r="M335" s="312"/>
      <c r="N335" s="322"/>
    </row>
    <row r="336" spans="1:14" x14ac:dyDescent="0.2">
      <c r="A336" s="331">
        <v>5</v>
      </c>
      <c r="B336" s="339" t="s">
        <v>358</v>
      </c>
      <c r="C336" s="306"/>
      <c r="D336" s="307"/>
      <c r="E336" s="307"/>
      <c r="F336" s="316"/>
      <c r="G336" s="308"/>
      <c r="H336" s="308"/>
      <c r="I336" s="318"/>
      <c r="J336" s="319"/>
      <c r="K336" s="311"/>
      <c r="L336" s="321"/>
      <c r="M336" s="312"/>
      <c r="N336" s="322"/>
    </row>
    <row r="337" spans="1:14" s="359" customFormat="1" x14ac:dyDescent="0.2">
      <c r="A337" s="352">
        <v>5.0999999999999996</v>
      </c>
      <c r="B337" s="346" t="s">
        <v>381</v>
      </c>
      <c r="C337" s="342" t="s">
        <v>200</v>
      </c>
      <c r="D337" s="344">
        <v>4</v>
      </c>
      <c r="E337" s="344">
        <v>22225.5</v>
      </c>
      <c r="F337" s="345">
        <f>D337*E337</f>
        <v>88902</v>
      </c>
      <c r="G337" s="317"/>
      <c r="H337" s="317"/>
      <c r="I337" s="350"/>
      <c r="J337" s="351"/>
      <c r="K337" s="355"/>
      <c r="L337" s="356"/>
      <c r="M337" s="357"/>
      <c r="N337" s="358"/>
    </row>
    <row r="338" spans="1:14" s="359" customFormat="1" x14ac:dyDescent="0.2">
      <c r="A338" s="352">
        <v>5.2</v>
      </c>
      <c r="B338" s="346" t="s">
        <v>382</v>
      </c>
      <c r="C338" s="342" t="s">
        <v>200</v>
      </c>
      <c r="D338" s="344">
        <v>2</v>
      </c>
      <c r="E338" s="344">
        <v>34214.400000000001</v>
      </c>
      <c r="F338" s="345">
        <f t="shared" ref="F338:F339" si="19">D338*E338</f>
        <v>68428.800000000003</v>
      </c>
      <c r="G338" s="317"/>
      <c r="H338" s="317"/>
      <c r="I338" s="350"/>
      <c r="J338" s="351"/>
      <c r="K338" s="355"/>
      <c r="L338" s="356"/>
      <c r="M338" s="357"/>
      <c r="N338" s="358"/>
    </row>
    <row r="339" spans="1:14" s="359" customFormat="1" x14ac:dyDescent="0.2">
      <c r="A339" s="352">
        <v>5.3</v>
      </c>
      <c r="B339" s="346" t="s">
        <v>383</v>
      </c>
      <c r="C339" s="342" t="s">
        <v>200</v>
      </c>
      <c r="D339" s="344">
        <v>1</v>
      </c>
      <c r="E339" s="344">
        <v>6366.69</v>
      </c>
      <c r="F339" s="345">
        <f t="shared" si="19"/>
        <v>6366.69</v>
      </c>
      <c r="G339" s="317"/>
      <c r="H339" s="317"/>
      <c r="I339" s="350"/>
      <c r="J339" s="351"/>
      <c r="K339" s="355"/>
      <c r="L339" s="356"/>
      <c r="M339" s="357"/>
      <c r="N339" s="358"/>
    </row>
    <row r="340" spans="1:14" x14ac:dyDescent="0.2">
      <c r="A340" s="314">
        <v>5.4</v>
      </c>
      <c r="B340" s="338" t="s">
        <v>295</v>
      </c>
      <c r="C340" s="306" t="s">
        <v>200</v>
      </c>
      <c r="D340" s="307">
        <v>6</v>
      </c>
      <c r="E340" s="307">
        <v>12375</v>
      </c>
      <c r="F340" s="316">
        <f>D340*E340</f>
        <v>74250</v>
      </c>
      <c r="G340" s="308"/>
      <c r="H340" s="308"/>
      <c r="I340" s="318"/>
      <c r="J340" s="319"/>
      <c r="K340" s="311"/>
      <c r="L340" s="321"/>
      <c r="M340" s="312"/>
      <c r="N340" s="322"/>
    </row>
    <row r="341" spans="1:14" x14ac:dyDescent="0.2">
      <c r="A341" s="314"/>
      <c r="B341" s="339" t="s">
        <v>35</v>
      </c>
      <c r="C341" s="353"/>
      <c r="D341" s="347"/>
      <c r="E341" s="347"/>
      <c r="F341" s="330">
        <f>SUM(F337:F340)</f>
        <v>237947.49</v>
      </c>
      <c r="G341" s="308"/>
      <c r="H341" s="308"/>
      <c r="I341" s="318"/>
      <c r="J341" s="319"/>
      <c r="K341" s="311"/>
      <c r="L341" s="321"/>
      <c r="M341" s="312"/>
      <c r="N341" s="322"/>
    </row>
    <row r="342" spans="1:14" ht="21.75" customHeight="1" x14ac:dyDescent="0.2">
      <c r="A342" s="331">
        <v>6</v>
      </c>
      <c r="B342" s="339" t="s">
        <v>373</v>
      </c>
      <c r="C342" s="306"/>
      <c r="D342" s="307"/>
      <c r="E342" s="307"/>
      <c r="F342" s="316"/>
      <c r="G342" s="308"/>
      <c r="H342" s="308"/>
      <c r="I342" s="318"/>
      <c r="J342" s="319"/>
      <c r="K342" s="311"/>
      <c r="L342" s="321"/>
      <c r="M342" s="312"/>
      <c r="N342" s="322"/>
    </row>
    <row r="343" spans="1:14" x14ac:dyDescent="0.2">
      <c r="A343" s="331">
        <v>6.1</v>
      </c>
      <c r="B343" s="338" t="s">
        <v>374</v>
      </c>
      <c r="C343" s="306" t="s">
        <v>93</v>
      </c>
      <c r="D343" s="307">
        <v>1</v>
      </c>
      <c r="E343" s="307">
        <v>3960</v>
      </c>
      <c r="F343" s="316">
        <f>D343*E343</f>
        <v>3960</v>
      </c>
      <c r="G343" s="308"/>
      <c r="H343" s="308"/>
      <c r="I343" s="318"/>
      <c r="J343" s="319"/>
      <c r="K343" s="311"/>
      <c r="L343" s="321"/>
      <c r="M343" s="312"/>
      <c r="N343" s="322"/>
    </row>
    <row r="344" spans="1:14" x14ac:dyDescent="0.2">
      <c r="A344" s="314"/>
      <c r="B344" s="339" t="s">
        <v>35</v>
      </c>
      <c r="C344" s="353"/>
      <c r="D344" s="347"/>
      <c r="E344" s="347"/>
      <c r="F344" s="330">
        <f>F343</f>
        <v>3960</v>
      </c>
      <c r="G344" s="308"/>
      <c r="H344" s="308"/>
      <c r="I344" s="318"/>
      <c r="J344" s="319"/>
      <c r="K344" s="311"/>
      <c r="L344" s="321"/>
      <c r="M344" s="312"/>
      <c r="N344" s="322"/>
    </row>
    <row r="345" spans="1:14" x14ac:dyDescent="0.2">
      <c r="A345" s="331">
        <v>7</v>
      </c>
      <c r="B345" s="339" t="s">
        <v>298</v>
      </c>
      <c r="C345" s="306"/>
      <c r="D345" s="307"/>
      <c r="E345" s="307"/>
      <c r="F345" s="316"/>
      <c r="G345" s="308"/>
      <c r="H345" s="308"/>
      <c r="I345" s="318"/>
      <c r="J345" s="319"/>
      <c r="K345" s="311"/>
      <c r="L345" s="321"/>
      <c r="M345" s="312"/>
      <c r="N345" s="322"/>
    </row>
    <row r="346" spans="1:14" x14ac:dyDescent="0.2">
      <c r="A346" s="314">
        <v>7.1</v>
      </c>
      <c r="B346" s="338" t="s">
        <v>375</v>
      </c>
      <c r="C346" s="306" t="s">
        <v>30</v>
      </c>
      <c r="D346" s="307">
        <v>75</v>
      </c>
      <c r="E346" s="307">
        <v>356.4</v>
      </c>
      <c r="F346" s="316">
        <f>D346*E346</f>
        <v>26730</v>
      </c>
      <c r="G346" s="308"/>
      <c r="H346" s="308"/>
      <c r="I346" s="318"/>
      <c r="J346" s="319"/>
      <c r="K346" s="311"/>
      <c r="L346" s="321"/>
      <c r="M346" s="312"/>
      <c r="N346" s="322"/>
    </row>
    <row r="347" spans="1:14" x14ac:dyDescent="0.2">
      <c r="A347" s="314">
        <v>7.2</v>
      </c>
      <c r="B347" s="338" t="s">
        <v>301</v>
      </c>
      <c r="C347" s="306" t="s">
        <v>30</v>
      </c>
      <c r="D347" s="307">
        <v>75</v>
      </c>
      <c r="E347" s="307">
        <v>48.51</v>
      </c>
      <c r="F347" s="316">
        <f t="shared" ref="F347:F348" si="20">D347*E347</f>
        <v>3638.25</v>
      </c>
      <c r="G347" s="308"/>
      <c r="H347" s="308"/>
      <c r="I347" s="318"/>
      <c r="J347" s="319"/>
      <c r="K347" s="311"/>
      <c r="L347" s="321"/>
      <c r="M347" s="312"/>
      <c r="N347" s="322"/>
    </row>
    <row r="348" spans="1:14" x14ac:dyDescent="0.2">
      <c r="A348" s="314">
        <v>7.3</v>
      </c>
      <c r="B348" s="338" t="s">
        <v>376</v>
      </c>
      <c r="C348" s="306" t="s">
        <v>30</v>
      </c>
      <c r="D348" s="307">
        <v>300</v>
      </c>
      <c r="E348" s="307">
        <v>376.2</v>
      </c>
      <c r="F348" s="316">
        <f t="shared" si="20"/>
        <v>112860</v>
      </c>
      <c r="G348" s="308"/>
      <c r="H348" s="308"/>
      <c r="I348" s="318"/>
      <c r="J348" s="319"/>
      <c r="K348" s="311"/>
      <c r="L348" s="321"/>
      <c r="M348" s="312"/>
      <c r="N348" s="322"/>
    </row>
    <row r="349" spans="1:14" x14ac:dyDescent="0.2">
      <c r="A349" s="314"/>
      <c r="B349" s="339" t="s">
        <v>35</v>
      </c>
      <c r="C349" s="353"/>
      <c r="D349" s="347"/>
      <c r="E349" s="347"/>
      <c r="F349" s="330">
        <f>SUM(F346:F348)</f>
        <v>143228.25</v>
      </c>
      <c r="G349" s="308"/>
      <c r="H349" s="308"/>
      <c r="I349" s="318"/>
      <c r="J349" s="319"/>
      <c r="K349" s="311"/>
      <c r="L349" s="321"/>
      <c r="M349" s="312"/>
      <c r="N349" s="322"/>
    </row>
    <row r="350" spans="1:14" x14ac:dyDescent="0.2">
      <c r="A350" s="331">
        <v>3</v>
      </c>
      <c r="B350" s="339" t="s">
        <v>377</v>
      </c>
      <c r="C350" s="306"/>
      <c r="D350" s="307"/>
      <c r="E350" s="307"/>
      <c r="F350" s="316"/>
      <c r="G350" s="308"/>
      <c r="H350" s="308"/>
      <c r="I350" s="318"/>
      <c r="J350" s="319"/>
      <c r="K350" s="311"/>
      <c r="L350" s="321"/>
      <c r="M350" s="312"/>
      <c r="N350" s="322"/>
    </row>
    <row r="351" spans="1:14" x14ac:dyDescent="0.2">
      <c r="A351" s="314">
        <v>3.1</v>
      </c>
      <c r="B351" s="338" t="s">
        <v>322</v>
      </c>
      <c r="C351" s="306" t="s">
        <v>30</v>
      </c>
      <c r="D351" s="307">
        <v>135</v>
      </c>
      <c r="E351" s="307">
        <v>277.2</v>
      </c>
      <c r="F351" s="316">
        <f>D351*E351</f>
        <v>37422</v>
      </c>
      <c r="G351" s="308"/>
      <c r="H351" s="308"/>
      <c r="I351" s="318"/>
      <c r="J351" s="319"/>
      <c r="K351" s="311"/>
      <c r="L351" s="321"/>
      <c r="M351" s="312"/>
      <c r="N351" s="322"/>
    </row>
    <row r="352" spans="1:14" x14ac:dyDescent="0.2">
      <c r="A352" s="314"/>
      <c r="B352" s="339" t="s">
        <v>35</v>
      </c>
      <c r="C352" s="306"/>
      <c r="D352" s="307"/>
      <c r="E352" s="307"/>
      <c r="F352" s="330">
        <f>F351</f>
        <v>37422</v>
      </c>
      <c r="G352" s="308"/>
      <c r="H352" s="308"/>
      <c r="I352" s="318"/>
      <c r="J352" s="319"/>
      <c r="K352" s="311"/>
      <c r="L352" s="321"/>
      <c r="M352" s="312"/>
      <c r="N352" s="322"/>
    </row>
    <row r="353" spans="1:14" ht="24" x14ac:dyDescent="0.2">
      <c r="A353" s="354" t="s">
        <v>384</v>
      </c>
      <c r="B353" s="339" t="s">
        <v>385</v>
      </c>
      <c r="C353" s="306"/>
      <c r="D353" s="307"/>
      <c r="E353" s="307"/>
      <c r="F353" s="316"/>
      <c r="G353" s="308"/>
      <c r="H353" s="308"/>
      <c r="I353" s="318"/>
      <c r="J353" s="319"/>
      <c r="K353" s="311"/>
      <c r="L353" s="321"/>
      <c r="M353" s="312"/>
      <c r="N353" s="322"/>
    </row>
    <row r="354" spans="1:14" x14ac:dyDescent="0.2">
      <c r="A354" s="314">
        <v>1</v>
      </c>
      <c r="B354" s="338" t="s">
        <v>275</v>
      </c>
      <c r="C354" s="306"/>
      <c r="D354" s="306"/>
      <c r="E354" s="306"/>
      <c r="F354" s="306"/>
      <c r="G354" s="308"/>
      <c r="H354" s="308"/>
      <c r="I354" s="318"/>
      <c r="J354" s="319"/>
      <c r="K354" s="311"/>
      <c r="L354" s="321"/>
      <c r="M354" s="312"/>
      <c r="N354" s="322"/>
    </row>
    <row r="355" spans="1:14" x14ac:dyDescent="0.2">
      <c r="A355" s="314">
        <v>1.1000000000000001</v>
      </c>
      <c r="B355" s="338" t="s">
        <v>355</v>
      </c>
      <c r="C355" s="306" t="s">
        <v>34</v>
      </c>
      <c r="D355" s="307">
        <v>3825</v>
      </c>
      <c r="E355" s="307">
        <v>60</v>
      </c>
      <c r="F355" s="316">
        <f>D355*E355</f>
        <v>229500</v>
      </c>
      <c r="G355" s="308"/>
      <c r="H355" s="308"/>
      <c r="I355" s="318"/>
      <c r="J355" s="319"/>
      <c r="K355" s="311"/>
      <c r="L355" s="321"/>
      <c r="M355" s="312"/>
      <c r="N355" s="322"/>
    </row>
    <row r="356" spans="1:14" x14ac:dyDescent="0.2">
      <c r="A356" s="314"/>
      <c r="B356" s="339" t="s">
        <v>35</v>
      </c>
      <c r="C356" s="306"/>
      <c r="D356" s="307"/>
      <c r="E356" s="307"/>
      <c r="F356" s="330">
        <f>F355</f>
        <v>229500</v>
      </c>
      <c r="G356" s="308"/>
      <c r="H356" s="308"/>
      <c r="I356" s="318"/>
      <c r="J356" s="319"/>
      <c r="K356" s="311"/>
      <c r="L356" s="321"/>
      <c r="M356" s="312"/>
      <c r="N356" s="322"/>
    </row>
    <row r="357" spans="1:14" x14ac:dyDescent="0.2">
      <c r="A357" s="331">
        <v>2</v>
      </c>
      <c r="B357" s="339" t="s">
        <v>363</v>
      </c>
      <c r="C357" s="306"/>
      <c r="D357" s="307"/>
      <c r="E357" s="307"/>
      <c r="F357" s="316"/>
      <c r="G357" s="308"/>
      <c r="H357" s="308"/>
      <c r="I357" s="318"/>
      <c r="J357" s="319"/>
      <c r="K357" s="311"/>
      <c r="L357" s="321"/>
      <c r="M357" s="312"/>
      <c r="N357" s="322"/>
    </row>
    <row r="358" spans="1:14" x14ac:dyDescent="0.2">
      <c r="A358" s="314">
        <v>2.1</v>
      </c>
      <c r="B358" s="338" t="s">
        <v>364</v>
      </c>
      <c r="C358" s="306" t="s">
        <v>38</v>
      </c>
      <c r="D358" s="307">
        <v>2754</v>
      </c>
      <c r="E358" s="307">
        <v>198</v>
      </c>
      <c r="F358" s="316">
        <f>D358*E358</f>
        <v>545292</v>
      </c>
      <c r="G358" s="308"/>
      <c r="H358" s="308"/>
      <c r="I358" s="318"/>
      <c r="J358" s="319"/>
      <c r="K358" s="311"/>
      <c r="L358" s="321"/>
      <c r="M358" s="312"/>
      <c r="N358" s="322"/>
    </row>
    <row r="359" spans="1:14" x14ac:dyDescent="0.2">
      <c r="A359" s="314">
        <v>2.2000000000000002</v>
      </c>
      <c r="B359" s="338" t="s">
        <v>356</v>
      </c>
      <c r="C359" s="306" t="s">
        <v>38</v>
      </c>
      <c r="D359" s="307">
        <v>344.25</v>
      </c>
      <c r="E359" s="307">
        <v>940.5</v>
      </c>
      <c r="F359" s="316">
        <f t="shared" ref="F359:F362" si="21">D359*E359</f>
        <v>323767.125</v>
      </c>
      <c r="G359" s="308"/>
      <c r="H359" s="308"/>
      <c r="I359" s="318"/>
      <c r="J359" s="319"/>
      <c r="K359" s="311"/>
      <c r="L359" s="321"/>
      <c r="M359" s="312"/>
      <c r="N359" s="322"/>
    </row>
    <row r="360" spans="1:14" ht="23.25" customHeight="1" x14ac:dyDescent="0.2">
      <c r="A360" s="314">
        <v>2.2999999999999998</v>
      </c>
      <c r="B360" s="338" t="s">
        <v>365</v>
      </c>
      <c r="C360" s="306" t="s">
        <v>38</v>
      </c>
      <c r="D360" s="307">
        <v>1652.3999999999999</v>
      </c>
      <c r="E360" s="307">
        <v>539.54999999999995</v>
      </c>
      <c r="F360" s="316">
        <f t="shared" si="21"/>
        <v>891552.41999999981</v>
      </c>
      <c r="G360" s="308"/>
      <c r="H360" s="308"/>
      <c r="I360" s="318"/>
      <c r="J360" s="319"/>
      <c r="K360" s="311"/>
      <c r="L360" s="321"/>
      <c r="M360" s="312"/>
      <c r="N360" s="322"/>
    </row>
    <row r="361" spans="1:14" x14ac:dyDescent="0.2">
      <c r="A361" s="314">
        <v>2.4</v>
      </c>
      <c r="B361" s="338" t="s">
        <v>282</v>
      </c>
      <c r="C361" s="306" t="s">
        <v>38</v>
      </c>
      <c r="D361" s="307">
        <v>1377.0000000000002</v>
      </c>
      <c r="E361" s="307">
        <v>247.5</v>
      </c>
      <c r="F361" s="316">
        <f t="shared" si="21"/>
        <v>340807.50000000006</v>
      </c>
      <c r="G361" s="308"/>
      <c r="H361" s="308"/>
      <c r="I361" s="318"/>
      <c r="J361" s="319"/>
      <c r="K361" s="311"/>
      <c r="L361" s="321"/>
      <c r="M361" s="312"/>
      <c r="N361" s="322"/>
    </row>
    <row r="362" spans="1:14" ht="24" x14ac:dyDescent="0.2">
      <c r="A362" s="314">
        <v>2.5</v>
      </c>
      <c r="B362" s="338" t="s">
        <v>283</v>
      </c>
      <c r="C362" s="306" t="s">
        <v>38</v>
      </c>
      <c r="D362" s="307">
        <v>826.19999999999993</v>
      </c>
      <c r="E362" s="307">
        <v>762.3</v>
      </c>
      <c r="F362" s="316">
        <f t="shared" si="21"/>
        <v>629812.25999999989</v>
      </c>
      <c r="G362" s="308"/>
      <c r="H362" s="308"/>
      <c r="I362" s="318"/>
      <c r="J362" s="319"/>
      <c r="K362" s="311"/>
      <c r="L362" s="321"/>
      <c r="M362" s="312"/>
      <c r="N362" s="322"/>
    </row>
    <row r="363" spans="1:14" x14ac:dyDescent="0.2">
      <c r="A363" s="314"/>
      <c r="B363" s="339" t="s">
        <v>35</v>
      </c>
      <c r="C363" s="353"/>
      <c r="D363" s="347"/>
      <c r="E363" s="347"/>
      <c r="F363" s="330">
        <f>SUM(F358:F362)</f>
        <v>2731231.3049999997</v>
      </c>
      <c r="G363" s="308"/>
      <c r="H363" s="308"/>
      <c r="I363" s="318"/>
      <c r="J363" s="319"/>
      <c r="K363" s="311"/>
      <c r="L363" s="321"/>
      <c r="M363" s="312"/>
      <c r="N363" s="322"/>
    </row>
    <row r="364" spans="1:14" x14ac:dyDescent="0.2">
      <c r="A364" s="331">
        <v>3</v>
      </c>
      <c r="B364" s="339" t="s">
        <v>284</v>
      </c>
      <c r="C364" s="306"/>
      <c r="D364" s="307"/>
      <c r="E364" s="307"/>
      <c r="F364" s="316"/>
      <c r="G364" s="308"/>
      <c r="H364" s="308"/>
      <c r="I364" s="318"/>
      <c r="J364" s="319"/>
      <c r="K364" s="311"/>
      <c r="L364" s="321"/>
      <c r="M364" s="312"/>
      <c r="N364" s="322"/>
    </row>
    <row r="365" spans="1:14" s="359" customFormat="1" x14ac:dyDescent="0.2">
      <c r="A365" s="352">
        <v>3.1</v>
      </c>
      <c r="B365" s="346" t="s">
        <v>386</v>
      </c>
      <c r="C365" s="342" t="s">
        <v>34</v>
      </c>
      <c r="D365" s="344">
        <v>4016.25</v>
      </c>
      <c r="E365" s="344">
        <v>699.45384100000001</v>
      </c>
      <c r="F365" s="345">
        <f>D365*E365</f>
        <v>2809181.4889162499</v>
      </c>
      <c r="G365" s="317"/>
      <c r="H365" s="317"/>
      <c r="I365" s="350"/>
      <c r="J365" s="351"/>
      <c r="K365" s="355"/>
      <c r="L365" s="356"/>
      <c r="M365" s="357"/>
      <c r="N365" s="358"/>
    </row>
    <row r="366" spans="1:14" x14ac:dyDescent="0.2">
      <c r="A366" s="314"/>
      <c r="B366" s="339" t="s">
        <v>35</v>
      </c>
      <c r="C366" s="353"/>
      <c r="D366" s="347"/>
      <c r="E366" s="347"/>
      <c r="F366" s="330">
        <f>F365</f>
        <v>2809181.4889162499</v>
      </c>
      <c r="G366" s="308"/>
      <c r="H366" s="308"/>
      <c r="I366" s="318"/>
      <c r="J366" s="319"/>
      <c r="K366" s="311"/>
      <c r="L366" s="321"/>
      <c r="M366" s="312"/>
      <c r="N366" s="322"/>
    </row>
    <row r="367" spans="1:14" x14ac:dyDescent="0.2">
      <c r="A367" s="331">
        <v>4</v>
      </c>
      <c r="B367" s="339" t="s">
        <v>387</v>
      </c>
      <c r="C367" s="306"/>
      <c r="D367" s="307"/>
      <c r="E367" s="307"/>
      <c r="F367" s="316"/>
      <c r="G367" s="308"/>
      <c r="H367" s="308"/>
      <c r="I367" s="318"/>
      <c r="J367" s="319"/>
      <c r="K367" s="311"/>
      <c r="L367" s="321"/>
      <c r="M367" s="312"/>
      <c r="N367" s="322"/>
    </row>
    <row r="368" spans="1:14" ht="24" customHeight="1" x14ac:dyDescent="0.2">
      <c r="A368" s="314">
        <v>4.01</v>
      </c>
      <c r="B368" s="338" t="s">
        <v>388</v>
      </c>
      <c r="C368" s="306" t="s">
        <v>200</v>
      </c>
      <c r="D368" s="307">
        <v>85</v>
      </c>
      <c r="E368" s="307">
        <v>3819.7368230000002</v>
      </c>
      <c r="F368" s="316">
        <f>D368*E368</f>
        <v>324677.62995500001</v>
      </c>
      <c r="G368" s="308"/>
      <c r="H368" s="308"/>
      <c r="I368" s="318"/>
      <c r="J368" s="319"/>
      <c r="K368" s="311"/>
      <c r="L368" s="321"/>
      <c r="M368" s="312"/>
      <c r="N368" s="322"/>
    </row>
    <row r="369" spans="1:14" x14ac:dyDescent="0.2">
      <c r="A369" s="314"/>
      <c r="B369" s="339" t="s">
        <v>35</v>
      </c>
      <c r="C369" s="353"/>
      <c r="D369" s="347"/>
      <c r="E369" s="347"/>
      <c r="F369" s="330">
        <f>F368</f>
        <v>324677.62995500001</v>
      </c>
      <c r="G369" s="308"/>
      <c r="H369" s="308"/>
      <c r="I369" s="318"/>
      <c r="J369" s="319"/>
      <c r="K369" s="311"/>
      <c r="L369" s="321"/>
      <c r="M369" s="312"/>
      <c r="N369" s="322"/>
    </row>
    <row r="370" spans="1:14" x14ac:dyDescent="0.2">
      <c r="A370" s="331">
        <v>5</v>
      </c>
      <c r="B370" s="339" t="s">
        <v>358</v>
      </c>
      <c r="C370" s="306"/>
      <c r="D370" s="307"/>
      <c r="E370" s="307"/>
      <c r="F370" s="316"/>
      <c r="G370" s="308"/>
      <c r="H370" s="308"/>
      <c r="I370" s="318"/>
      <c r="J370" s="319"/>
      <c r="K370" s="311"/>
      <c r="L370" s="321"/>
      <c r="M370" s="312"/>
      <c r="N370" s="322"/>
    </row>
    <row r="371" spans="1:14" ht="36" x14ac:dyDescent="0.2">
      <c r="A371" s="314">
        <v>5.01</v>
      </c>
      <c r="B371" s="338" t="s">
        <v>389</v>
      </c>
      <c r="C371" s="306" t="s">
        <v>200</v>
      </c>
      <c r="D371" s="307">
        <v>3</v>
      </c>
      <c r="E371" s="307">
        <v>24942.139200000001</v>
      </c>
      <c r="F371" s="316">
        <f>D371*E371</f>
        <v>74826.417600000001</v>
      </c>
      <c r="G371" s="308"/>
      <c r="H371" s="308"/>
      <c r="I371" s="318"/>
      <c r="J371" s="319"/>
      <c r="K371" s="311"/>
      <c r="L371" s="321"/>
      <c r="M371" s="312"/>
      <c r="N371" s="322"/>
    </row>
    <row r="372" spans="1:14" x14ac:dyDescent="0.2">
      <c r="A372" s="314">
        <v>5.0199999999999996</v>
      </c>
      <c r="B372" s="338" t="s">
        <v>295</v>
      </c>
      <c r="C372" s="306" t="s">
        <v>200</v>
      </c>
      <c r="D372" s="307">
        <v>3</v>
      </c>
      <c r="E372" s="307">
        <v>12375</v>
      </c>
      <c r="F372" s="316">
        <f>D372*E372</f>
        <v>37125</v>
      </c>
      <c r="G372" s="308"/>
      <c r="H372" s="308"/>
      <c r="I372" s="318"/>
      <c r="J372" s="319"/>
      <c r="K372" s="311"/>
      <c r="L372" s="321"/>
      <c r="M372" s="312"/>
      <c r="N372" s="322"/>
    </row>
    <row r="373" spans="1:14" x14ac:dyDescent="0.2">
      <c r="A373" s="314"/>
      <c r="B373" s="339" t="s">
        <v>35</v>
      </c>
      <c r="C373" s="306"/>
      <c r="D373" s="307"/>
      <c r="E373" s="307"/>
      <c r="F373" s="330">
        <f>SUM(F371:F372)</f>
        <v>111951.4176</v>
      </c>
      <c r="G373" s="308"/>
      <c r="H373" s="308"/>
      <c r="I373" s="318"/>
      <c r="J373" s="319"/>
      <c r="K373" s="311"/>
      <c r="L373" s="321"/>
      <c r="M373" s="312"/>
      <c r="N373" s="322"/>
    </row>
    <row r="374" spans="1:14" ht="24" x14ac:dyDescent="0.2">
      <c r="A374" s="367" t="s">
        <v>390</v>
      </c>
      <c r="B374" s="368" t="s">
        <v>391</v>
      </c>
      <c r="C374" s="342"/>
      <c r="D374" s="344"/>
      <c r="E374" s="344"/>
      <c r="F374" s="345"/>
      <c r="G374" s="348"/>
      <c r="H374" s="349"/>
      <c r="I374" s="350"/>
      <c r="J374" s="351"/>
      <c r="K374" s="311"/>
      <c r="L374" s="321"/>
      <c r="M374" s="312"/>
      <c r="N374" s="322"/>
    </row>
    <row r="375" spans="1:14" x14ac:dyDescent="0.2">
      <c r="A375" s="352">
        <v>1.1000000000000001</v>
      </c>
      <c r="B375" s="346" t="s">
        <v>355</v>
      </c>
      <c r="C375" s="342" t="s">
        <v>34</v>
      </c>
      <c r="D375" s="344">
        <v>3725</v>
      </c>
      <c r="E375" s="344">
        <v>60</v>
      </c>
      <c r="F375" s="345">
        <f>D375*E375</f>
        <v>223500</v>
      </c>
      <c r="G375" s="308"/>
      <c r="H375" s="308"/>
      <c r="I375" s="318"/>
      <c r="J375" s="319"/>
      <c r="K375" s="311"/>
      <c r="L375" s="321"/>
      <c r="M375" s="312"/>
      <c r="N375" s="322"/>
    </row>
    <row r="376" spans="1:14" x14ac:dyDescent="0.2">
      <c r="A376" s="352"/>
      <c r="B376" s="368" t="s">
        <v>35</v>
      </c>
      <c r="C376" s="369"/>
      <c r="D376" s="370"/>
      <c r="E376" s="370"/>
      <c r="F376" s="371">
        <f>F375</f>
        <v>223500</v>
      </c>
      <c r="G376" s="308"/>
      <c r="H376" s="308"/>
      <c r="I376" s="318"/>
      <c r="J376" s="319"/>
      <c r="K376" s="311"/>
      <c r="L376" s="321"/>
      <c r="M376" s="312"/>
      <c r="N376" s="322"/>
    </row>
    <row r="377" spans="1:14" x14ac:dyDescent="0.2">
      <c r="A377" s="367">
        <v>2</v>
      </c>
      <c r="B377" s="368" t="s">
        <v>363</v>
      </c>
      <c r="C377" s="342"/>
      <c r="D377" s="344"/>
      <c r="E377" s="344"/>
      <c r="F377" s="345"/>
      <c r="G377" s="308"/>
      <c r="H377" s="308"/>
      <c r="I377" s="318"/>
      <c r="J377" s="319"/>
      <c r="K377" s="311"/>
      <c r="L377" s="321"/>
      <c r="M377" s="312"/>
      <c r="N377" s="322"/>
    </row>
    <row r="378" spans="1:14" x14ac:dyDescent="0.2">
      <c r="A378" s="352">
        <v>2.1</v>
      </c>
      <c r="B378" s="346" t="s">
        <v>364</v>
      </c>
      <c r="C378" s="342" t="s">
        <v>38</v>
      </c>
      <c r="D378" s="344">
        <v>2682</v>
      </c>
      <c r="E378" s="344">
        <v>198</v>
      </c>
      <c r="F378" s="345">
        <f>D378*E378</f>
        <v>531036</v>
      </c>
      <c r="G378" s="308"/>
      <c r="H378" s="308"/>
      <c r="I378" s="318"/>
      <c r="J378" s="319"/>
      <c r="K378" s="311"/>
      <c r="L378" s="321"/>
      <c r="M378" s="312"/>
      <c r="N378" s="322"/>
    </row>
    <row r="379" spans="1:14" x14ac:dyDescent="0.2">
      <c r="A379" s="352">
        <v>2.2000000000000002</v>
      </c>
      <c r="B379" s="346" t="s">
        <v>356</v>
      </c>
      <c r="C379" s="342" t="s">
        <v>38</v>
      </c>
      <c r="D379" s="344">
        <v>335.25</v>
      </c>
      <c r="E379" s="344">
        <v>940.5</v>
      </c>
      <c r="F379" s="345">
        <f t="shared" ref="F379:F382" si="22">D379*E379</f>
        <v>315302.625</v>
      </c>
      <c r="G379" s="308"/>
      <c r="H379" s="308"/>
      <c r="I379" s="318"/>
      <c r="J379" s="319"/>
      <c r="K379" s="311"/>
      <c r="L379" s="321"/>
      <c r="M379" s="312"/>
      <c r="N379" s="322"/>
    </row>
    <row r="380" spans="1:14" ht="21.75" customHeight="1" x14ac:dyDescent="0.2">
      <c r="A380" s="352">
        <v>2.2999999999999998</v>
      </c>
      <c r="B380" s="346" t="s">
        <v>365</v>
      </c>
      <c r="C380" s="342" t="s">
        <v>38</v>
      </c>
      <c r="D380" s="344">
        <v>1609.2</v>
      </c>
      <c r="E380" s="344">
        <v>539.54999999999995</v>
      </c>
      <c r="F380" s="345">
        <f t="shared" si="22"/>
        <v>868243.86</v>
      </c>
      <c r="G380" s="308"/>
      <c r="H380" s="308"/>
      <c r="I380" s="318"/>
      <c r="J380" s="319"/>
      <c r="K380" s="311"/>
      <c r="L380" s="321"/>
      <c r="M380" s="312"/>
      <c r="N380" s="322"/>
    </row>
    <row r="381" spans="1:14" x14ac:dyDescent="0.2">
      <c r="A381" s="352">
        <v>2.4</v>
      </c>
      <c r="B381" s="346" t="s">
        <v>282</v>
      </c>
      <c r="C381" s="342" t="s">
        <v>38</v>
      </c>
      <c r="D381" s="344">
        <v>1341</v>
      </c>
      <c r="E381" s="344">
        <v>247.5</v>
      </c>
      <c r="F381" s="345">
        <f t="shared" si="22"/>
        <v>331897.5</v>
      </c>
      <c r="G381" s="308"/>
      <c r="H381" s="308"/>
      <c r="I381" s="318"/>
      <c r="J381" s="319"/>
      <c r="K381" s="311"/>
      <c r="L381" s="321"/>
      <c r="M381" s="312"/>
      <c r="N381" s="322"/>
    </row>
    <row r="382" spans="1:14" ht="24" x14ac:dyDescent="0.2">
      <c r="A382" s="352">
        <v>2.5</v>
      </c>
      <c r="B382" s="346" t="s">
        <v>283</v>
      </c>
      <c r="C382" s="342" t="s">
        <v>38</v>
      </c>
      <c r="D382" s="344">
        <v>804.6</v>
      </c>
      <c r="E382" s="344">
        <v>762.3</v>
      </c>
      <c r="F382" s="345">
        <f t="shared" si="22"/>
        <v>613346.57999999996</v>
      </c>
      <c r="G382" s="308"/>
      <c r="H382" s="308"/>
      <c r="I382" s="318"/>
      <c r="J382" s="319"/>
      <c r="K382" s="311"/>
      <c r="L382" s="321"/>
      <c r="M382" s="312"/>
      <c r="N382" s="322"/>
    </row>
    <row r="383" spans="1:14" x14ac:dyDescent="0.2">
      <c r="A383" s="352"/>
      <c r="B383" s="368" t="s">
        <v>35</v>
      </c>
      <c r="C383" s="369"/>
      <c r="D383" s="370"/>
      <c r="E383" s="370"/>
      <c r="F383" s="371">
        <f>SUM(F378:F382)</f>
        <v>2659826.5649999999</v>
      </c>
      <c r="G383" s="308"/>
      <c r="H383" s="308"/>
      <c r="I383" s="318"/>
      <c r="J383" s="319"/>
      <c r="K383" s="311"/>
      <c r="L383" s="321"/>
      <c r="M383" s="312"/>
      <c r="N383" s="322"/>
    </row>
    <row r="384" spans="1:14" x14ac:dyDescent="0.2">
      <c r="A384" s="367">
        <v>3</v>
      </c>
      <c r="B384" s="368" t="s">
        <v>284</v>
      </c>
      <c r="C384" s="342"/>
      <c r="D384" s="344"/>
      <c r="E384" s="344"/>
      <c r="F384" s="345"/>
      <c r="G384" s="308"/>
      <c r="H384" s="308"/>
      <c r="I384" s="318"/>
      <c r="J384" s="319"/>
      <c r="K384" s="311"/>
      <c r="L384" s="321"/>
      <c r="M384" s="312"/>
      <c r="N384" s="322"/>
    </row>
    <row r="385" spans="1:14" x14ac:dyDescent="0.2">
      <c r="A385" s="352">
        <v>3.1</v>
      </c>
      <c r="B385" s="346" t="s">
        <v>386</v>
      </c>
      <c r="C385" s="342" t="s">
        <v>34</v>
      </c>
      <c r="D385" s="344">
        <v>3911.25</v>
      </c>
      <c r="E385" s="344">
        <v>699.45383900000002</v>
      </c>
      <c r="F385" s="345">
        <f>D385*E385</f>
        <v>2735738.8277887502</v>
      </c>
      <c r="G385" s="308"/>
      <c r="H385" s="308"/>
      <c r="I385" s="318"/>
      <c r="J385" s="319"/>
      <c r="K385" s="311"/>
      <c r="L385" s="321"/>
      <c r="M385" s="312"/>
      <c r="N385" s="322"/>
    </row>
    <row r="386" spans="1:14" x14ac:dyDescent="0.2">
      <c r="A386" s="352"/>
      <c r="B386" s="368" t="s">
        <v>35</v>
      </c>
      <c r="C386" s="369"/>
      <c r="D386" s="370"/>
      <c r="E386" s="370"/>
      <c r="F386" s="371">
        <f>F385</f>
        <v>2735738.8277887502</v>
      </c>
      <c r="G386" s="308"/>
      <c r="H386" s="308"/>
      <c r="I386" s="318"/>
      <c r="J386" s="319"/>
      <c r="K386" s="311"/>
      <c r="L386" s="321"/>
      <c r="M386" s="312"/>
      <c r="N386" s="322"/>
    </row>
    <row r="387" spans="1:14" x14ac:dyDescent="0.2">
      <c r="A387" s="367">
        <v>4</v>
      </c>
      <c r="B387" s="368" t="s">
        <v>387</v>
      </c>
      <c r="C387" s="342"/>
      <c r="D387" s="344"/>
      <c r="E387" s="344"/>
      <c r="F387" s="345"/>
      <c r="G387" s="308"/>
      <c r="H387" s="308"/>
      <c r="I387" s="318"/>
      <c r="J387" s="319"/>
      <c r="K387" s="311"/>
      <c r="L387" s="321"/>
      <c r="M387" s="312"/>
      <c r="N387" s="322"/>
    </row>
    <row r="388" spans="1:14" ht="28.5" customHeight="1" x14ac:dyDescent="0.2">
      <c r="A388" s="352">
        <v>4.01</v>
      </c>
      <c r="B388" s="346" t="s">
        <v>388</v>
      </c>
      <c r="C388" s="342" t="s">
        <v>34</v>
      </c>
      <c r="D388" s="344">
        <v>540</v>
      </c>
      <c r="E388" s="344">
        <v>3819.7367960000001</v>
      </c>
      <c r="F388" s="345">
        <f>D388*E388</f>
        <v>2062657.8698400001</v>
      </c>
      <c r="G388" s="308"/>
      <c r="H388" s="308"/>
      <c r="I388" s="318"/>
      <c r="J388" s="319"/>
      <c r="K388" s="311"/>
      <c r="L388" s="321"/>
      <c r="M388" s="312"/>
      <c r="N388" s="322"/>
    </row>
    <row r="389" spans="1:14" x14ac:dyDescent="0.2">
      <c r="A389" s="352"/>
      <c r="B389" s="368" t="s">
        <v>35</v>
      </c>
      <c r="C389" s="369"/>
      <c r="D389" s="370"/>
      <c r="E389" s="370"/>
      <c r="F389" s="371">
        <f>F388</f>
        <v>2062657.8698400001</v>
      </c>
      <c r="G389" s="308"/>
      <c r="H389" s="308"/>
      <c r="I389" s="318"/>
      <c r="J389" s="319"/>
      <c r="K389" s="311"/>
      <c r="L389" s="321"/>
      <c r="M389" s="312"/>
      <c r="N389" s="322"/>
    </row>
    <row r="390" spans="1:14" x14ac:dyDescent="0.2">
      <c r="A390" s="352"/>
      <c r="B390" s="368"/>
      <c r="C390" s="369"/>
      <c r="D390" s="370"/>
      <c r="E390" s="370"/>
      <c r="F390" s="371"/>
      <c r="G390" s="308"/>
      <c r="H390" s="308"/>
      <c r="I390" s="318"/>
      <c r="J390" s="319"/>
      <c r="K390" s="311"/>
      <c r="L390" s="321"/>
      <c r="M390" s="312"/>
      <c r="N390" s="322"/>
    </row>
    <row r="391" spans="1:14" x14ac:dyDescent="0.2">
      <c r="A391" s="367">
        <v>5</v>
      </c>
      <c r="B391" s="368" t="s">
        <v>358</v>
      </c>
      <c r="C391" s="342"/>
      <c r="D391" s="344"/>
      <c r="E391" s="344"/>
      <c r="F391" s="345"/>
      <c r="G391" s="308"/>
      <c r="H391" s="308"/>
      <c r="I391" s="318"/>
      <c r="J391" s="319"/>
      <c r="K391" s="311"/>
      <c r="L391" s="321"/>
      <c r="M391" s="312"/>
      <c r="N391" s="322"/>
    </row>
    <row r="392" spans="1:14" ht="36" x14ac:dyDescent="0.2">
      <c r="A392" s="352">
        <v>5.01</v>
      </c>
      <c r="B392" s="346" t="s">
        <v>389</v>
      </c>
      <c r="C392" s="342" t="s">
        <v>200</v>
      </c>
      <c r="D392" s="344">
        <v>6</v>
      </c>
      <c r="E392" s="344">
        <v>24942.139200000001</v>
      </c>
      <c r="F392" s="345">
        <f>D392*E392</f>
        <v>149652.8352</v>
      </c>
      <c r="G392" s="308"/>
      <c r="H392" s="308"/>
      <c r="I392" s="318"/>
      <c r="J392" s="319"/>
      <c r="K392" s="311"/>
      <c r="L392" s="321"/>
      <c r="M392" s="312"/>
      <c r="N392" s="322"/>
    </row>
    <row r="393" spans="1:14" x14ac:dyDescent="0.2">
      <c r="A393" s="352">
        <v>5.0199999999999996</v>
      </c>
      <c r="B393" s="346" t="s">
        <v>295</v>
      </c>
      <c r="C393" s="342" t="s">
        <v>200</v>
      </c>
      <c r="D393" s="344">
        <v>3</v>
      </c>
      <c r="E393" s="344">
        <v>12375</v>
      </c>
      <c r="F393" s="345">
        <f>D393*E393</f>
        <v>37125</v>
      </c>
      <c r="G393" s="308"/>
      <c r="H393" s="308"/>
      <c r="I393" s="318"/>
      <c r="J393" s="319"/>
      <c r="K393" s="311"/>
      <c r="L393" s="321"/>
      <c r="M393" s="312"/>
      <c r="N393" s="322"/>
    </row>
    <row r="394" spans="1:14" x14ac:dyDescent="0.2">
      <c r="A394" s="352"/>
      <c r="B394" s="368" t="s">
        <v>35</v>
      </c>
      <c r="C394" s="342"/>
      <c r="D394" s="344"/>
      <c r="E394" s="344"/>
      <c r="F394" s="371">
        <f>SUM(F392:F393)</f>
        <v>186777.8352</v>
      </c>
      <c r="G394" s="308"/>
      <c r="H394" s="308"/>
      <c r="I394" s="318"/>
      <c r="J394" s="319"/>
      <c r="K394" s="311"/>
      <c r="L394" s="321"/>
      <c r="M394" s="312"/>
      <c r="N394" s="322"/>
    </row>
    <row r="395" spans="1:14" x14ac:dyDescent="0.2">
      <c r="A395" s="314"/>
      <c r="B395" s="339" t="s">
        <v>392</v>
      </c>
      <c r="C395" s="306"/>
      <c r="D395" s="307"/>
      <c r="E395" s="307"/>
      <c r="F395" s="330">
        <f>F394+F389+F386+F383+F376+F373+F369+F366+F363+F356+F352+F349+F344+F341+F335+F331+F328+F321+F317+F314+F309+F306+F300+F296+F293+F286+F282+F276+F272+F269+F259+F239+F222+F189+F184+F181+F178+F169+F165+F161+F158+F154+F151+F144+F141+F134+F130+F127+F120+F116+F102+F88+F71+F54+F22+0.03</f>
        <v>66326492.084531255</v>
      </c>
      <c r="G395" s="308"/>
      <c r="H395" s="308"/>
      <c r="I395" s="318"/>
      <c r="J395" s="319"/>
      <c r="K395" s="311"/>
      <c r="L395" s="321"/>
      <c r="M395" s="312"/>
      <c r="N395" s="322"/>
    </row>
    <row r="396" spans="1:14" x14ac:dyDescent="0.2">
      <c r="A396" s="372"/>
      <c r="B396" s="373"/>
      <c r="C396" s="374"/>
      <c r="D396" s="375"/>
      <c r="E396" s="375"/>
      <c r="F396" s="376"/>
      <c r="G396" s="375"/>
      <c r="H396" s="375"/>
      <c r="I396" s="377"/>
      <c r="J396" s="378"/>
      <c r="K396" s="374"/>
      <c r="L396" s="379"/>
      <c r="M396" s="375"/>
      <c r="N396" s="322"/>
    </row>
    <row r="397" spans="1:14" x14ac:dyDescent="0.2">
      <c r="A397" s="372"/>
      <c r="B397" s="373"/>
      <c r="C397" s="374"/>
      <c r="D397" s="375"/>
      <c r="E397" s="375"/>
      <c r="F397" s="376"/>
      <c r="G397" s="375"/>
      <c r="H397" s="375"/>
      <c r="I397" s="377"/>
      <c r="J397" s="378"/>
      <c r="K397" s="374"/>
      <c r="L397" s="379"/>
      <c r="M397" s="375"/>
      <c r="N397" s="322"/>
    </row>
    <row r="398" spans="1:14" x14ac:dyDescent="0.2">
      <c r="A398" s="372"/>
      <c r="B398" s="373"/>
      <c r="C398" s="374"/>
      <c r="D398" s="375"/>
      <c r="E398" s="375"/>
      <c r="F398" s="376"/>
      <c r="G398" s="375"/>
      <c r="H398" s="375"/>
      <c r="I398" s="377"/>
      <c r="J398" s="378"/>
      <c r="K398" s="374"/>
      <c r="L398" s="379"/>
      <c r="M398" s="375"/>
      <c r="N398" s="322"/>
    </row>
    <row r="399" spans="1:14" x14ac:dyDescent="0.2">
      <c r="A399" s="372"/>
      <c r="B399" s="373"/>
      <c r="C399" s="374"/>
      <c r="D399" s="375"/>
      <c r="E399" s="375"/>
      <c r="F399" s="376"/>
      <c r="G399" s="375"/>
      <c r="H399" s="375"/>
      <c r="I399" s="377"/>
      <c r="J399" s="378"/>
      <c r="K399" s="374"/>
      <c r="L399" s="379"/>
      <c r="M399" s="375"/>
      <c r="N399" s="322"/>
    </row>
    <row r="400" spans="1:14" x14ac:dyDescent="0.2">
      <c r="N400" s="322"/>
    </row>
    <row r="401" spans="1:17" x14ac:dyDescent="0.2">
      <c r="N401" s="322"/>
    </row>
    <row r="402" spans="1:17" x14ac:dyDescent="0.2">
      <c r="N402" s="322"/>
    </row>
    <row r="403" spans="1:17" ht="24.75" customHeight="1" x14ac:dyDescent="0.2">
      <c r="A403" s="499" t="s">
        <v>393</v>
      </c>
      <c r="B403" s="499"/>
      <c r="C403" s="499"/>
      <c r="D403" s="499"/>
      <c r="E403" s="499"/>
      <c r="F403" s="499"/>
      <c r="G403" s="499"/>
      <c r="H403" s="499"/>
      <c r="I403" s="499"/>
      <c r="J403" s="499"/>
      <c r="K403" s="499"/>
      <c r="L403" s="499"/>
      <c r="M403" s="499"/>
      <c r="N403" s="284"/>
    </row>
    <row r="404" spans="1:17" ht="24.75" customHeight="1" x14ac:dyDescent="0.2">
      <c r="A404" s="505" t="s">
        <v>394</v>
      </c>
      <c r="B404" s="505"/>
      <c r="C404" s="505"/>
      <c r="D404" s="505"/>
      <c r="E404" s="505"/>
      <c r="F404" s="505"/>
      <c r="G404" s="506" t="s">
        <v>16</v>
      </c>
      <c r="H404" s="506"/>
      <c r="I404" s="506"/>
      <c r="J404" s="506"/>
      <c r="K404" s="507" t="s">
        <v>17</v>
      </c>
      <c r="L404" s="507"/>
      <c r="M404" s="507"/>
    </row>
    <row r="405" spans="1:17" ht="24.75" customHeight="1" x14ac:dyDescent="0.2">
      <c r="A405" s="380" t="s">
        <v>18</v>
      </c>
      <c r="B405" s="381" t="s">
        <v>19</v>
      </c>
      <c r="C405" s="381" t="s">
        <v>74</v>
      </c>
      <c r="D405" s="381" t="s">
        <v>136</v>
      </c>
      <c r="E405" s="381" t="s">
        <v>137</v>
      </c>
      <c r="F405" s="381" t="s">
        <v>23</v>
      </c>
      <c r="G405" s="382" t="s">
        <v>24</v>
      </c>
      <c r="H405" s="382" t="s">
        <v>25</v>
      </c>
      <c r="I405" s="382" t="s">
        <v>26</v>
      </c>
      <c r="J405" s="382" t="s">
        <v>27</v>
      </c>
      <c r="K405" s="383" t="s">
        <v>24</v>
      </c>
      <c r="L405" s="383" t="s">
        <v>25</v>
      </c>
      <c r="M405" s="383" t="s">
        <v>26</v>
      </c>
    </row>
    <row r="406" spans="1:17" x14ac:dyDescent="0.2">
      <c r="A406" s="354" t="s">
        <v>395</v>
      </c>
      <c r="B406" s="384" t="s">
        <v>128</v>
      </c>
      <c r="C406" s="385"/>
      <c r="D406" s="386"/>
      <c r="E406" s="385"/>
      <c r="F406" s="385"/>
      <c r="G406" s="387"/>
      <c r="H406" s="387"/>
      <c r="I406" s="387"/>
      <c r="J406" s="387"/>
      <c r="K406" s="388"/>
      <c r="L406" s="388"/>
      <c r="M406" s="388"/>
    </row>
    <row r="407" spans="1:17" x14ac:dyDescent="0.2">
      <c r="A407" s="314">
        <v>1</v>
      </c>
      <c r="B407" s="389" t="s">
        <v>396</v>
      </c>
      <c r="C407" s="385" t="s">
        <v>200</v>
      </c>
      <c r="D407" s="386">
        <v>3</v>
      </c>
      <c r="E407" s="390">
        <v>21240</v>
      </c>
      <c r="F407" s="390">
        <f>D407*E407</f>
        <v>63720</v>
      </c>
      <c r="G407" s="391">
        <v>3</v>
      </c>
      <c r="H407" s="391">
        <v>0</v>
      </c>
      <c r="I407" s="391">
        <f>G407+H407</f>
        <v>3</v>
      </c>
      <c r="J407" s="392">
        <f>I407/D407</f>
        <v>1</v>
      </c>
      <c r="K407" s="320">
        <f>G407*E407</f>
        <v>63720</v>
      </c>
      <c r="L407" s="320">
        <f>H407*E407</f>
        <v>0</v>
      </c>
      <c r="M407" s="320">
        <f>K407+L407</f>
        <v>63720</v>
      </c>
    </row>
    <row r="408" spans="1:17" x14ac:dyDescent="0.2">
      <c r="A408" s="314">
        <v>1.02</v>
      </c>
      <c r="B408" s="389" t="s">
        <v>397</v>
      </c>
      <c r="C408" s="385" t="s">
        <v>398</v>
      </c>
      <c r="D408" s="386">
        <v>12</v>
      </c>
      <c r="E408" s="390">
        <v>50000</v>
      </c>
      <c r="F408" s="390">
        <f t="shared" ref="F408:F409" si="23">D408*E408</f>
        <v>600000</v>
      </c>
      <c r="G408" s="391">
        <v>3</v>
      </c>
      <c r="H408" s="391">
        <v>6</v>
      </c>
      <c r="I408" s="391">
        <f t="shared" ref="I408:I409" si="24">G408+H408</f>
        <v>9</v>
      </c>
      <c r="J408" s="392">
        <f t="shared" ref="J408:J409" si="25">I408/D408</f>
        <v>0.75</v>
      </c>
      <c r="K408" s="320">
        <f t="shared" ref="K408:K409" si="26">G408*E408</f>
        <v>150000</v>
      </c>
      <c r="L408" s="320">
        <f t="shared" ref="L408:L409" si="27">H408*E408</f>
        <v>300000</v>
      </c>
      <c r="M408" s="320">
        <f t="shared" ref="M408:M410" si="28">K408+L408</f>
        <v>450000</v>
      </c>
    </row>
    <row r="409" spans="1:17" ht="18" customHeight="1" x14ac:dyDescent="0.2">
      <c r="A409" s="328">
        <v>1.03</v>
      </c>
      <c r="B409" s="338" t="s">
        <v>399</v>
      </c>
      <c r="C409" s="393" t="s">
        <v>398</v>
      </c>
      <c r="D409" s="386">
        <v>12</v>
      </c>
      <c r="E409" s="394">
        <v>28103.85083333333</v>
      </c>
      <c r="F409" s="390">
        <f t="shared" si="23"/>
        <v>337246.20999999996</v>
      </c>
      <c r="G409" s="391">
        <v>3</v>
      </c>
      <c r="H409" s="391">
        <v>6</v>
      </c>
      <c r="I409" s="391">
        <f t="shared" si="24"/>
        <v>9</v>
      </c>
      <c r="J409" s="392">
        <f t="shared" si="25"/>
        <v>0.75</v>
      </c>
      <c r="K409" s="320">
        <f t="shared" si="26"/>
        <v>84311.552499999991</v>
      </c>
      <c r="L409" s="320">
        <f t="shared" si="27"/>
        <v>168623.10499999998</v>
      </c>
      <c r="M409" s="320">
        <f t="shared" si="28"/>
        <v>252934.65749999997</v>
      </c>
    </row>
    <row r="410" spans="1:17" x14ac:dyDescent="0.2">
      <c r="A410" s="314"/>
      <c r="B410" s="339" t="s">
        <v>206</v>
      </c>
      <c r="C410" s="393"/>
      <c r="D410" s="386"/>
      <c r="E410" s="394"/>
      <c r="F410" s="395">
        <f>SUM(F407:F409)</f>
        <v>1000966.21</v>
      </c>
      <c r="G410" s="391"/>
      <c r="H410" s="391"/>
      <c r="I410" s="391"/>
      <c r="J410" s="392"/>
      <c r="K410" s="396">
        <f>SUM(K407:K409)</f>
        <v>298031.55249999999</v>
      </c>
      <c r="L410" s="397">
        <f>SUM(L407:L409)</f>
        <v>468623.10499999998</v>
      </c>
      <c r="M410" s="396">
        <f t="shared" si="28"/>
        <v>766654.65749999997</v>
      </c>
    </row>
    <row r="411" spans="1:17" ht="24.75" customHeight="1" x14ac:dyDescent="0.2">
      <c r="A411" s="354" t="s">
        <v>400</v>
      </c>
      <c r="B411" s="329" t="s">
        <v>274</v>
      </c>
      <c r="C411" s="393"/>
      <c r="D411" s="386"/>
      <c r="E411" s="307"/>
      <c r="F411" s="398"/>
      <c r="G411" s="391"/>
      <c r="H411" s="391"/>
      <c r="I411" s="399"/>
      <c r="J411" s="400"/>
      <c r="K411" s="320"/>
      <c r="L411" s="397"/>
      <c r="M411" s="397"/>
    </row>
    <row r="412" spans="1:17" x14ac:dyDescent="0.2">
      <c r="A412" s="354">
        <v>1</v>
      </c>
      <c r="B412" s="401" t="s">
        <v>401</v>
      </c>
      <c r="C412" s="393"/>
      <c r="D412" s="386"/>
      <c r="E412" s="307"/>
      <c r="F412" s="398"/>
      <c r="G412" s="391"/>
      <c r="H412" s="391"/>
      <c r="I412" s="399"/>
      <c r="J412" s="400"/>
      <c r="K412" s="320"/>
      <c r="L412" s="312"/>
      <c r="M412" s="312"/>
      <c r="Q412" s="402"/>
    </row>
    <row r="413" spans="1:17" ht="24.75" customHeight="1" x14ac:dyDescent="0.2">
      <c r="A413" s="328">
        <v>1.01</v>
      </c>
      <c r="B413" s="315" t="s">
        <v>402</v>
      </c>
      <c r="C413" s="393" t="s">
        <v>34</v>
      </c>
      <c r="D413" s="386">
        <v>2730</v>
      </c>
      <c r="E413" s="323">
        <v>8508.58</v>
      </c>
      <c r="F413" s="403">
        <f>D413*E413</f>
        <v>23228423.399999999</v>
      </c>
      <c r="G413" s="391">
        <v>1590</v>
      </c>
      <c r="H413" s="391">
        <v>39.799999999999997</v>
      </c>
      <c r="I413" s="391">
        <f>G413+H413</f>
        <v>1629.8</v>
      </c>
      <c r="J413" s="392">
        <f t="shared" ref="J413" si="29">I413/D413</f>
        <v>0.59699633699633703</v>
      </c>
      <c r="K413" s="320">
        <f t="shared" ref="K413" si="30">G413*E413</f>
        <v>13528642.199999999</v>
      </c>
      <c r="L413" s="320">
        <f>H413*E413</f>
        <v>338641.484</v>
      </c>
      <c r="M413" s="320">
        <f t="shared" ref="M413" si="31">K413+L413</f>
        <v>13867283.683999998</v>
      </c>
    </row>
    <row r="414" spans="1:17" x14ac:dyDescent="0.2">
      <c r="A414" s="354">
        <v>2</v>
      </c>
      <c r="B414" s="401" t="s">
        <v>403</v>
      </c>
      <c r="C414" s="393"/>
      <c r="D414" s="386"/>
      <c r="E414" s="323"/>
      <c r="F414" s="403"/>
      <c r="G414" s="391"/>
      <c r="H414" s="391"/>
      <c r="I414" s="391"/>
      <c r="J414" s="392"/>
      <c r="K414" s="320"/>
      <c r="L414" s="320"/>
      <c r="M414" s="320"/>
    </row>
    <row r="415" spans="1:17" ht="24" x14ac:dyDescent="0.2">
      <c r="A415" s="328">
        <v>2</v>
      </c>
      <c r="B415" s="335" t="s">
        <v>404</v>
      </c>
      <c r="C415" s="393" t="s">
        <v>34</v>
      </c>
      <c r="D415" s="386">
        <v>2730</v>
      </c>
      <c r="E415" s="323">
        <v>107</v>
      </c>
      <c r="F415" s="403">
        <f>D415*E415</f>
        <v>292110</v>
      </c>
      <c r="G415" s="391"/>
      <c r="H415" s="391">
        <v>1629.8</v>
      </c>
      <c r="I415" s="391">
        <f t="shared" ref="I415" si="32">G415+H415</f>
        <v>1629.8</v>
      </c>
      <c r="J415" s="392">
        <f t="shared" ref="J415" si="33">I415/D415</f>
        <v>0.59699633699633703</v>
      </c>
      <c r="K415" s="320">
        <f t="shared" ref="K415" si="34">G415*E415</f>
        <v>0</v>
      </c>
      <c r="L415" s="320">
        <f>H415*E415</f>
        <v>174388.6</v>
      </c>
      <c r="M415" s="320">
        <f t="shared" ref="M415" si="35">K415+L415</f>
        <v>174388.6</v>
      </c>
    </row>
    <row r="416" spans="1:17" x14ac:dyDescent="0.2">
      <c r="A416" s="354"/>
      <c r="B416" s="401" t="s">
        <v>206</v>
      </c>
      <c r="C416" s="393"/>
      <c r="D416" s="386"/>
      <c r="E416" s="323"/>
      <c r="F416" s="404">
        <f>SUM(F413:F414)</f>
        <v>23228423.399999999</v>
      </c>
      <c r="G416" s="391"/>
      <c r="H416" s="391"/>
      <c r="I416" s="391"/>
      <c r="J416" s="392"/>
      <c r="K416" s="396">
        <f>SUM(K413:K414)</f>
        <v>13528642.199999999</v>
      </c>
      <c r="L416" s="396">
        <f>SUM(L413:L415)</f>
        <v>513030.08400000003</v>
      </c>
      <c r="M416" s="396">
        <f>SUM(M413:M414)</f>
        <v>13867283.683999998</v>
      </c>
    </row>
    <row r="417" spans="1:13" ht="36" x14ac:dyDescent="0.2">
      <c r="A417" s="354" t="s">
        <v>405</v>
      </c>
      <c r="B417" s="401" t="s">
        <v>406</v>
      </c>
      <c r="C417" s="393"/>
      <c r="D417" s="386"/>
      <c r="E417" s="323"/>
      <c r="F417" s="403"/>
      <c r="G417" s="391"/>
      <c r="H417" s="391"/>
      <c r="I417" s="391"/>
      <c r="J417" s="392"/>
      <c r="K417" s="320"/>
      <c r="L417" s="320"/>
      <c r="M417" s="320"/>
    </row>
    <row r="418" spans="1:13" x14ac:dyDescent="0.2">
      <c r="A418" s="354">
        <v>1</v>
      </c>
      <c r="B418" s="401" t="s">
        <v>401</v>
      </c>
      <c r="C418" s="393"/>
      <c r="D418" s="386"/>
      <c r="E418" s="323"/>
      <c r="F418" s="403"/>
      <c r="G418" s="391"/>
      <c r="H418" s="391"/>
      <c r="I418" s="391"/>
      <c r="J418" s="392"/>
      <c r="K418" s="320"/>
      <c r="L418" s="320"/>
      <c r="M418" s="320"/>
    </row>
    <row r="419" spans="1:13" x14ac:dyDescent="0.2">
      <c r="A419" s="328">
        <v>1.01</v>
      </c>
      <c r="B419" s="335" t="s">
        <v>407</v>
      </c>
      <c r="C419" s="393" t="s">
        <v>34</v>
      </c>
      <c r="D419" s="386">
        <v>3003</v>
      </c>
      <c r="E419" s="323">
        <v>1103.2438300811602</v>
      </c>
      <c r="F419" s="403">
        <f>D419*E419</f>
        <v>3313041.2217337242</v>
      </c>
      <c r="G419" s="391"/>
      <c r="H419" s="391">
        <v>1186.5</v>
      </c>
      <c r="I419" s="391">
        <f t="shared" ref="I419" si="36">G419+H419</f>
        <v>1186.5</v>
      </c>
      <c r="J419" s="392">
        <f t="shared" ref="J419" si="37">I419/D419</f>
        <v>0.3951048951048951</v>
      </c>
      <c r="K419" s="320"/>
      <c r="L419" s="320">
        <f>H419*E419</f>
        <v>1308998.8043912966</v>
      </c>
      <c r="M419" s="320">
        <f t="shared" ref="M419" si="38">K419+L419</f>
        <v>1308998.8043912966</v>
      </c>
    </row>
    <row r="420" spans="1:13" x14ac:dyDescent="0.2">
      <c r="A420" s="354">
        <v>2</v>
      </c>
      <c r="B420" s="401" t="s">
        <v>403</v>
      </c>
      <c r="C420" s="393"/>
      <c r="D420" s="386"/>
      <c r="E420" s="323"/>
      <c r="F420" s="403"/>
      <c r="G420" s="391"/>
      <c r="H420" s="391"/>
      <c r="I420" s="391"/>
      <c r="J420" s="392"/>
      <c r="K420" s="320"/>
      <c r="L420" s="320"/>
      <c r="M420" s="320"/>
    </row>
    <row r="421" spans="1:13" ht="24" x14ac:dyDescent="0.2">
      <c r="A421" s="328">
        <v>2</v>
      </c>
      <c r="B421" s="335" t="s">
        <v>408</v>
      </c>
      <c r="C421" s="393" t="s">
        <v>34</v>
      </c>
      <c r="D421" s="386">
        <v>3003</v>
      </c>
      <c r="E421" s="323">
        <v>65</v>
      </c>
      <c r="F421" s="403">
        <f>D421*E421</f>
        <v>195195</v>
      </c>
      <c r="G421" s="391"/>
      <c r="H421" s="391">
        <v>1186.5</v>
      </c>
      <c r="I421" s="391">
        <f t="shared" ref="I421" si="39">G421+H421</f>
        <v>1186.5</v>
      </c>
      <c r="J421" s="392">
        <f t="shared" ref="J421:J423" si="40">I421/D421</f>
        <v>0.3951048951048951</v>
      </c>
      <c r="K421" s="320">
        <f t="shared" ref="K421:K423" si="41">G421*E421</f>
        <v>0</v>
      </c>
      <c r="L421" s="320">
        <f>H421*E421</f>
        <v>77122.5</v>
      </c>
      <c r="M421" s="320">
        <f t="shared" ref="M421:M423" si="42">K421+L421</f>
        <v>77122.5</v>
      </c>
    </row>
    <row r="422" spans="1:13" x14ac:dyDescent="0.2">
      <c r="A422" s="354">
        <v>3</v>
      </c>
      <c r="B422" s="401" t="s">
        <v>409</v>
      </c>
      <c r="C422" s="393"/>
      <c r="D422" s="386"/>
      <c r="E422" s="323"/>
      <c r="F422" s="403"/>
      <c r="G422" s="391"/>
      <c r="H422" s="391"/>
      <c r="I422" s="391"/>
      <c r="J422" s="392"/>
      <c r="K422" s="320"/>
      <c r="L422" s="320"/>
      <c r="M422" s="320"/>
    </row>
    <row r="423" spans="1:13" x14ac:dyDescent="0.2">
      <c r="A423" s="328">
        <v>3.01</v>
      </c>
      <c r="B423" s="335" t="s">
        <v>410</v>
      </c>
      <c r="C423" s="393" t="s">
        <v>34</v>
      </c>
      <c r="D423" s="386">
        <v>15.15</v>
      </c>
      <c r="E423" s="323">
        <v>7309.4523762376239</v>
      </c>
      <c r="F423" s="403">
        <f>D423*E423</f>
        <v>110738.2035</v>
      </c>
      <c r="G423" s="391"/>
      <c r="H423" s="391">
        <v>15.15</v>
      </c>
      <c r="I423" s="391">
        <v>15.15</v>
      </c>
      <c r="J423" s="392">
        <f t="shared" si="40"/>
        <v>1</v>
      </c>
      <c r="K423" s="320">
        <f t="shared" si="41"/>
        <v>0</v>
      </c>
      <c r="L423" s="320">
        <f>H423*E423</f>
        <v>110738.2035</v>
      </c>
      <c r="M423" s="320">
        <f t="shared" si="42"/>
        <v>110738.2035</v>
      </c>
    </row>
    <row r="424" spans="1:13" x14ac:dyDescent="0.2">
      <c r="A424" s="354"/>
      <c r="B424" s="401" t="s">
        <v>206</v>
      </c>
      <c r="C424" s="393"/>
      <c r="D424" s="386"/>
      <c r="E424" s="323"/>
      <c r="F424" s="404">
        <f>SUM(F419:F423)</f>
        <v>3618974.4252337241</v>
      </c>
      <c r="G424" s="391"/>
      <c r="H424" s="391"/>
      <c r="I424" s="391"/>
      <c r="J424" s="392"/>
      <c r="K424" s="396">
        <f>SUM(K421:K422)</f>
        <v>0</v>
      </c>
      <c r="L424" s="396">
        <f>SUM(L419:L423)</f>
        <v>1496859.5078912966</v>
      </c>
      <c r="M424" s="396">
        <f>SUM(M419:M423)</f>
        <v>1496859.5078912966</v>
      </c>
    </row>
    <row r="425" spans="1:13" ht="24" x14ac:dyDescent="0.2">
      <c r="A425" s="354" t="s">
        <v>378</v>
      </c>
      <c r="B425" s="401" t="s">
        <v>411</v>
      </c>
      <c r="C425" s="393"/>
      <c r="D425" s="386"/>
      <c r="E425" s="323"/>
      <c r="F425" s="403"/>
      <c r="G425" s="391"/>
      <c r="H425" s="391"/>
      <c r="I425" s="391"/>
      <c r="J425" s="392"/>
      <c r="K425" s="320"/>
      <c r="L425" s="320"/>
      <c r="M425" s="320"/>
    </row>
    <row r="426" spans="1:13" x14ac:dyDescent="0.2">
      <c r="A426" s="354">
        <v>1</v>
      </c>
      <c r="B426" s="401" t="s">
        <v>401</v>
      </c>
      <c r="C426" s="393"/>
      <c r="D426" s="386"/>
      <c r="E426" s="323"/>
      <c r="F426" s="403"/>
      <c r="G426" s="391"/>
      <c r="H426" s="391"/>
      <c r="I426" s="391"/>
      <c r="J426" s="392"/>
      <c r="K426" s="320"/>
      <c r="L426" s="320"/>
      <c r="M426" s="320"/>
    </row>
    <row r="427" spans="1:13" x14ac:dyDescent="0.2">
      <c r="A427" s="328">
        <v>1.01</v>
      </c>
      <c r="B427" s="335" t="s">
        <v>412</v>
      </c>
      <c r="C427" s="393" t="s">
        <v>34</v>
      </c>
      <c r="D427" s="386">
        <v>5428.5</v>
      </c>
      <c r="E427" s="323">
        <v>2170.976647556553</v>
      </c>
      <c r="F427" s="403">
        <f>D427*E427</f>
        <v>11785146.731260749</v>
      </c>
      <c r="G427" s="391"/>
      <c r="H427" s="391">
        <v>3559.5</v>
      </c>
      <c r="I427" s="391">
        <f t="shared" ref="I427" si="43">G427+H427</f>
        <v>3559.5</v>
      </c>
      <c r="J427" s="392">
        <f t="shared" ref="J427" si="44">I427/D427</f>
        <v>0.65570599613152802</v>
      </c>
      <c r="K427" s="320"/>
      <c r="L427" s="320">
        <f>H427*E427</f>
        <v>7727591.3769775499</v>
      </c>
      <c r="M427" s="320">
        <f t="shared" ref="M427" si="45">K427+L427</f>
        <v>7727591.3769775499</v>
      </c>
    </row>
    <row r="428" spans="1:13" x14ac:dyDescent="0.2">
      <c r="A428" s="354">
        <v>2</v>
      </c>
      <c r="B428" s="401" t="s">
        <v>403</v>
      </c>
      <c r="C428" s="393"/>
      <c r="D428" s="386"/>
      <c r="E428" s="323"/>
      <c r="F428" s="403"/>
      <c r="G428" s="391"/>
      <c r="H428" s="391"/>
      <c r="I428" s="391"/>
      <c r="J428" s="392"/>
      <c r="K428" s="320"/>
      <c r="L428" s="320"/>
      <c r="M428" s="320"/>
    </row>
    <row r="429" spans="1:13" ht="24" x14ac:dyDescent="0.2">
      <c r="A429" s="328">
        <v>2</v>
      </c>
      <c r="B429" s="335" t="s">
        <v>413</v>
      </c>
      <c r="C429" s="393" t="s">
        <v>34</v>
      </c>
      <c r="D429" s="386">
        <v>5428.5</v>
      </c>
      <c r="E429" s="323">
        <v>70</v>
      </c>
      <c r="F429" s="403">
        <f>D429*E429</f>
        <v>379995</v>
      </c>
      <c r="G429" s="391"/>
      <c r="H429" s="391">
        <v>3559.5</v>
      </c>
      <c r="I429" s="391">
        <f t="shared" ref="I429" si="46">G429+H429</f>
        <v>3559.5</v>
      </c>
      <c r="J429" s="392">
        <f t="shared" ref="J429:J431" si="47">I429/D429</f>
        <v>0.65570599613152802</v>
      </c>
      <c r="K429" s="320">
        <f t="shared" ref="K429:K431" si="48">G429*E429</f>
        <v>0</v>
      </c>
      <c r="L429" s="320">
        <f>H429*E429</f>
        <v>249165</v>
      </c>
      <c r="M429" s="320">
        <f t="shared" ref="M429:M431" si="49">K429+L429</f>
        <v>249165</v>
      </c>
    </row>
    <row r="430" spans="1:13" x14ac:dyDescent="0.2">
      <c r="A430" s="354">
        <v>3</v>
      </c>
      <c r="B430" s="401" t="s">
        <v>409</v>
      </c>
      <c r="C430" s="393"/>
      <c r="D430" s="386"/>
      <c r="E430" s="323"/>
      <c r="F430" s="403"/>
      <c r="G430" s="391"/>
      <c r="H430" s="391"/>
      <c r="I430" s="391"/>
      <c r="J430" s="392"/>
      <c r="K430" s="320"/>
      <c r="L430" s="320"/>
      <c r="M430" s="320"/>
    </row>
    <row r="431" spans="1:13" x14ac:dyDescent="0.2">
      <c r="A431" s="328">
        <v>3.01</v>
      </c>
      <c r="B431" s="335" t="s">
        <v>414</v>
      </c>
      <c r="C431" s="393" t="s">
        <v>34</v>
      </c>
      <c r="D431" s="386">
        <v>136.36000000000001</v>
      </c>
      <c r="E431" s="323">
        <v>11296.038122772277</v>
      </c>
      <c r="F431" s="403">
        <f>D431*E431</f>
        <v>1540327.7584212278</v>
      </c>
      <c r="G431" s="391"/>
      <c r="H431" s="391">
        <v>136.36000000000001</v>
      </c>
      <c r="I431" s="391">
        <v>136.36000000000001</v>
      </c>
      <c r="J431" s="392">
        <f t="shared" si="47"/>
        <v>1</v>
      </c>
      <c r="K431" s="320">
        <f t="shared" si="48"/>
        <v>0</v>
      </c>
      <c r="L431" s="320">
        <f>H431*E431</f>
        <v>1540327.7584212278</v>
      </c>
      <c r="M431" s="320">
        <f t="shared" si="49"/>
        <v>1540327.7584212278</v>
      </c>
    </row>
    <row r="432" spans="1:13" x14ac:dyDescent="0.2">
      <c r="A432" s="354"/>
      <c r="B432" s="401" t="s">
        <v>206</v>
      </c>
      <c r="C432" s="393"/>
      <c r="D432" s="386"/>
      <c r="E432" s="323"/>
      <c r="F432" s="404">
        <f>SUM(F427:F431)</f>
        <v>13705469.489681976</v>
      </c>
      <c r="G432" s="391"/>
      <c r="H432" s="391"/>
      <c r="I432" s="391"/>
      <c r="J432" s="392"/>
      <c r="K432" s="396">
        <f>SUM(K429:K430)</f>
        <v>0</v>
      </c>
      <c r="L432" s="396">
        <f>SUM(L427:L431)</f>
        <v>9517084.1353987772</v>
      </c>
      <c r="M432" s="396">
        <f>SUM(M427:M431)</f>
        <v>9517084.1353987772</v>
      </c>
    </row>
    <row r="433" spans="1:13" x14ac:dyDescent="0.2">
      <c r="A433" s="354" t="s">
        <v>384</v>
      </c>
      <c r="B433" s="401" t="s">
        <v>415</v>
      </c>
      <c r="C433" s="393"/>
      <c r="D433" s="386"/>
      <c r="E433" s="323"/>
      <c r="F433" s="403"/>
      <c r="G433" s="391"/>
      <c r="H433" s="391"/>
      <c r="I433" s="391"/>
      <c r="J433" s="392"/>
      <c r="K433" s="320"/>
      <c r="L433" s="320"/>
      <c r="M433" s="320"/>
    </row>
    <row r="434" spans="1:13" x14ac:dyDescent="0.2">
      <c r="A434" s="354">
        <v>1</v>
      </c>
      <c r="B434" s="401" t="s">
        <v>401</v>
      </c>
      <c r="C434" s="393"/>
      <c r="D434" s="386"/>
      <c r="E434" s="323"/>
      <c r="F434" s="403"/>
      <c r="G434" s="391"/>
      <c r="H434" s="391"/>
      <c r="I434" s="391"/>
      <c r="J434" s="392"/>
      <c r="K434" s="320"/>
      <c r="L434" s="320"/>
      <c r="M434" s="320"/>
    </row>
    <row r="435" spans="1:13" x14ac:dyDescent="0.2">
      <c r="A435" s="328">
        <v>1.01</v>
      </c>
      <c r="B435" s="335" t="s">
        <v>416</v>
      </c>
      <c r="C435" s="393" t="s">
        <v>34</v>
      </c>
      <c r="D435" s="386">
        <v>4016.25</v>
      </c>
      <c r="E435" s="323">
        <v>1135.5208748057328</v>
      </c>
      <c r="F435" s="403">
        <f>D435*E435</f>
        <v>4560535.7134385239</v>
      </c>
      <c r="G435" s="391"/>
      <c r="H435" s="391">
        <v>3480</v>
      </c>
      <c r="I435" s="391">
        <f t="shared" ref="I435" si="50">G435+H435</f>
        <v>3480</v>
      </c>
      <c r="J435" s="392">
        <f t="shared" ref="J435" si="51">I435/D435</f>
        <v>0.86647992530345475</v>
      </c>
      <c r="K435" s="320"/>
      <c r="L435" s="320">
        <f>H435*E435</f>
        <v>3951612.6443239502</v>
      </c>
      <c r="M435" s="320">
        <f t="shared" ref="M435" si="52">K435+L435</f>
        <v>3951612.6443239502</v>
      </c>
    </row>
    <row r="436" spans="1:13" x14ac:dyDescent="0.2">
      <c r="A436" s="354">
        <v>2</v>
      </c>
      <c r="B436" s="401" t="s">
        <v>403</v>
      </c>
      <c r="C436" s="393"/>
      <c r="D436" s="386"/>
      <c r="E436" s="323"/>
      <c r="F436" s="403"/>
      <c r="G436" s="391"/>
      <c r="H436" s="391"/>
      <c r="I436" s="391"/>
      <c r="J436" s="392"/>
      <c r="K436" s="320"/>
      <c r="L436" s="320"/>
      <c r="M436" s="320"/>
    </row>
    <row r="437" spans="1:13" ht="24" x14ac:dyDescent="0.2">
      <c r="A437" s="328">
        <v>2</v>
      </c>
      <c r="B437" s="335" t="s">
        <v>408</v>
      </c>
      <c r="C437" s="393" t="s">
        <v>34</v>
      </c>
      <c r="D437" s="386">
        <v>4016.25</v>
      </c>
      <c r="E437" s="323">
        <v>65</v>
      </c>
      <c r="F437" s="403">
        <f>D437*E437</f>
        <v>261056.25</v>
      </c>
      <c r="G437" s="391"/>
      <c r="H437" s="391">
        <v>3480</v>
      </c>
      <c r="I437" s="391">
        <f t="shared" ref="I437" si="53">G437+H437</f>
        <v>3480</v>
      </c>
      <c r="J437" s="392">
        <f t="shared" ref="J437:J439" si="54">I437/D437</f>
        <v>0.86647992530345475</v>
      </c>
      <c r="K437" s="320">
        <f t="shared" ref="K437" si="55">G437*E437</f>
        <v>0</v>
      </c>
      <c r="L437" s="320">
        <f>H437*E437</f>
        <v>226200</v>
      </c>
      <c r="M437" s="320">
        <f t="shared" ref="M437" si="56">K437+L437</f>
        <v>226200</v>
      </c>
    </row>
    <row r="438" spans="1:13" x14ac:dyDescent="0.2">
      <c r="A438" s="354">
        <v>3</v>
      </c>
      <c r="B438" s="401" t="s">
        <v>409</v>
      </c>
      <c r="C438" s="393"/>
      <c r="D438" s="386"/>
      <c r="E438" s="323"/>
      <c r="F438" s="403"/>
      <c r="G438" s="391"/>
      <c r="H438" s="391"/>
      <c r="I438" s="391"/>
      <c r="J438" s="392"/>
      <c r="K438" s="320"/>
      <c r="L438" s="320"/>
      <c r="M438" s="320"/>
    </row>
    <row r="439" spans="1:13" x14ac:dyDescent="0.2">
      <c r="A439" s="328">
        <v>3.01</v>
      </c>
      <c r="B439" s="335" t="s">
        <v>410</v>
      </c>
      <c r="C439" s="393" t="s">
        <v>34</v>
      </c>
      <c r="D439" s="386">
        <v>30.3</v>
      </c>
      <c r="E439" s="323">
        <v>7309.4523762376239</v>
      </c>
      <c r="F439" s="403">
        <f>D439*E439</f>
        <v>221476.40700000001</v>
      </c>
      <c r="G439" s="391"/>
      <c r="H439" s="391">
        <v>30.3</v>
      </c>
      <c r="I439" s="391">
        <v>30.3</v>
      </c>
      <c r="J439" s="392">
        <f t="shared" si="54"/>
        <v>1</v>
      </c>
      <c r="K439" s="320">
        <f t="shared" ref="K439" si="57">G439*E439</f>
        <v>0</v>
      </c>
      <c r="L439" s="320">
        <f>H439*E439</f>
        <v>221476.40700000001</v>
      </c>
      <c r="M439" s="320">
        <f t="shared" ref="M439" si="58">K439+L439</f>
        <v>221476.40700000001</v>
      </c>
    </row>
    <row r="440" spans="1:13" x14ac:dyDescent="0.2">
      <c r="A440" s="354"/>
      <c r="B440" s="401" t="s">
        <v>206</v>
      </c>
      <c r="C440" s="393"/>
      <c r="D440" s="386"/>
      <c r="E440" s="323"/>
      <c r="F440" s="404">
        <f>SUM(F435:F439)</f>
        <v>5043068.3704385236</v>
      </c>
      <c r="G440" s="391"/>
      <c r="H440" s="391"/>
      <c r="I440" s="391"/>
      <c r="J440" s="392"/>
      <c r="K440" s="396">
        <f>SUM(K437:K438)</f>
        <v>0</v>
      </c>
      <c r="L440" s="396">
        <f>SUM(L435:L439)</f>
        <v>4399289.0513239503</v>
      </c>
      <c r="M440" s="396">
        <f>SUM(M435:M439)</f>
        <v>4399289.0513239503</v>
      </c>
    </row>
    <row r="441" spans="1:13" ht="24" x14ac:dyDescent="0.2">
      <c r="A441" s="354" t="s">
        <v>390</v>
      </c>
      <c r="B441" s="401" t="s">
        <v>417</v>
      </c>
      <c r="C441" s="393"/>
      <c r="D441" s="386"/>
      <c r="E441" s="323"/>
      <c r="F441" s="403"/>
      <c r="G441" s="391"/>
      <c r="H441" s="391"/>
      <c r="I441" s="391"/>
      <c r="J441" s="392"/>
      <c r="K441" s="320"/>
      <c r="L441" s="320"/>
      <c r="M441" s="320"/>
    </row>
    <row r="442" spans="1:13" x14ac:dyDescent="0.2">
      <c r="A442" s="354">
        <v>1</v>
      </c>
      <c r="B442" s="401" t="s">
        <v>401</v>
      </c>
      <c r="C442" s="393"/>
      <c r="D442" s="386"/>
      <c r="E442" s="323"/>
      <c r="F442" s="403"/>
      <c r="G442" s="391"/>
      <c r="H442" s="391"/>
      <c r="I442" s="391"/>
      <c r="J442" s="392"/>
      <c r="K442" s="320"/>
      <c r="L442" s="320"/>
      <c r="M442" s="320"/>
    </row>
    <row r="443" spans="1:13" x14ac:dyDescent="0.2">
      <c r="A443" s="328">
        <v>1.01</v>
      </c>
      <c r="B443" s="335" t="s">
        <v>418</v>
      </c>
      <c r="C443" s="393" t="s">
        <v>34</v>
      </c>
      <c r="D443" s="386">
        <v>1487.2</v>
      </c>
      <c r="E443" s="323">
        <v>809.30424071835603</v>
      </c>
      <c r="F443" s="403">
        <f>D443*E443</f>
        <v>1203597.2667963391</v>
      </c>
      <c r="G443" s="391"/>
      <c r="H443" s="391">
        <v>1487.2</v>
      </c>
      <c r="I443" s="391">
        <f t="shared" ref="I443" si="59">G443+H443</f>
        <v>1487.2</v>
      </c>
      <c r="J443" s="392">
        <f t="shared" ref="J443" si="60">I443/D443</f>
        <v>1</v>
      </c>
      <c r="K443" s="320"/>
      <c r="L443" s="320">
        <f>H443*E443</f>
        <v>1203597.2667963391</v>
      </c>
      <c r="M443" s="320">
        <f t="shared" ref="M443" si="61">K443+L443</f>
        <v>1203597.2667963391</v>
      </c>
    </row>
    <row r="444" spans="1:13" x14ac:dyDescent="0.2">
      <c r="A444" s="354">
        <v>2</v>
      </c>
      <c r="B444" s="401" t="s">
        <v>403</v>
      </c>
      <c r="C444" s="393"/>
      <c r="D444" s="386"/>
      <c r="E444" s="323"/>
      <c r="F444" s="403"/>
      <c r="G444" s="391"/>
      <c r="H444" s="391"/>
      <c r="I444" s="391"/>
      <c r="J444" s="392"/>
      <c r="K444" s="320"/>
      <c r="L444" s="320"/>
      <c r="M444" s="320"/>
    </row>
    <row r="445" spans="1:13" ht="24" x14ac:dyDescent="0.2">
      <c r="A445" s="328">
        <v>2</v>
      </c>
      <c r="B445" s="335" t="s">
        <v>419</v>
      </c>
      <c r="C445" s="393" t="s">
        <v>34</v>
      </c>
      <c r="D445" s="386">
        <v>1487.2</v>
      </c>
      <c r="E445" s="323">
        <v>60</v>
      </c>
      <c r="F445" s="403">
        <f>D445*E445</f>
        <v>89232</v>
      </c>
      <c r="G445" s="391"/>
      <c r="H445" s="391">
        <v>1487.2</v>
      </c>
      <c r="I445" s="391">
        <f t="shared" ref="I445" si="62">G445+H445</f>
        <v>1487.2</v>
      </c>
      <c r="J445" s="392">
        <f t="shared" ref="J445:J447" si="63">I445/D445</f>
        <v>1</v>
      </c>
      <c r="K445" s="320">
        <f t="shared" ref="K445" si="64">G445*E445</f>
        <v>0</v>
      </c>
      <c r="L445" s="320">
        <f>H445*E445</f>
        <v>89232</v>
      </c>
      <c r="M445" s="320">
        <f t="shared" ref="M445" si="65">K445+L445</f>
        <v>89232</v>
      </c>
    </row>
    <row r="446" spans="1:13" x14ac:dyDescent="0.2">
      <c r="A446" s="354">
        <v>3</v>
      </c>
      <c r="B446" s="401" t="s">
        <v>409</v>
      </c>
      <c r="C446" s="393"/>
      <c r="D446" s="386"/>
      <c r="E446" s="323"/>
      <c r="F446" s="403"/>
      <c r="G446" s="391"/>
      <c r="H446" s="391"/>
      <c r="I446" s="391"/>
      <c r="J446" s="392"/>
      <c r="K446" s="320"/>
      <c r="L446" s="320"/>
      <c r="M446" s="320"/>
    </row>
    <row r="447" spans="1:13" x14ac:dyDescent="0.2">
      <c r="A447" s="328">
        <v>3.01</v>
      </c>
      <c r="B447" s="335" t="s">
        <v>420</v>
      </c>
      <c r="C447" s="393" t="s">
        <v>34</v>
      </c>
      <c r="D447" s="386">
        <v>30.3</v>
      </c>
      <c r="E447" s="323">
        <v>5527.9698019801981</v>
      </c>
      <c r="F447" s="403">
        <f>D447*E447</f>
        <v>167497.48500000002</v>
      </c>
      <c r="G447" s="391"/>
      <c r="H447" s="391">
        <v>30.3</v>
      </c>
      <c r="I447" s="391">
        <v>30.3</v>
      </c>
      <c r="J447" s="392">
        <f t="shared" si="63"/>
        <v>1</v>
      </c>
      <c r="K447" s="320">
        <f t="shared" ref="K447" si="66">G447*E447</f>
        <v>0</v>
      </c>
      <c r="L447" s="320">
        <f>H447*E447</f>
        <v>167497.48500000002</v>
      </c>
      <c r="M447" s="320">
        <f t="shared" ref="M447" si="67">K447+L447</f>
        <v>167497.48500000002</v>
      </c>
    </row>
    <row r="448" spans="1:13" x14ac:dyDescent="0.2">
      <c r="A448" s="354"/>
      <c r="B448" s="401" t="s">
        <v>206</v>
      </c>
      <c r="C448" s="393"/>
      <c r="D448" s="386"/>
      <c r="E448" s="323"/>
      <c r="F448" s="404">
        <f>SUM(F443:F447)</f>
        <v>1460326.7517963392</v>
      </c>
      <c r="G448" s="391"/>
      <c r="H448" s="391"/>
      <c r="I448" s="391"/>
      <c r="J448" s="392"/>
      <c r="K448" s="396">
        <f>SUM(K445:K446)</f>
        <v>0</v>
      </c>
      <c r="L448" s="396">
        <f>SUM(L443:L447)</f>
        <v>1460326.7517963392</v>
      </c>
      <c r="M448" s="396">
        <f>SUM(M443:M447)</f>
        <v>1460326.7517963392</v>
      </c>
    </row>
    <row r="449" spans="1:25" ht="24" x14ac:dyDescent="0.2">
      <c r="A449" s="354" t="s">
        <v>421</v>
      </c>
      <c r="B449" s="401" t="s">
        <v>422</v>
      </c>
      <c r="C449" s="393"/>
      <c r="D449" s="386"/>
      <c r="E449" s="323"/>
      <c r="F449" s="403"/>
      <c r="G449" s="391"/>
      <c r="H449" s="391"/>
      <c r="I449" s="391"/>
      <c r="J449" s="392"/>
      <c r="K449" s="320"/>
      <c r="L449" s="320"/>
      <c r="M449" s="320"/>
    </row>
    <row r="450" spans="1:25" x14ac:dyDescent="0.2">
      <c r="A450" s="354">
        <v>1</v>
      </c>
      <c r="B450" s="401" t="s">
        <v>401</v>
      </c>
      <c r="C450" s="393"/>
      <c r="D450" s="386"/>
      <c r="E450" s="323"/>
      <c r="F450" s="403"/>
      <c r="G450" s="391"/>
      <c r="H450" s="391"/>
      <c r="I450" s="391"/>
      <c r="J450" s="392"/>
      <c r="K450" s="320"/>
      <c r="L450" s="320"/>
      <c r="M450" s="320"/>
    </row>
    <row r="451" spans="1:25" x14ac:dyDescent="0.2">
      <c r="A451" s="328">
        <v>1.01</v>
      </c>
      <c r="B451" s="335" t="s">
        <v>418</v>
      </c>
      <c r="C451" s="393" t="s">
        <v>34</v>
      </c>
      <c r="D451" s="386">
        <v>1144.2</v>
      </c>
      <c r="E451" s="323">
        <v>809.30424071835603</v>
      </c>
      <c r="F451" s="403">
        <f>D451*E451</f>
        <v>926005.91222994297</v>
      </c>
      <c r="G451" s="391"/>
      <c r="H451" s="391">
        <v>1144.2</v>
      </c>
      <c r="I451" s="391">
        <f t="shared" ref="I451" si="68">G451+H451</f>
        <v>1144.2</v>
      </c>
      <c r="J451" s="392">
        <f t="shared" ref="J451" si="69">I451/D451</f>
        <v>1</v>
      </c>
      <c r="K451" s="320"/>
      <c r="L451" s="320">
        <f>H451*E451</f>
        <v>926005.91222994297</v>
      </c>
      <c r="M451" s="320">
        <f t="shared" ref="M451" si="70">K451+L451</f>
        <v>926005.91222994297</v>
      </c>
    </row>
    <row r="452" spans="1:25" x14ac:dyDescent="0.2">
      <c r="A452" s="354">
        <v>2</v>
      </c>
      <c r="B452" s="401" t="s">
        <v>403</v>
      </c>
      <c r="C452" s="393"/>
      <c r="D452" s="386"/>
      <c r="E452" s="323"/>
      <c r="F452" s="403"/>
      <c r="G452" s="391"/>
      <c r="H452" s="391"/>
      <c r="I452" s="391"/>
      <c r="J452" s="392"/>
      <c r="K452" s="320"/>
      <c r="L452" s="320"/>
      <c r="M452" s="320"/>
    </row>
    <row r="453" spans="1:25" ht="24" x14ac:dyDescent="0.2">
      <c r="A453" s="328">
        <v>2</v>
      </c>
      <c r="B453" s="335" t="s">
        <v>419</v>
      </c>
      <c r="C453" s="393" t="s">
        <v>34</v>
      </c>
      <c r="D453" s="386">
        <v>1144.2</v>
      </c>
      <c r="E453" s="323">
        <v>60</v>
      </c>
      <c r="F453" s="403">
        <f>D453*E453</f>
        <v>68652</v>
      </c>
      <c r="G453" s="391"/>
      <c r="H453" s="391">
        <v>1144.2</v>
      </c>
      <c r="I453" s="391">
        <f t="shared" ref="I453" si="71">G453+H453</f>
        <v>1144.2</v>
      </c>
      <c r="J453" s="392">
        <f t="shared" ref="J453" si="72">I453/D453</f>
        <v>1</v>
      </c>
      <c r="K453" s="320">
        <f t="shared" ref="K453" si="73">G453*E453</f>
        <v>0</v>
      </c>
      <c r="L453" s="320">
        <f>H453*E453</f>
        <v>68652</v>
      </c>
      <c r="M453" s="320">
        <f t="shared" ref="M453" si="74">K453+L453</f>
        <v>68652</v>
      </c>
    </row>
    <row r="454" spans="1:25" x14ac:dyDescent="0.2">
      <c r="A454" s="354"/>
      <c r="B454" s="401" t="s">
        <v>206</v>
      </c>
      <c r="C454" s="393"/>
      <c r="D454" s="385"/>
      <c r="E454" s="323"/>
      <c r="F454" s="404">
        <f>SUM(F451:F453)</f>
        <v>994657.91222994297</v>
      </c>
      <c r="G454" s="391"/>
      <c r="H454" s="391"/>
      <c r="I454" s="391"/>
      <c r="J454" s="392"/>
      <c r="K454" s="396">
        <f>SUM(K453:K453)</f>
        <v>0</v>
      </c>
      <c r="L454" s="396">
        <f>SUM(L451:L453)</f>
        <v>994657.91222994297</v>
      </c>
      <c r="M454" s="396">
        <f>SUM(M451:M453)</f>
        <v>994657.91222994297</v>
      </c>
    </row>
    <row r="455" spans="1:25" x14ac:dyDescent="0.2">
      <c r="A455" s="328"/>
      <c r="B455" s="335"/>
      <c r="C455" s="393"/>
      <c r="D455" s="385"/>
      <c r="E455" s="323"/>
      <c r="F455" s="403"/>
      <c r="G455" s="391"/>
      <c r="H455" s="391"/>
      <c r="I455" s="391"/>
      <c r="J455" s="392"/>
      <c r="K455" s="320"/>
      <c r="L455" s="320"/>
      <c r="M455" s="320"/>
    </row>
    <row r="456" spans="1:25" x14ac:dyDescent="0.2">
      <c r="A456" s="405"/>
      <c r="B456" s="284" t="s">
        <v>423</v>
      </c>
      <c r="C456" s="406"/>
      <c r="D456" s="406"/>
      <c r="E456" s="407"/>
      <c r="F456" s="408">
        <f>F454+F448+F440+F432+F424+F416+F410</f>
        <v>49051886.559380509</v>
      </c>
      <c r="G456" s="407"/>
      <c r="H456" s="408"/>
      <c r="I456" s="409"/>
      <c r="J456" s="410"/>
      <c r="K456" s="411">
        <f>K416+K410</f>
        <v>13826673.752499999</v>
      </c>
      <c r="L456" s="411">
        <f>L454+L448+L440+L432+L424+L416+L410</f>
        <v>18849870.547640305</v>
      </c>
      <c r="M456" s="411">
        <f>M454+M448+M440+M432+M424+M416+M410</f>
        <v>32502155.700140305</v>
      </c>
      <c r="N456" s="280"/>
      <c r="O456" s="280"/>
      <c r="P456" s="280"/>
      <c r="Q456" s="280"/>
      <c r="R456" s="280"/>
      <c r="S456" s="280"/>
      <c r="T456" s="280"/>
      <c r="U456" s="280"/>
      <c r="V456" s="412"/>
      <c r="W456" s="412"/>
      <c r="X456" s="412"/>
    </row>
    <row r="457" spans="1:25" x14ac:dyDescent="0.2">
      <c r="A457" s="405"/>
      <c r="B457" s="413" t="s">
        <v>424</v>
      </c>
      <c r="C457" s="406"/>
      <c r="D457" s="406"/>
      <c r="E457" s="407"/>
      <c r="F457" s="414">
        <f>F395</f>
        <v>66326492.084531255</v>
      </c>
      <c r="G457" s="407"/>
      <c r="H457" s="408"/>
      <c r="I457" s="409"/>
      <c r="J457" s="410"/>
      <c r="K457" s="415"/>
      <c r="L457" s="411"/>
      <c r="M457" s="411"/>
      <c r="N457" s="280"/>
      <c r="O457" s="280"/>
      <c r="P457" s="280"/>
      <c r="Q457" s="280"/>
      <c r="R457" s="280"/>
      <c r="S457" s="280"/>
      <c r="T457" s="280"/>
      <c r="U457" s="280"/>
      <c r="V457" s="412"/>
      <c r="W457" s="412"/>
      <c r="X457" s="412"/>
    </row>
    <row r="458" spans="1:25" x14ac:dyDescent="0.2">
      <c r="A458" s="416"/>
      <c r="B458" s="417" t="s">
        <v>425</v>
      </c>
      <c r="C458" s="280"/>
      <c r="D458" s="280"/>
      <c r="E458" s="280"/>
      <c r="F458" s="418">
        <f>F394+F389+F386+F383+F376+F365+F339+F338+F337+F330+F304+F303+F302+F299+F298+F295+F280+F278+F275+F274+F271+F241+F224+F129+F73+F56</f>
        <v>43926905.119743958</v>
      </c>
      <c r="G458" s="280"/>
      <c r="H458" s="280"/>
      <c r="I458" s="280"/>
      <c r="J458" s="280"/>
      <c r="K458" s="419"/>
      <c r="L458" s="419"/>
      <c r="M458" s="419"/>
      <c r="N458" s="416"/>
      <c r="O458" s="280"/>
      <c r="P458" s="280"/>
      <c r="Q458" s="280"/>
      <c r="R458" s="280"/>
      <c r="S458" s="280"/>
      <c r="T458" s="280"/>
      <c r="U458" s="280"/>
      <c r="V458" s="280"/>
      <c r="W458" s="412"/>
      <c r="X458" s="412"/>
      <c r="Y458" s="412"/>
    </row>
    <row r="459" spans="1:25" x14ac:dyDescent="0.2">
      <c r="A459" s="416"/>
      <c r="B459" s="284" t="s">
        <v>426</v>
      </c>
      <c r="C459" s="280"/>
      <c r="D459" s="280"/>
      <c r="E459" s="280"/>
      <c r="F459" s="420">
        <f>F457-F458</f>
        <v>22399586.964787297</v>
      </c>
      <c r="G459" s="280"/>
      <c r="H459" s="280"/>
      <c r="I459" s="280"/>
      <c r="J459" s="280"/>
      <c r="K459" s="419"/>
      <c r="L459" s="419"/>
      <c r="M459" s="419"/>
      <c r="N459" s="416"/>
      <c r="O459" s="280"/>
      <c r="P459" s="280"/>
      <c r="Q459" s="280"/>
      <c r="R459" s="280"/>
      <c r="S459" s="280"/>
      <c r="T459" s="280"/>
      <c r="U459" s="280"/>
      <c r="V459" s="280"/>
      <c r="W459" s="412"/>
      <c r="X459" s="412"/>
      <c r="Y459" s="412"/>
    </row>
    <row r="460" spans="1:25" x14ac:dyDescent="0.2">
      <c r="A460" s="416"/>
      <c r="B460" s="284" t="s">
        <v>392</v>
      </c>
      <c r="C460" s="280"/>
      <c r="D460" s="280"/>
      <c r="E460" s="280"/>
      <c r="F460" s="420">
        <f>F459</f>
        <v>22399586.964787297</v>
      </c>
      <c r="G460" s="280"/>
      <c r="H460" s="280"/>
      <c r="I460" s="280"/>
      <c r="J460" s="280"/>
      <c r="K460" s="419">
        <f>K457+K456</f>
        <v>13826673.752499999</v>
      </c>
      <c r="L460" s="419">
        <f>L457+L456</f>
        <v>18849870.547640305</v>
      </c>
      <c r="M460" s="419">
        <f>M457+M456</f>
        <v>32502155.700140305</v>
      </c>
      <c r="N460" s="416"/>
      <c r="O460" s="280"/>
      <c r="P460" s="280"/>
      <c r="Q460" s="280"/>
      <c r="R460" s="280"/>
      <c r="S460" s="280"/>
      <c r="T460" s="280"/>
      <c r="U460" s="280"/>
      <c r="V460" s="280"/>
      <c r="W460" s="412"/>
      <c r="X460" s="412"/>
      <c r="Y460" s="412"/>
    </row>
    <row r="461" spans="1:25" x14ac:dyDescent="0.2">
      <c r="A461" s="416"/>
      <c r="B461" s="284"/>
      <c r="C461" s="280"/>
      <c r="D461" s="280"/>
      <c r="E461" s="280"/>
      <c r="F461" s="280"/>
      <c r="G461" s="280"/>
      <c r="H461" s="280"/>
      <c r="I461" s="280"/>
      <c r="J461" s="280"/>
      <c r="K461" s="421"/>
      <c r="L461" s="421"/>
      <c r="M461" s="421"/>
      <c r="N461" s="416"/>
      <c r="O461" s="280"/>
      <c r="P461" s="280"/>
      <c r="Q461" s="280"/>
      <c r="R461" s="280"/>
      <c r="S461" s="280"/>
      <c r="T461" s="280"/>
      <c r="U461" s="280"/>
      <c r="V461" s="280"/>
      <c r="W461" s="412"/>
      <c r="X461" s="412"/>
      <c r="Y461" s="412"/>
    </row>
    <row r="462" spans="1:25" x14ac:dyDescent="0.2">
      <c r="A462" s="416"/>
      <c r="B462" s="284"/>
      <c r="C462" s="280"/>
      <c r="D462" s="280"/>
      <c r="E462" s="280"/>
      <c r="F462" s="280"/>
      <c r="G462" s="280"/>
      <c r="H462" s="280"/>
      <c r="I462" s="280"/>
      <c r="J462" s="280"/>
      <c r="K462" s="421"/>
      <c r="L462" s="421"/>
      <c r="M462" s="421"/>
      <c r="N462" s="416"/>
      <c r="O462" s="280"/>
      <c r="P462" s="280"/>
      <c r="Q462" s="280"/>
      <c r="R462" s="280"/>
      <c r="S462" s="280"/>
      <c r="T462" s="280"/>
      <c r="U462" s="280"/>
      <c r="V462" s="280"/>
      <c r="W462" s="412"/>
      <c r="X462" s="412"/>
      <c r="Y462" s="412"/>
    </row>
    <row r="463" spans="1:25" x14ac:dyDescent="0.2">
      <c r="A463" s="416"/>
      <c r="B463" s="284"/>
      <c r="C463" s="280"/>
      <c r="D463" s="280"/>
      <c r="E463" s="280"/>
      <c r="F463" s="280"/>
      <c r="G463" s="280"/>
      <c r="H463" s="280"/>
      <c r="I463" s="280"/>
      <c r="J463" s="280"/>
      <c r="K463" s="421"/>
      <c r="L463" s="421"/>
      <c r="M463" s="421"/>
      <c r="N463" s="416"/>
      <c r="O463" s="280"/>
      <c r="P463" s="280"/>
      <c r="Q463" s="280"/>
      <c r="R463" s="280"/>
      <c r="S463" s="280"/>
      <c r="T463" s="280"/>
      <c r="U463" s="280"/>
      <c r="V463" s="280"/>
      <c r="W463" s="412"/>
      <c r="X463" s="412"/>
      <c r="Y463" s="412"/>
    </row>
    <row r="464" spans="1:25" x14ac:dyDescent="0.2">
      <c r="A464" s="416"/>
      <c r="B464" s="284"/>
      <c r="C464" s="280"/>
      <c r="D464" s="280"/>
      <c r="E464" s="280"/>
      <c r="F464" s="280"/>
      <c r="G464" s="280"/>
      <c r="H464" s="280"/>
      <c r="I464" s="280"/>
      <c r="J464" s="280"/>
      <c r="K464" s="421"/>
      <c r="L464" s="421"/>
      <c r="M464" s="421"/>
      <c r="N464" s="416"/>
      <c r="O464" s="280"/>
      <c r="P464" s="280"/>
      <c r="Q464" s="280"/>
      <c r="R464" s="280"/>
      <c r="S464" s="280"/>
      <c r="T464" s="280"/>
      <c r="U464" s="280"/>
      <c r="V464" s="280"/>
      <c r="W464" s="412"/>
      <c r="X464" s="412"/>
      <c r="Y464" s="412"/>
    </row>
    <row r="465" spans="1:25" ht="15" x14ac:dyDescent="0.25">
      <c r="A465" s="422" t="s">
        <v>427</v>
      </c>
      <c r="B465" s="423" t="s">
        <v>428</v>
      </c>
    </row>
    <row r="466" spans="1:25" x14ac:dyDescent="0.2">
      <c r="A466" s="416"/>
      <c r="B466" s="284"/>
      <c r="C466" s="280"/>
      <c r="D466" s="280"/>
      <c r="E466" s="280"/>
      <c r="F466" s="280"/>
      <c r="G466" s="280"/>
      <c r="H466" s="280"/>
      <c r="I466" s="280"/>
      <c r="J466" s="280"/>
      <c r="K466" s="421"/>
      <c r="L466" s="421"/>
      <c r="M466" s="421"/>
      <c r="N466" s="416"/>
      <c r="O466" s="280"/>
      <c r="P466" s="280"/>
      <c r="Q466" s="280"/>
      <c r="R466" s="280"/>
      <c r="S466" s="280"/>
      <c r="T466" s="280"/>
      <c r="U466" s="280"/>
      <c r="V466" s="280"/>
      <c r="W466" s="412"/>
      <c r="X466" s="412"/>
      <c r="Y466" s="412"/>
    </row>
    <row r="467" spans="1:25" x14ac:dyDescent="0.2">
      <c r="A467" s="416"/>
      <c r="B467" s="284"/>
      <c r="C467" s="280"/>
      <c r="D467" s="280"/>
      <c r="E467" s="280"/>
      <c r="F467" s="280"/>
      <c r="G467" s="280"/>
      <c r="H467" s="280"/>
      <c r="I467" s="280"/>
      <c r="J467" s="280"/>
      <c r="K467" s="421"/>
      <c r="L467" s="421"/>
      <c r="M467" s="421"/>
      <c r="N467" s="416"/>
      <c r="O467" s="280"/>
      <c r="P467" s="280"/>
      <c r="Q467" s="280"/>
      <c r="R467" s="280"/>
      <c r="S467" s="280"/>
      <c r="T467" s="280"/>
      <c r="U467" s="280"/>
      <c r="V467" s="280"/>
      <c r="W467" s="412"/>
      <c r="X467" s="412"/>
      <c r="Y467" s="412"/>
    </row>
    <row r="468" spans="1:25" x14ac:dyDescent="0.2">
      <c r="A468" s="416"/>
      <c r="B468" s="284"/>
      <c r="C468" s="280"/>
      <c r="D468" s="280"/>
      <c r="E468" s="280"/>
      <c r="F468" s="280"/>
      <c r="G468" s="280"/>
      <c r="H468" s="280"/>
      <c r="I468" s="280"/>
      <c r="J468" s="280"/>
      <c r="K468" s="421"/>
      <c r="L468" s="421"/>
      <c r="M468" s="421"/>
      <c r="N468" s="416"/>
      <c r="O468" s="280"/>
      <c r="P468" s="280"/>
      <c r="Q468" s="280"/>
      <c r="R468" s="280"/>
      <c r="S468" s="280"/>
      <c r="T468" s="280"/>
      <c r="U468" s="280"/>
      <c r="V468" s="280"/>
      <c r="W468" s="412"/>
      <c r="X468" s="412"/>
      <c r="Y468" s="412"/>
    </row>
    <row r="469" spans="1:25" x14ac:dyDescent="0.2">
      <c r="A469" s="416"/>
      <c r="B469" s="284"/>
      <c r="C469" s="280"/>
      <c r="D469" s="280"/>
      <c r="E469" s="280"/>
      <c r="F469" s="280"/>
      <c r="G469" s="280"/>
      <c r="H469" s="280"/>
      <c r="I469" s="280"/>
      <c r="J469" s="280"/>
      <c r="K469" s="421"/>
      <c r="L469" s="421"/>
      <c r="M469" s="421"/>
      <c r="N469" s="416"/>
      <c r="O469" s="280"/>
      <c r="P469" s="280"/>
      <c r="Q469" s="280"/>
      <c r="R469" s="280"/>
      <c r="S469" s="280"/>
      <c r="T469" s="280"/>
      <c r="U469" s="280"/>
      <c r="V469" s="280"/>
      <c r="W469" s="412"/>
      <c r="X469" s="412"/>
      <c r="Y469" s="412"/>
    </row>
    <row r="470" spans="1:25" x14ac:dyDescent="0.2">
      <c r="A470" s="416"/>
      <c r="B470" s="284"/>
      <c r="C470" s="280"/>
      <c r="D470" s="280"/>
      <c r="E470" s="280"/>
      <c r="F470" s="280"/>
      <c r="G470" s="280"/>
      <c r="H470" s="280"/>
      <c r="I470" s="280"/>
      <c r="J470" s="280"/>
      <c r="K470" s="421"/>
      <c r="L470" s="421"/>
      <c r="M470" s="421"/>
      <c r="N470" s="416"/>
      <c r="O470" s="280"/>
      <c r="P470" s="280"/>
      <c r="Q470" s="280"/>
      <c r="R470" s="280"/>
      <c r="S470" s="280"/>
      <c r="T470" s="280"/>
      <c r="U470" s="280"/>
      <c r="V470" s="280"/>
      <c r="W470" s="412"/>
      <c r="X470" s="412"/>
      <c r="Y470" s="412"/>
    </row>
    <row r="471" spans="1:25" x14ac:dyDescent="0.2">
      <c r="A471" s="416"/>
      <c r="B471" s="284"/>
      <c r="C471" s="280"/>
      <c r="D471" s="280"/>
      <c r="E471" s="280"/>
      <c r="F471" s="280"/>
      <c r="G471" s="280"/>
      <c r="H471" s="280"/>
      <c r="I471" s="280"/>
      <c r="J471" s="280"/>
      <c r="K471" s="421"/>
      <c r="L471" s="421"/>
      <c r="M471" s="421"/>
      <c r="N471" s="416"/>
      <c r="O471" s="280"/>
      <c r="P471" s="280"/>
      <c r="Q471" s="280"/>
      <c r="R471" s="280"/>
      <c r="S471" s="280"/>
      <c r="T471" s="280"/>
      <c r="U471" s="280"/>
      <c r="V471" s="280"/>
      <c r="W471" s="412"/>
      <c r="X471" s="412"/>
      <c r="Y471" s="412"/>
    </row>
    <row r="472" spans="1:25" x14ac:dyDescent="0.2">
      <c r="A472" s="416"/>
      <c r="B472" s="284"/>
      <c r="C472" s="280"/>
      <c r="D472" s="280"/>
      <c r="E472" s="280"/>
      <c r="F472" s="280"/>
      <c r="G472" s="280"/>
      <c r="H472" s="280"/>
      <c r="I472" s="280"/>
      <c r="J472" s="280"/>
      <c r="K472" s="421"/>
      <c r="L472" s="421"/>
      <c r="M472" s="421"/>
      <c r="N472" s="416"/>
      <c r="O472" s="280"/>
      <c r="P472" s="280"/>
      <c r="Q472" s="280"/>
      <c r="R472" s="280"/>
      <c r="S472" s="280"/>
      <c r="T472" s="280"/>
      <c r="U472" s="280"/>
      <c r="V472" s="280"/>
      <c r="W472" s="412"/>
      <c r="X472" s="412"/>
      <c r="Y472" s="412"/>
    </row>
    <row r="473" spans="1:25" x14ac:dyDescent="0.2">
      <c r="A473" s="416"/>
      <c r="B473" s="284"/>
      <c r="C473" s="280"/>
      <c r="D473" s="280"/>
      <c r="E473" s="280"/>
      <c r="F473" s="280"/>
      <c r="G473" s="280"/>
      <c r="H473" s="280"/>
      <c r="I473" s="280"/>
      <c r="J473" s="280"/>
      <c r="K473" s="421"/>
      <c r="L473" s="421"/>
      <c r="M473" s="421"/>
      <c r="N473" s="416"/>
      <c r="O473" s="280"/>
      <c r="P473" s="280"/>
      <c r="Q473" s="280"/>
      <c r="R473" s="280"/>
      <c r="S473" s="280"/>
      <c r="T473" s="280"/>
      <c r="U473" s="280"/>
      <c r="V473" s="280"/>
      <c r="W473" s="412"/>
      <c r="X473" s="412"/>
      <c r="Y473" s="412"/>
    </row>
    <row r="474" spans="1:25" x14ac:dyDescent="0.2">
      <c r="A474" s="416"/>
      <c r="B474" s="284"/>
      <c r="C474" s="280"/>
      <c r="D474" s="280"/>
      <c r="E474" s="280"/>
      <c r="F474" s="280"/>
      <c r="G474" s="280"/>
      <c r="H474" s="280"/>
      <c r="I474" s="280"/>
      <c r="J474" s="280"/>
      <c r="K474" s="421"/>
      <c r="L474" s="421"/>
      <c r="M474" s="421"/>
      <c r="N474" s="416"/>
      <c r="O474" s="280"/>
      <c r="P474" s="280"/>
      <c r="Q474" s="280"/>
      <c r="R474" s="280"/>
      <c r="S474" s="280"/>
      <c r="T474" s="280"/>
      <c r="U474" s="280"/>
      <c r="V474" s="280"/>
      <c r="W474" s="412"/>
      <c r="X474" s="412"/>
      <c r="Y474" s="412"/>
    </row>
    <row r="475" spans="1:25" x14ac:dyDescent="0.2">
      <c r="A475" s="416"/>
      <c r="B475" s="284"/>
      <c r="C475" s="280"/>
      <c r="D475" s="280"/>
      <c r="E475" s="280"/>
      <c r="F475" s="280"/>
      <c r="G475" s="280"/>
      <c r="H475" s="280"/>
      <c r="I475" s="280"/>
      <c r="J475" s="280"/>
      <c r="K475" s="421"/>
      <c r="L475" s="421"/>
      <c r="M475" s="421"/>
      <c r="N475" s="416"/>
      <c r="O475" s="280"/>
      <c r="P475" s="280"/>
      <c r="Q475" s="280"/>
      <c r="R475" s="280"/>
      <c r="S475" s="280"/>
      <c r="T475" s="280"/>
      <c r="U475" s="280"/>
      <c r="V475" s="280"/>
      <c r="W475" s="412"/>
      <c r="X475" s="412"/>
      <c r="Y475" s="412"/>
    </row>
    <row r="476" spans="1:25" x14ac:dyDescent="0.2">
      <c r="A476" s="416"/>
      <c r="B476" s="284"/>
      <c r="C476" s="280"/>
      <c r="D476" s="280"/>
      <c r="E476" s="280"/>
      <c r="F476" s="280"/>
      <c r="G476" s="280"/>
      <c r="H476" s="280"/>
      <c r="I476" s="280"/>
      <c r="J476" s="280"/>
      <c r="K476" s="421"/>
      <c r="L476" s="421"/>
      <c r="M476" s="421"/>
      <c r="N476" s="416"/>
      <c r="O476" s="280"/>
      <c r="P476" s="280"/>
      <c r="Q476" s="280"/>
      <c r="R476" s="280"/>
      <c r="S476" s="280"/>
      <c r="T476" s="280"/>
      <c r="U476" s="280"/>
      <c r="V476" s="280"/>
      <c r="W476" s="412"/>
      <c r="X476" s="412"/>
      <c r="Y476" s="412"/>
    </row>
    <row r="477" spans="1:25" x14ac:dyDescent="0.2">
      <c r="A477" s="416"/>
      <c r="B477" s="284"/>
      <c r="C477" s="280"/>
      <c r="D477" s="280"/>
      <c r="E477" s="280"/>
      <c r="F477" s="280"/>
      <c r="G477" s="280"/>
      <c r="H477" s="280"/>
      <c r="I477" s="280"/>
      <c r="J477" s="280"/>
      <c r="K477" s="421"/>
      <c r="L477" s="421"/>
      <c r="M477" s="421"/>
      <c r="N477" s="416"/>
      <c r="O477" s="280"/>
      <c r="P477" s="280"/>
      <c r="Q477" s="280"/>
      <c r="R477" s="280"/>
      <c r="S477" s="280"/>
      <c r="T477" s="280"/>
      <c r="U477" s="280"/>
      <c r="V477" s="280"/>
      <c r="W477" s="412"/>
      <c r="X477" s="412"/>
      <c r="Y477" s="412"/>
    </row>
    <row r="478" spans="1:25" x14ac:dyDescent="0.2">
      <c r="A478" s="416"/>
      <c r="B478" s="284"/>
      <c r="C478" s="280"/>
      <c r="D478" s="280"/>
      <c r="E478" s="280"/>
      <c r="F478" s="280"/>
      <c r="G478" s="280"/>
      <c r="H478" s="280"/>
      <c r="I478" s="280"/>
      <c r="J478" s="280"/>
      <c r="K478" s="421"/>
      <c r="L478" s="421"/>
      <c r="M478" s="421"/>
      <c r="N478" s="416"/>
      <c r="O478" s="280"/>
      <c r="P478" s="280"/>
      <c r="Q478" s="280"/>
      <c r="R478" s="280"/>
      <c r="S478" s="280"/>
      <c r="T478" s="280"/>
      <c r="U478" s="280"/>
      <c r="V478" s="280"/>
      <c r="W478" s="412"/>
      <c r="X478" s="412"/>
      <c r="Y478" s="412"/>
    </row>
    <row r="479" spans="1:25" x14ac:dyDescent="0.2">
      <c r="A479" s="416"/>
      <c r="B479" s="284"/>
      <c r="C479" s="280"/>
      <c r="D479" s="280"/>
      <c r="E479" s="280"/>
      <c r="F479" s="280"/>
      <c r="G479" s="280"/>
      <c r="H479" s="280"/>
      <c r="I479" s="280"/>
      <c r="J479" s="280"/>
      <c r="K479" s="421"/>
      <c r="L479" s="421"/>
      <c r="M479" s="421"/>
      <c r="N479" s="416"/>
      <c r="O479" s="280"/>
      <c r="P479" s="280"/>
      <c r="Q479" s="280"/>
      <c r="R479" s="280"/>
      <c r="S479" s="280"/>
      <c r="T479" s="280"/>
      <c r="U479" s="280"/>
      <c r="V479" s="280"/>
      <c r="W479" s="412"/>
      <c r="X479" s="412"/>
      <c r="Y479" s="412"/>
    </row>
    <row r="480" spans="1:25" x14ac:dyDescent="0.2">
      <c r="A480" s="416"/>
      <c r="B480" s="284"/>
      <c r="C480" s="280"/>
      <c r="D480" s="280"/>
      <c r="E480" s="280"/>
      <c r="F480" s="280"/>
      <c r="G480" s="280"/>
      <c r="H480" s="280"/>
      <c r="I480" s="280"/>
      <c r="J480" s="280"/>
      <c r="K480" s="421"/>
      <c r="L480" s="421"/>
      <c r="M480" s="421"/>
      <c r="N480" s="416"/>
      <c r="O480" s="280"/>
      <c r="P480" s="280"/>
      <c r="Q480" s="280"/>
      <c r="R480" s="280"/>
      <c r="S480" s="280"/>
      <c r="T480" s="280"/>
      <c r="U480" s="280"/>
      <c r="V480" s="280"/>
      <c r="W480" s="412"/>
      <c r="X480" s="412"/>
      <c r="Y480" s="412"/>
    </row>
    <row r="481" spans="1:25" x14ac:dyDescent="0.2">
      <c r="A481" s="416"/>
      <c r="B481" s="284"/>
      <c r="C481" s="280"/>
      <c r="D481" s="280"/>
      <c r="E481" s="280"/>
      <c r="F481" s="280"/>
      <c r="G481" s="280"/>
      <c r="H481" s="280"/>
      <c r="I481" s="280"/>
      <c r="J481" s="280"/>
      <c r="K481" s="421"/>
      <c r="L481" s="421"/>
      <c r="M481" s="421"/>
      <c r="N481" s="416"/>
      <c r="O481" s="280"/>
      <c r="P481" s="280"/>
      <c r="Q481" s="280"/>
      <c r="R481" s="280"/>
      <c r="S481" s="280"/>
      <c r="T481" s="280"/>
      <c r="U481" s="280"/>
      <c r="V481" s="280"/>
      <c r="W481" s="412"/>
      <c r="X481" s="412"/>
      <c r="Y481" s="412"/>
    </row>
    <row r="482" spans="1:25" x14ac:dyDescent="0.2">
      <c r="A482" s="416"/>
      <c r="B482" s="284"/>
      <c r="C482" s="280"/>
      <c r="D482" s="280"/>
      <c r="E482" s="280"/>
      <c r="F482" s="280"/>
      <c r="G482" s="280"/>
      <c r="H482" s="280"/>
      <c r="I482" s="280"/>
      <c r="J482" s="280"/>
      <c r="K482" s="421"/>
      <c r="L482" s="421"/>
      <c r="M482" s="421"/>
      <c r="N482" s="416"/>
      <c r="O482" s="280"/>
      <c r="P482" s="280"/>
      <c r="Q482" s="280"/>
      <c r="R482" s="280"/>
      <c r="S482" s="280"/>
      <c r="T482" s="280"/>
      <c r="U482" s="280"/>
      <c r="V482" s="280"/>
      <c r="W482" s="412"/>
      <c r="X482" s="412"/>
      <c r="Y482" s="412"/>
    </row>
    <row r="483" spans="1:25" x14ac:dyDescent="0.2">
      <c r="A483" s="416"/>
      <c r="B483" s="284"/>
      <c r="C483" s="280"/>
      <c r="D483" s="280"/>
      <c r="E483" s="280"/>
      <c r="F483" s="280"/>
      <c r="G483" s="280"/>
      <c r="H483" s="280"/>
      <c r="I483" s="280"/>
      <c r="J483" s="280"/>
      <c r="K483" s="421"/>
      <c r="L483" s="421"/>
      <c r="M483" s="421"/>
      <c r="N483" s="416"/>
      <c r="O483" s="280"/>
      <c r="P483" s="280"/>
      <c r="Q483" s="280"/>
      <c r="R483" s="280"/>
      <c r="S483" s="280"/>
      <c r="T483" s="280"/>
      <c r="U483" s="280"/>
      <c r="V483" s="280"/>
      <c r="W483" s="412"/>
      <c r="X483" s="412"/>
      <c r="Y483" s="412"/>
    </row>
    <row r="484" spans="1:25" x14ac:dyDescent="0.2">
      <c r="A484" s="416"/>
      <c r="B484" s="284"/>
      <c r="C484" s="280"/>
      <c r="D484" s="280"/>
      <c r="E484" s="280"/>
      <c r="F484" s="280"/>
      <c r="G484" s="280"/>
      <c r="H484" s="280"/>
      <c r="I484" s="280"/>
      <c r="J484" s="280"/>
      <c r="K484" s="421"/>
      <c r="L484" s="421"/>
      <c r="M484" s="421"/>
      <c r="N484" s="416"/>
      <c r="O484" s="280"/>
      <c r="P484" s="280"/>
      <c r="Q484" s="280"/>
      <c r="R484" s="280"/>
      <c r="S484" s="280"/>
      <c r="T484" s="280"/>
      <c r="U484" s="280"/>
      <c r="V484" s="280"/>
      <c r="W484" s="412"/>
      <c r="X484" s="412"/>
      <c r="Y484" s="412"/>
    </row>
    <row r="485" spans="1:25" x14ac:dyDescent="0.2">
      <c r="A485" s="416"/>
      <c r="B485" s="284"/>
      <c r="C485" s="280"/>
      <c r="D485" s="280"/>
      <c r="E485" s="280"/>
      <c r="F485" s="280"/>
      <c r="G485" s="280"/>
      <c r="H485" s="280"/>
      <c r="I485" s="280"/>
      <c r="J485" s="280"/>
      <c r="K485" s="421"/>
      <c r="L485" s="421"/>
      <c r="M485" s="421"/>
      <c r="N485" s="416"/>
      <c r="O485" s="280"/>
      <c r="P485" s="280"/>
      <c r="Q485" s="280"/>
      <c r="R485" s="280"/>
      <c r="S485" s="280"/>
      <c r="T485" s="280"/>
      <c r="U485" s="280"/>
      <c r="V485" s="280"/>
      <c r="W485" s="412"/>
      <c r="X485" s="412"/>
      <c r="Y485" s="412"/>
    </row>
    <row r="486" spans="1:25" x14ac:dyDescent="0.2">
      <c r="A486" s="416"/>
      <c r="B486" s="284"/>
      <c r="C486" s="280"/>
      <c r="D486" s="280"/>
      <c r="E486" s="280"/>
      <c r="F486" s="280"/>
      <c r="G486" s="280"/>
      <c r="H486" s="280"/>
      <c r="I486" s="280"/>
      <c r="J486" s="280"/>
      <c r="K486" s="421"/>
      <c r="L486" s="421"/>
      <c r="M486" s="421"/>
      <c r="N486" s="416"/>
      <c r="O486" s="280"/>
      <c r="P486" s="280"/>
      <c r="Q486" s="280"/>
      <c r="R486" s="280"/>
      <c r="S486" s="280"/>
      <c r="T486" s="280"/>
      <c r="U486" s="280"/>
      <c r="V486" s="280"/>
      <c r="W486" s="412"/>
      <c r="X486" s="412"/>
      <c r="Y486" s="412"/>
    </row>
    <row r="487" spans="1:25" x14ac:dyDescent="0.2">
      <c r="A487" s="416"/>
      <c r="B487" s="284"/>
      <c r="C487" s="280"/>
      <c r="D487" s="280"/>
      <c r="E487" s="280"/>
      <c r="F487" s="280"/>
      <c r="G487" s="280"/>
      <c r="H487" s="280"/>
      <c r="I487" s="280"/>
      <c r="J487" s="280"/>
      <c r="K487" s="421"/>
      <c r="L487" s="421"/>
      <c r="M487" s="421"/>
      <c r="N487" s="416"/>
      <c r="O487" s="280"/>
      <c r="P487" s="280"/>
      <c r="Q487" s="280"/>
      <c r="R487" s="280"/>
      <c r="S487" s="280"/>
      <c r="T487" s="280"/>
      <c r="U487" s="280"/>
      <c r="V487" s="280"/>
      <c r="W487" s="412"/>
      <c r="X487" s="412"/>
      <c r="Y487" s="412"/>
    </row>
    <row r="488" spans="1:25" x14ac:dyDescent="0.2">
      <c r="A488" s="416"/>
      <c r="B488" s="284"/>
      <c r="C488" s="280"/>
      <c r="D488" s="280"/>
      <c r="E488" s="280"/>
      <c r="F488" s="280"/>
      <c r="G488" s="280"/>
      <c r="H488" s="280"/>
      <c r="I488" s="280"/>
      <c r="J488" s="280"/>
      <c r="K488" s="421"/>
      <c r="L488" s="421"/>
      <c r="M488" s="421"/>
      <c r="N488" s="416"/>
      <c r="O488" s="280"/>
      <c r="P488" s="280"/>
      <c r="Q488" s="280"/>
      <c r="R488" s="280"/>
      <c r="S488" s="280"/>
      <c r="T488" s="280"/>
      <c r="U488" s="280"/>
      <c r="V488" s="280"/>
      <c r="W488" s="412"/>
      <c r="X488" s="412"/>
      <c r="Y488" s="412"/>
    </row>
    <row r="489" spans="1:25" x14ac:dyDescent="0.2">
      <c r="A489" s="416"/>
      <c r="B489" s="284"/>
      <c r="C489" s="280"/>
      <c r="D489" s="280"/>
      <c r="E489" s="280"/>
      <c r="F489" s="280"/>
      <c r="G489" s="280"/>
      <c r="H489" s="280"/>
      <c r="I489" s="280"/>
      <c r="J489" s="280"/>
      <c r="K489" s="421"/>
      <c r="L489" s="421"/>
      <c r="M489" s="421"/>
      <c r="N489" s="416"/>
      <c r="O489" s="280"/>
      <c r="P489" s="280"/>
      <c r="Q489" s="280"/>
      <c r="R489" s="280"/>
      <c r="S489" s="280"/>
      <c r="T489" s="280"/>
      <c r="U489" s="280"/>
      <c r="V489" s="280"/>
      <c r="W489" s="412"/>
      <c r="X489" s="412"/>
      <c r="Y489" s="412"/>
    </row>
    <row r="490" spans="1:25" x14ac:dyDescent="0.2">
      <c r="A490" s="416"/>
      <c r="B490" s="284"/>
      <c r="C490" s="280"/>
      <c r="D490" s="280"/>
      <c r="E490" s="280"/>
      <c r="F490" s="280"/>
      <c r="G490" s="280"/>
      <c r="H490" s="280"/>
      <c r="I490" s="280"/>
      <c r="J490" s="280"/>
      <c r="K490" s="421"/>
      <c r="L490" s="421"/>
      <c r="M490" s="421"/>
      <c r="N490" s="416"/>
      <c r="O490" s="280"/>
      <c r="P490" s="280"/>
      <c r="Q490" s="280"/>
      <c r="R490" s="280"/>
      <c r="S490" s="280"/>
      <c r="T490" s="280"/>
      <c r="U490" s="280"/>
      <c r="V490" s="280"/>
      <c r="W490" s="412"/>
      <c r="X490" s="412"/>
      <c r="Y490" s="412"/>
    </row>
    <row r="491" spans="1:25" x14ac:dyDescent="0.2">
      <c r="A491" s="416"/>
      <c r="B491" s="284"/>
      <c r="C491" s="280"/>
      <c r="D491" s="280"/>
      <c r="E491" s="280"/>
      <c r="F491" s="280"/>
      <c r="G491" s="280"/>
      <c r="H491" s="280"/>
      <c r="I491" s="280"/>
      <c r="J491" s="280"/>
      <c r="K491" s="421"/>
      <c r="L491" s="421"/>
      <c r="M491" s="421"/>
      <c r="N491" s="416"/>
      <c r="O491" s="280"/>
      <c r="P491" s="280"/>
      <c r="Q491" s="280"/>
      <c r="R491" s="280"/>
      <c r="S491" s="280"/>
      <c r="T491" s="280"/>
      <c r="U491" s="280"/>
      <c r="V491" s="280"/>
      <c r="W491" s="412"/>
      <c r="X491" s="412"/>
      <c r="Y491" s="412"/>
    </row>
    <row r="492" spans="1:25" ht="13.5" thickBot="1" x14ac:dyDescent="0.25">
      <c r="A492" s="416"/>
      <c r="B492" s="284"/>
      <c r="C492" s="280"/>
      <c r="D492" s="280"/>
      <c r="E492" s="280"/>
      <c r="F492" s="280"/>
      <c r="G492" s="280"/>
      <c r="H492" s="280"/>
      <c r="I492" s="280"/>
      <c r="J492" s="280"/>
      <c r="K492" s="421"/>
      <c r="L492" s="421"/>
      <c r="M492" s="421"/>
      <c r="N492" s="416"/>
      <c r="O492" s="280"/>
      <c r="P492" s="280"/>
      <c r="Q492" s="280"/>
      <c r="R492" s="280"/>
      <c r="S492" s="280"/>
      <c r="T492" s="280"/>
      <c r="U492" s="280"/>
      <c r="V492" s="280"/>
      <c r="W492" s="412"/>
      <c r="X492" s="412"/>
      <c r="Y492" s="412"/>
    </row>
    <row r="493" spans="1:25" x14ac:dyDescent="0.2">
      <c r="B493" s="424"/>
      <c r="C493" s="425"/>
      <c r="D493" s="425"/>
      <c r="E493" s="426" t="s">
        <v>0</v>
      </c>
      <c r="F493" s="425"/>
      <c r="G493" s="427"/>
      <c r="H493" s="425"/>
      <c r="I493" s="425"/>
      <c r="J493" s="425"/>
      <c r="K493" s="425"/>
      <c r="L493" s="425"/>
      <c r="M493" s="428"/>
      <c r="N493" s="280"/>
    </row>
    <row r="494" spans="1:25" x14ac:dyDescent="0.2">
      <c r="B494" s="429"/>
      <c r="C494" s="277"/>
      <c r="D494" s="277"/>
      <c r="E494" s="277"/>
      <c r="F494" s="277"/>
      <c r="G494" s="277" t="s">
        <v>1</v>
      </c>
      <c r="H494" s="277"/>
      <c r="I494" s="277"/>
      <c r="J494" s="277"/>
      <c r="K494" s="277"/>
      <c r="L494" s="277"/>
      <c r="M494" s="430"/>
      <c r="N494" s="280"/>
    </row>
    <row r="495" spans="1:25" x14ac:dyDescent="0.2">
      <c r="B495" s="431"/>
      <c r="C495" s="277"/>
      <c r="D495" s="277"/>
      <c r="E495" s="277"/>
      <c r="G495" s="277"/>
      <c r="H495" s="277"/>
      <c r="I495" s="277"/>
      <c r="J495" s="277"/>
      <c r="K495" s="277"/>
      <c r="L495" s="277"/>
      <c r="M495" s="432" t="s">
        <v>429</v>
      </c>
      <c r="N495" s="280"/>
    </row>
    <row r="496" spans="1:25" x14ac:dyDescent="0.2">
      <c r="B496" s="433"/>
      <c r="C496" s="275"/>
      <c r="D496" s="275"/>
      <c r="E496" s="275"/>
      <c r="F496" s="275"/>
      <c r="G496" s="275"/>
      <c r="H496" s="275"/>
      <c r="I496" s="275"/>
      <c r="J496" s="275"/>
      <c r="K496" s="275"/>
      <c r="L496" s="275"/>
      <c r="M496" s="434"/>
      <c r="N496" s="435"/>
    </row>
    <row r="497" spans="2:15" x14ac:dyDescent="0.2">
      <c r="B497" s="436"/>
      <c r="C497" s="283" t="s">
        <v>3</v>
      </c>
      <c r="D497" s="284" t="s">
        <v>187</v>
      </c>
      <c r="E497" s="284"/>
      <c r="F497" s="284"/>
      <c r="G497" s="284"/>
      <c r="H497" s="285"/>
      <c r="I497" s="280"/>
      <c r="J497" s="280"/>
      <c r="K497" s="280"/>
      <c r="L497" s="283" t="s">
        <v>5</v>
      </c>
      <c r="M497" s="437" t="s">
        <v>188</v>
      </c>
      <c r="N497" s="435"/>
    </row>
    <row r="498" spans="2:15" x14ac:dyDescent="0.2">
      <c r="B498" s="436"/>
      <c r="C498" s="283" t="s">
        <v>7</v>
      </c>
      <c r="D498" s="289">
        <v>1</v>
      </c>
      <c r="E498" s="280"/>
      <c r="F498" s="284"/>
      <c r="G498" s="284"/>
      <c r="H498" s="284"/>
      <c r="I498" s="280"/>
      <c r="J498" s="280"/>
      <c r="K498" s="280"/>
      <c r="L498" s="283" t="s">
        <v>8</v>
      </c>
      <c r="M498" s="437" t="s">
        <v>189</v>
      </c>
      <c r="N498" s="435"/>
      <c r="O498" s="438"/>
    </row>
    <row r="499" spans="2:15" x14ac:dyDescent="0.2">
      <c r="B499" s="436"/>
      <c r="C499" s="283" t="s">
        <v>9</v>
      </c>
      <c r="D499" s="284" t="s">
        <v>190</v>
      </c>
      <c r="E499" s="284"/>
      <c r="F499" s="284"/>
      <c r="G499" s="284"/>
      <c r="H499" s="291"/>
      <c r="I499" s="280"/>
      <c r="J499" s="280"/>
      <c r="K499" s="280"/>
      <c r="L499" s="283" t="s">
        <v>11</v>
      </c>
      <c r="M499" s="439" t="s">
        <v>191</v>
      </c>
      <c r="N499" s="435"/>
    </row>
    <row r="500" spans="2:15" x14ac:dyDescent="0.2">
      <c r="B500" s="436"/>
      <c r="C500" s="283" t="s">
        <v>13</v>
      </c>
      <c r="D500" s="284" t="s">
        <v>192</v>
      </c>
      <c r="E500" s="284"/>
      <c r="F500" s="284"/>
      <c r="G500" s="284"/>
      <c r="H500" s="284"/>
      <c r="I500" s="280"/>
      <c r="J500" s="280"/>
      <c r="K500" s="280"/>
      <c r="L500" s="280"/>
      <c r="M500" s="434"/>
      <c r="N500" s="435"/>
    </row>
    <row r="501" spans="2:15" x14ac:dyDescent="0.2">
      <c r="B501" s="429"/>
      <c r="C501" s="283"/>
      <c r="D501" s="284"/>
      <c r="E501" s="284"/>
      <c r="F501" s="284"/>
      <c r="G501" s="284"/>
      <c r="K501" s="280"/>
      <c r="L501" s="280"/>
      <c r="M501" s="434"/>
      <c r="N501" s="440"/>
    </row>
    <row r="502" spans="2:15" x14ac:dyDescent="0.2">
      <c r="B502" s="436"/>
      <c r="C502" s="283"/>
      <c r="D502" s="284"/>
      <c r="E502" s="284"/>
      <c r="F502" s="275" t="s">
        <v>136</v>
      </c>
      <c r="G502" s="284"/>
      <c r="H502" s="500" t="s">
        <v>24</v>
      </c>
      <c r="I502" s="500"/>
      <c r="J502" s="500" t="s">
        <v>25</v>
      </c>
      <c r="K502" s="500"/>
      <c r="L502" s="500" t="s">
        <v>26</v>
      </c>
      <c r="M502" s="508"/>
      <c r="N502" s="442"/>
    </row>
    <row r="503" spans="2:15" x14ac:dyDescent="0.2">
      <c r="B503" s="509" t="s">
        <v>430</v>
      </c>
      <c r="C503" s="500"/>
      <c r="D503" s="500"/>
      <c r="E503" s="500"/>
      <c r="F503" s="443">
        <f>F459+F456</f>
        <v>71451473.524167806</v>
      </c>
      <c r="G503" s="420"/>
      <c r="H503" s="510">
        <f>K460</f>
        <v>13826673.752499999</v>
      </c>
      <c r="I503" s="510"/>
      <c r="J503" s="511">
        <f>L460</f>
        <v>18849870.547640305</v>
      </c>
      <c r="K503" s="511"/>
      <c r="L503" s="512">
        <f>M460</f>
        <v>32502155.700140305</v>
      </c>
      <c r="M503" s="513"/>
      <c r="N503" s="440"/>
    </row>
    <row r="504" spans="2:15" x14ac:dyDescent="0.2">
      <c r="B504" s="436"/>
      <c r="C504" s="289" t="s">
        <v>163</v>
      </c>
      <c r="D504" s="284"/>
      <c r="E504" s="284"/>
      <c r="F504" s="284"/>
      <c r="G504" s="284"/>
      <c r="H504" s="284"/>
      <c r="I504" s="280"/>
      <c r="J504" s="280"/>
      <c r="L504" s="280"/>
      <c r="M504" s="445"/>
      <c r="N504" s="280"/>
    </row>
    <row r="505" spans="2:15" x14ac:dyDescent="0.2">
      <c r="B505" s="436"/>
      <c r="C505" s="289"/>
      <c r="D505" s="284"/>
      <c r="E505" s="284"/>
      <c r="F505" s="284"/>
      <c r="G505" s="284"/>
      <c r="H505" s="284"/>
      <c r="I505" s="280"/>
      <c r="J505" s="280"/>
      <c r="L505" s="280"/>
      <c r="M505" s="445"/>
      <c r="N505" s="280"/>
    </row>
    <row r="506" spans="2:15" x14ac:dyDescent="0.2">
      <c r="B506" s="436"/>
      <c r="C506" s="289" t="s">
        <v>164</v>
      </c>
      <c r="D506" s="284"/>
      <c r="E506" s="284"/>
      <c r="F506" s="284"/>
      <c r="G506" s="284"/>
      <c r="H506" s="284"/>
      <c r="I506" s="280"/>
      <c r="J506" s="280"/>
      <c r="L506" s="511">
        <f>E507*L503</f>
        <v>1137575.4495049107</v>
      </c>
      <c r="M506" s="514"/>
      <c r="N506" s="444"/>
    </row>
    <row r="507" spans="2:15" x14ac:dyDescent="0.2">
      <c r="B507" s="446"/>
      <c r="C507" s="284" t="s">
        <v>165</v>
      </c>
      <c r="D507" s="447"/>
      <c r="E507" s="447">
        <v>3.5000000000000003E-2</v>
      </c>
      <c r="F507" s="435">
        <f>E507*F503</f>
        <v>2500801.5733458735</v>
      </c>
      <c r="G507" s="435"/>
      <c r="H507" s="515">
        <f>H503*E507</f>
        <v>483933.58133750001</v>
      </c>
      <c r="I507" s="515"/>
      <c r="J507" s="511">
        <f>E507*J503</f>
        <v>659745.46916741075</v>
      </c>
      <c r="K507" s="511"/>
      <c r="L507" s="511"/>
      <c r="M507" s="514"/>
      <c r="N507" s="448"/>
    </row>
    <row r="508" spans="2:15" x14ac:dyDescent="0.2">
      <c r="B508" s="446"/>
      <c r="C508" s="284" t="s">
        <v>166</v>
      </c>
      <c r="D508" s="447"/>
      <c r="E508" s="449">
        <v>0.1</v>
      </c>
      <c r="F508" s="435">
        <f>E508*F503</f>
        <v>7145147.3524167808</v>
      </c>
      <c r="G508" s="435"/>
      <c r="H508" s="515">
        <f>H503*E508</f>
        <v>1382667.37525</v>
      </c>
      <c r="I508" s="515"/>
      <c r="J508" s="511">
        <f>E508*J503</f>
        <v>1884987.0547640305</v>
      </c>
      <c r="K508" s="511"/>
      <c r="L508" s="511">
        <f>E508*L503</f>
        <v>3250215.5700140307</v>
      </c>
      <c r="M508" s="514"/>
      <c r="N508" s="444"/>
    </row>
    <row r="509" spans="2:15" x14ac:dyDescent="0.2">
      <c r="B509" s="446"/>
      <c r="C509" s="284" t="s">
        <v>167</v>
      </c>
      <c r="D509" s="447"/>
      <c r="E509" s="449">
        <v>0.18</v>
      </c>
      <c r="F509" s="435">
        <f>E509*F508</f>
        <v>1286126.5234350206</v>
      </c>
      <c r="G509" s="435"/>
      <c r="H509" s="515">
        <f>H508*E509</f>
        <v>248880.127545</v>
      </c>
      <c r="I509" s="515"/>
      <c r="J509" s="511">
        <f>E509*J508</f>
        <v>339297.6698575255</v>
      </c>
      <c r="K509" s="511"/>
      <c r="L509" s="511">
        <f>E509*L508</f>
        <v>585038.80260252545</v>
      </c>
      <c r="M509" s="514"/>
      <c r="N509" s="450"/>
    </row>
    <row r="510" spans="2:15" x14ac:dyDescent="0.2">
      <c r="B510" s="446"/>
      <c r="C510" s="284" t="s">
        <v>168</v>
      </c>
      <c r="D510" s="447"/>
      <c r="E510" s="449">
        <v>0.03</v>
      </c>
      <c r="F510" s="435">
        <f>E510*F503</f>
        <v>2143544.2057250342</v>
      </c>
      <c r="G510" s="435"/>
      <c r="H510" s="515">
        <f>H503*E510</f>
        <v>414800.21257499995</v>
      </c>
      <c r="I510" s="515"/>
      <c r="J510" s="511">
        <f>E510*J503</f>
        <v>565496.11642920913</v>
      </c>
      <c r="K510" s="511"/>
      <c r="L510" s="511">
        <f>E510*L503</f>
        <v>975064.67100420909</v>
      </c>
      <c r="M510" s="514"/>
      <c r="N510" s="451"/>
    </row>
    <row r="511" spans="2:15" x14ac:dyDescent="0.2">
      <c r="B511" s="446"/>
      <c r="C511" s="284" t="s">
        <v>169</v>
      </c>
      <c r="D511" s="449"/>
      <c r="E511" s="452">
        <v>0.02</v>
      </c>
      <c r="F511" s="435">
        <f>E511*F503</f>
        <v>1429029.4704833562</v>
      </c>
      <c r="G511" s="435"/>
      <c r="H511" s="515">
        <f>H503*E511</f>
        <v>276533.47505000001</v>
      </c>
      <c r="I511" s="515"/>
      <c r="J511" s="512">
        <f>E511*J503</f>
        <v>376997.41095280612</v>
      </c>
      <c r="K511" s="512"/>
      <c r="L511" s="511">
        <f>E511*L503</f>
        <v>650043.11400280613</v>
      </c>
      <c r="M511" s="514"/>
      <c r="N511" s="451"/>
    </row>
    <row r="512" spans="2:15" x14ac:dyDescent="0.2">
      <c r="B512" s="446"/>
      <c r="C512" s="284" t="s">
        <v>170</v>
      </c>
      <c r="D512" s="447"/>
      <c r="E512" s="449">
        <v>0.01</v>
      </c>
      <c r="F512" s="435">
        <f>E512*F503</f>
        <v>714514.73524167808</v>
      </c>
      <c r="G512" s="435"/>
      <c r="H512" s="515">
        <f>H503*E512</f>
        <v>138266.737525</v>
      </c>
      <c r="I512" s="515"/>
      <c r="J512" s="512">
        <f>E512*J503</f>
        <v>188498.70547640306</v>
      </c>
      <c r="K512" s="512"/>
      <c r="L512" s="511">
        <f>E512*L503</f>
        <v>325021.55700140307</v>
      </c>
      <c r="M512" s="514"/>
      <c r="N512" s="451"/>
    </row>
    <row r="513" spans="2:14" x14ac:dyDescent="0.2">
      <c r="B513" s="446"/>
      <c r="C513" s="284" t="s">
        <v>171</v>
      </c>
      <c r="D513" s="447"/>
      <c r="E513" s="453">
        <v>1E-3</v>
      </c>
      <c r="F513" s="454">
        <f>E513*F503</f>
        <v>71451.473524167814</v>
      </c>
      <c r="G513" s="454"/>
      <c r="H513" s="516">
        <f>H503*E513</f>
        <v>13826.673752499999</v>
      </c>
      <c r="I513" s="516"/>
      <c r="J513" s="517">
        <f>E513*J503</f>
        <v>18849.870547640305</v>
      </c>
      <c r="K513" s="517"/>
      <c r="L513" s="518">
        <f>E513*L503</f>
        <v>32502.155700140305</v>
      </c>
      <c r="M513" s="519"/>
      <c r="N513" s="455"/>
    </row>
    <row r="514" spans="2:14" x14ac:dyDescent="0.2">
      <c r="B514" s="446"/>
      <c r="C514" s="456" t="s">
        <v>431</v>
      </c>
      <c r="D514" s="457"/>
      <c r="E514" s="457">
        <f>E513+E512+E511+E510+E508+E507+1.8%</f>
        <v>0.21400000000000002</v>
      </c>
      <c r="F514" s="440">
        <f>F507+F508+F509+F510+F511+F512+F513</f>
        <v>15290615.33417191</v>
      </c>
      <c r="G514" s="440"/>
      <c r="H514" s="522">
        <f>H513+H512+H511+H510+H509+H508+H507</f>
        <v>2958908.1830349998</v>
      </c>
      <c r="I514" s="522"/>
      <c r="J514" s="523">
        <f>J507+J508+J509+J510+J511+J512+J513</f>
        <v>4033872.2971950257</v>
      </c>
      <c r="K514" s="523"/>
      <c r="L514" s="520">
        <f>L506+L508+L509+L510+L511+L512+L513</f>
        <v>6955461.3198300255</v>
      </c>
      <c r="M514" s="521"/>
      <c r="N514" s="275"/>
    </row>
    <row r="515" spans="2:14" x14ac:dyDescent="0.2">
      <c r="B515" s="446"/>
      <c r="C515" s="284"/>
      <c r="D515" s="449"/>
      <c r="E515" s="275"/>
      <c r="F515" s="460"/>
      <c r="G515" s="460"/>
      <c r="H515" s="461"/>
      <c r="I515" s="462"/>
      <c r="J515" s="463"/>
      <c r="L515" s="464"/>
      <c r="M515" s="445"/>
      <c r="N515" s="275"/>
    </row>
    <row r="516" spans="2:14" x14ac:dyDescent="0.2">
      <c r="B516" s="446"/>
      <c r="C516" s="289" t="s">
        <v>432</v>
      </c>
      <c r="D516" s="465"/>
      <c r="E516" s="466"/>
      <c r="F516" s="440">
        <f>F503+F514</f>
        <v>86742088.858339712</v>
      </c>
      <c r="G516" s="440"/>
      <c r="H516" s="522">
        <f>H503+H514</f>
        <v>16785581.935534999</v>
      </c>
      <c r="I516" s="522"/>
      <c r="J516" s="523">
        <f>J503+J514</f>
        <v>22883742.84483533</v>
      </c>
      <c r="K516" s="523"/>
      <c r="L516" s="520">
        <f>L503+L514</f>
        <v>39457617.019970328</v>
      </c>
      <c r="M516" s="521"/>
      <c r="N516" s="278"/>
    </row>
    <row r="517" spans="2:14" x14ac:dyDescent="0.2">
      <c r="B517" s="446"/>
      <c r="C517" s="289"/>
      <c r="D517" s="465"/>
      <c r="E517" s="466"/>
      <c r="F517" s="440"/>
      <c r="G517" s="440"/>
      <c r="H517" s="458"/>
      <c r="J517" s="459"/>
      <c r="L517" s="440"/>
      <c r="M517" s="445"/>
      <c r="N517" s="278"/>
    </row>
    <row r="518" spans="2:14" ht="39" customHeight="1" x14ac:dyDescent="0.2">
      <c r="B518" s="446"/>
      <c r="C518" s="524" t="s">
        <v>433</v>
      </c>
      <c r="D518" s="524"/>
      <c r="E518" s="449">
        <v>0.05</v>
      </c>
      <c r="F518" s="467">
        <f>E518*F503</f>
        <v>3572573.6762083904</v>
      </c>
      <c r="G518" s="440"/>
      <c r="H518" s="458"/>
      <c r="J518" s="459"/>
      <c r="L518" s="440"/>
      <c r="M518" s="445"/>
      <c r="N518" s="278"/>
    </row>
    <row r="519" spans="2:14" ht="26.25" customHeight="1" x14ac:dyDescent="0.2">
      <c r="B519" s="446"/>
      <c r="C519" s="524" t="s">
        <v>434</v>
      </c>
      <c r="D519" s="524"/>
      <c r="E519" s="466" t="s">
        <v>93</v>
      </c>
      <c r="F519" s="467">
        <v>80000</v>
      </c>
      <c r="G519" s="440"/>
      <c r="H519" s="458"/>
      <c r="J519" s="459"/>
      <c r="L519" s="440"/>
      <c r="M519" s="445"/>
      <c r="N519" s="278"/>
    </row>
    <row r="520" spans="2:14" ht="25.5" customHeight="1" x14ac:dyDescent="0.2">
      <c r="B520" s="446"/>
      <c r="C520" s="524" t="s">
        <v>435</v>
      </c>
      <c r="D520" s="524"/>
      <c r="E520" s="466" t="s">
        <v>93</v>
      </c>
      <c r="F520" s="467">
        <v>180000</v>
      </c>
      <c r="G520" s="440"/>
      <c r="H520" s="458"/>
      <c r="J520" s="459"/>
      <c r="L520" s="440"/>
      <c r="M520" s="445"/>
      <c r="N520" s="278"/>
    </row>
    <row r="521" spans="2:14" x14ac:dyDescent="0.2">
      <c r="B521" s="446"/>
      <c r="C521" s="289" t="s">
        <v>436</v>
      </c>
      <c r="D521" s="465"/>
      <c r="E521" s="457">
        <v>0.03</v>
      </c>
      <c r="F521" s="467">
        <f>E521*F503</f>
        <v>2143544.2057250342</v>
      </c>
      <c r="G521" s="440"/>
      <c r="H521" s="522"/>
      <c r="I521" s="522"/>
      <c r="J521" s="523">
        <v>241428</v>
      </c>
      <c r="K521" s="523"/>
      <c r="L521" s="520"/>
      <c r="M521" s="521"/>
      <c r="N521" s="278"/>
    </row>
    <row r="522" spans="2:14" x14ac:dyDescent="0.2">
      <c r="B522" s="446"/>
      <c r="C522" s="289" t="s">
        <v>437</v>
      </c>
      <c r="D522" s="465"/>
      <c r="E522" s="457">
        <v>0.05</v>
      </c>
      <c r="F522" s="467">
        <f>E522*F503</f>
        <v>3572573.6762083904</v>
      </c>
      <c r="G522" s="440"/>
      <c r="H522" s="522"/>
      <c r="I522" s="522"/>
      <c r="J522" s="523"/>
      <c r="K522" s="523"/>
      <c r="L522" s="520"/>
      <c r="M522" s="521"/>
      <c r="N522" s="278"/>
    </row>
    <row r="523" spans="2:14" x14ac:dyDescent="0.2">
      <c r="B523" s="446"/>
      <c r="C523" s="289" t="s">
        <v>35</v>
      </c>
      <c r="D523" s="465"/>
      <c r="E523" s="457"/>
      <c r="F523" s="467">
        <f>SUM(F518:F522)</f>
        <v>9548691.5581418145</v>
      </c>
      <c r="G523" s="440"/>
      <c r="H523" s="522"/>
      <c r="I523" s="522"/>
      <c r="J523" s="523"/>
      <c r="K523" s="523"/>
      <c r="L523" s="520"/>
      <c r="M523" s="521"/>
      <c r="N523" s="278"/>
    </row>
    <row r="524" spans="2:14" x14ac:dyDescent="0.2">
      <c r="B524" s="446"/>
      <c r="D524" s="465"/>
      <c r="E524" s="457"/>
      <c r="F524" s="440"/>
      <c r="G524" s="440"/>
      <c r="H524" s="458"/>
      <c r="J524" s="459"/>
      <c r="L524" s="440"/>
      <c r="M524" s="445"/>
      <c r="N524" s="278"/>
    </row>
    <row r="525" spans="2:14" x14ac:dyDescent="0.2">
      <c r="B525" s="446"/>
      <c r="C525" s="289" t="s">
        <v>438</v>
      </c>
      <c r="D525" s="468"/>
      <c r="E525" s="278"/>
      <c r="F525" s="469">
        <f>F523+F516-0.02</f>
        <v>96290780.396481529</v>
      </c>
      <c r="G525" s="464"/>
      <c r="H525" s="464"/>
      <c r="I525" s="462"/>
      <c r="J525" s="461"/>
      <c r="L525" s="468"/>
      <c r="M525" s="470"/>
      <c r="N525" s="455"/>
    </row>
    <row r="526" spans="2:14" x14ac:dyDescent="0.2">
      <c r="B526" s="446"/>
      <c r="C526" s="289"/>
      <c r="D526" s="468"/>
      <c r="E526" s="278"/>
      <c r="F526" s="464"/>
      <c r="G526" s="464"/>
      <c r="H526" s="464"/>
      <c r="I526" s="462"/>
      <c r="J526" s="461"/>
      <c r="L526" s="468"/>
      <c r="M526" s="470"/>
      <c r="N526" s="455"/>
    </row>
    <row r="527" spans="2:14" x14ac:dyDescent="0.2">
      <c r="B527" s="436"/>
      <c r="C527" s="471" t="s">
        <v>175</v>
      </c>
      <c r="D527" s="280"/>
      <c r="E527" s="280"/>
      <c r="F527" s="280"/>
      <c r="G527" s="280"/>
      <c r="H527" s="280"/>
      <c r="I527" s="280"/>
      <c r="J527" s="280"/>
      <c r="L527" s="280"/>
      <c r="M527" s="434"/>
      <c r="N527" s="275"/>
    </row>
    <row r="528" spans="2:14" x14ac:dyDescent="0.2">
      <c r="B528" s="436"/>
      <c r="C528" s="284" t="s">
        <v>439</v>
      </c>
      <c r="D528" s="280"/>
      <c r="E528" s="449"/>
      <c r="F528" s="280"/>
      <c r="G528" s="280"/>
      <c r="H528" s="510">
        <f>H512</f>
        <v>138266.737525</v>
      </c>
      <c r="I528" s="510"/>
      <c r="J528" s="515">
        <f>J512</f>
        <v>188498.70547640306</v>
      </c>
      <c r="K528" s="515"/>
      <c r="L528" s="510">
        <f>H528+J528</f>
        <v>326765.44300140307</v>
      </c>
      <c r="M528" s="525"/>
    </row>
    <row r="529" spans="2:15" x14ac:dyDescent="0.2">
      <c r="B529" s="436"/>
      <c r="C529" s="289"/>
      <c r="D529" s="280"/>
      <c r="E529" s="447"/>
      <c r="F529" s="280"/>
      <c r="G529" s="280"/>
      <c r="H529" s="510">
        <f>H513</f>
        <v>13826.673752499999</v>
      </c>
      <c r="I529" s="510"/>
      <c r="J529" s="510">
        <f>J513</f>
        <v>18849.870547640305</v>
      </c>
      <c r="K529" s="510"/>
      <c r="L529" s="510">
        <f>H529+J529</f>
        <v>32676.544300140304</v>
      </c>
      <c r="M529" s="525"/>
    </row>
    <row r="530" spans="2:15" x14ac:dyDescent="0.2">
      <c r="B530" s="436"/>
      <c r="C530" s="289" t="s">
        <v>176</v>
      </c>
      <c r="D530" s="278"/>
      <c r="E530" s="452">
        <v>0.2</v>
      </c>
      <c r="F530" s="278"/>
      <c r="G530" s="278"/>
      <c r="H530" s="510">
        <f>H516*E530</f>
        <v>3357116.3871069998</v>
      </c>
      <c r="I530" s="510"/>
      <c r="J530" s="510">
        <f>J516*E530</f>
        <v>4576748.5689670658</v>
      </c>
      <c r="K530" s="510"/>
      <c r="L530" s="510">
        <f>H530+J530</f>
        <v>7933864.9560740655</v>
      </c>
      <c r="M530" s="525"/>
    </row>
    <row r="531" spans="2:15" x14ac:dyDescent="0.2">
      <c r="B531" s="436"/>
      <c r="C531" s="289" t="s">
        <v>440</v>
      </c>
      <c r="D531" s="278"/>
      <c r="E531" s="278"/>
      <c r="F531" s="278"/>
      <c r="G531" s="278"/>
      <c r="H531" s="529">
        <f>SUM(H528:H530)</f>
        <v>3509209.7983844997</v>
      </c>
      <c r="I531" s="529"/>
      <c r="J531" s="529">
        <f>SUM(J528:J530)</f>
        <v>4784097.1449911091</v>
      </c>
      <c r="K531" s="529"/>
      <c r="L531" s="530">
        <f>SUM(L528:L530)</f>
        <v>8293306.9433756089</v>
      </c>
      <c r="M531" s="531"/>
    </row>
    <row r="532" spans="2:15" x14ac:dyDescent="0.2">
      <c r="B532" s="436"/>
      <c r="C532" s="278"/>
      <c r="D532" s="278"/>
      <c r="E532" s="278"/>
      <c r="F532" s="278"/>
      <c r="G532" s="278"/>
      <c r="H532" s="462"/>
      <c r="L532" s="451"/>
      <c r="M532" s="445"/>
      <c r="O532" s="438"/>
    </row>
    <row r="533" spans="2:15" x14ac:dyDescent="0.2">
      <c r="B533" s="436"/>
      <c r="C533" s="278"/>
      <c r="D533" s="278"/>
      <c r="E533" s="278"/>
      <c r="F533" s="278"/>
      <c r="G533" s="278"/>
      <c r="H533" s="462"/>
      <c r="J533" s="451"/>
      <c r="L533" s="451"/>
      <c r="M533" s="445"/>
    </row>
    <row r="534" spans="2:15" x14ac:dyDescent="0.2">
      <c r="B534" s="436"/>
      <c r="C534" s="289" t="s">
        <v>441</v>
      </c>
      <c r="D534" s="278"/>
      <c r="E534" s="278"/>
      <c r="F534" s="278"/>
      <c r="G534" s="278"/>
      <c r="H534" s="472">
        <f>+H516-H531</f>
        <v>13276372.1371505</v>
      </c>
      <c r="J534" s="526">
        <f>J516-J531+J521</f>
        <v>18341073.699844219</v>
      </c>
      <c r="K534" s="526"/>
      <c r="L534" s="527">
        <f>L516-L531</f>
        <v>31164310.076594718</v>
      </c>
      <c r="M534" s="528"/>
    </row>
    <row r="535" spans="2:15" x14ac:dyDescent="0.2">
      <c r="B535" s="436"/>
      <c r="C535" s="289"/>
      <c r="D535" s="278"/>
      <c r="E535" s="278"/>
      <c r="F535" s="278"/>
      <c r="G535" s="278"/>
      <c r="H535" s="278"/>
      <c r="I535" s="462"/>
      <c r="J535" s="280"/>
      <c r="K535" s="455"/>
      <c r="L535" s="278"/>
      <c r="M535" s="432"/>
    </row>
    <row r="536" spans="2:15" x14ac:dyDescent="0.2">
      <c r="B536" s="433"/>
      <c r="C536" s="275"/>
      <c r="D536" s="275" t="s">
        <v>178</v>
      </c>
      <c r="E536" s="275"/>
      <c r="F536" s="275"/>
      <c r="G536" s="275"/>
      <c r="H536" s="275" t="s">
        <v>179</v>
      </c>
      <c r="I536" s="275"/>
      <c r="J536" s="275"/>
      <c r="K536" s="275" t="s">
        <v>442</v>
      </c>
      <c r="L536" s="275"/>
      <c r="M536" s="441"/>
    </row>
    <row r="537" spans="2:15" x14ac:dyDescent="0.2">
      <c r="B537" s="433"/>
      <c r="C537" s="275"/>
      <c r="D537" s="275"/>
      <c r="E537" s="275"/>
      <c r="F537" s="275"/>
      <c r="G537" s="275"/>
      <c r="H537" s="275"/>
      <c r="I537" s="275"/>
      <c r="J537" s="275"/>
      <c r="K537" s="275"/>
      <c r="L537" s="275"/>
      <c r="M537" s="441"/>
    </row>
    <row r="538" spans="2:15" x14ac:dyDescent="0.2">
      <c r="B538" s="433"/>
      <c r="C538" s="275"/>
      <c r="D538" s="275"/>
      <c r="E538" s="275"/>
      <c r="F538" s="275"/>
      <c r="G538" s="275"/>
      <c r="H538" s="275"/>
      <c r="I538" s="473"/>
      <c r="J538" s="284"/>
      <c r="K538" s="278"/>
      <c r="L538" s="278"/>
      <c r="M538" s="432"/>
    </row>
    <row r="539" spans="2:15" x14ac:dyDescent="0.2">
      <c r="B539" s="433"/>
      <c r="C539" s="275"/>
      <c r="D539" s="275" t="s">
        <v>180</v>
      </c>
      <c r="E539" s="275"/>
      <c r="F539" s="275"/>
      <c r="G539" s="275"/>
      <c r="H539" s="275" t="s">
        <v>181</v>
      </c>
      <c r="I539" s="275"/>
      <c r="J539" s="275"/>
      <c r="K539" s="455" t="s">
        <v>443</v>
      </c>
      <c r="L539" s="455"/>
      <c r="M539" s="474"/>
    </row>
    <row r="540" spans="2:15" ht="13.5" thickBot="1" x14ac:dyDescent="0.25">
      <c r="B540" s="475"/>
      <c r="C540" s="476"/>
      <c r="D540" s="476" t="s">
        <v>183</v>
      </c>
      <c r="E540" s="476"/>
      <c r="F540" s="476"/>
      <c r="G540" s="476"/>
      <c r="H540" s="476" t="s">
        <v>184</v>
      </c>
      <c r="I540" s="476"/>
      <c r="J540" s="476"/>
      <c r="K540" s="476" t="s">
        <v>444</v>
      </c>
      <c r="L540" s="476"/>
      <c r="M540" s="477"/>
    </row>
  </sheetData>
  <mergeCells count="69">
    <mergeCell ref="J534:K534"/>
    <mergeCell ref="L534:M534"/>
    <mergeCell ref="H530:I530"/>
    <mergeCell ref="J530:K530"/>
    <mergeCell ref="L530:M530"/>
    <mergeCell ref="H531:I531"/>
    <mergeCell ref="J531:K531"/>
    <mergeCell ref="L531:M531"/>
    <mergeCell ref="H528:I528"/>
    <mergeCell ref="J528:K528"/>
    <mergeCell ref="L528:M528"/>
    <mergeCell ref="H529:I529"/>
    <mergeCell ref="J529:K529"/>
    <mergeCell ref="L529:M529"/>
    <mergeCell ref="H522:I522"/>
    <mergeCell ref="J522:K522"/>
    <mergeCell ref="L522:M522"/>
    <mergeCell ref="H523:I523"/>
    <mergeCell ref="J523:K523"/>
    <mergeCell ref="L523:M523"/>
    <mergeCell ref="C518:D518"/>
    <mergeCell ref="C519:D519"/>
    <mergeCell ref="C520:D520"/>
    <mergeCell ref="H521:I521"/>
    <mergeCell ref="J521:K521"/>
    <mergeCell ref="L521:M521"/>
    <mergeCell ref="H514:I514"/>
    <mergeCell ref="J514:K514"/>
    <mergeCell ref="L514:M514"/>
    <mergeCell ref="H516:I516"/>
    <mergeCell ref="J516:K516"/>
    <mergeCell ref="L516:M516"/>
    <mergeCell ref="H512:I512"/>
    <mergeCell ref="J512:K512"/>
    <mergeCell ref="L512:M512"/>
    <mergeCell ref="H513:I513"/>
    <mergeCell ref="J513:K513"/>
    <mergeCell ref="L513:M513"/>
    <mergeCell ref="H510:I510"/>
    <mergeCell ref="J510:K510"/>
    <mergeCell ref="L510:M510"/>
    <mergeCell ref="H511:I511"/>
    <mergeCell ref="J511:K511"/>
    <mergeCell ref="L511:M511"/>
    <mergeCell ref="H508:I508"/>
    <mergeCell ref="J508:K508"/>
    <mergeCell ref="L508:M508"/>
    <mergeCell ref="H509:I509"/>
    <mergeCell ref="J509:K509"/>
    <mergeCell ref="L509:M509"/>
    <mergeCell ref="B503:E503"/>
    <mergeCell ref="H503:I503"/>
    <mergeCell ref="J503:K503"/>
    <mergeCell ref="L503:M503"/>
    <mergeCell ref="L506:M507"/>
    <mergeCell ref="H507:I507"/>
    <mergeCell ref="J507:K507"/>
    <mergeCell ref="A404:F404"/>
    <mergeCell ref="G404:J404"/>
    <mergeCell ref="K404:M404"/>
    <mergeCell ref="H502:I502"/>
    <mergeCell ref="J502:K502"/>
    <mergeCell ref="L502:M502"/>
    <mergeCell ref="A403:M403"/>
    <mergeCell ref="A1:M1"/>
    <mergeCell ref="A2:M2"/>
    <mergeCell ref="A9:F9"/>
    <mergeCell ref="G9:J9"/>
    <mergeCell ref="K9:M9"/>
  </mergeCells>
  <pageMargins left="0.70866141732283472" right="0.70866141732283472" top="0.74803149606299213" bottom="0.74803149606299213" header="0.31496062992125984" footer="0.31496062992125984"/>
  <pageSetup paperSize="5" scale="72" orientation="landscape" horizontalDpi="0" verticalDpi="0" r:id="rId1"/>
  <rowBreaks count="7" manualBreakCount="7">
    <brk id="116" max="13" man="1"/>
    <brk id="165" max="13" man="1"/>
    <brk id="222" max="13" man="1"/>
    <brk id="316" max="13" man="1"/>
    <brk id="345" max="13" man="1"/>
    <brk id="399" max="13" man="1"/>
    <brk id="5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CUB 1 ( Edificio)</vt:lpstr>
      <vt:lpstr>Hoja1</vt:lpstr>
      <vt:lpstr>CUB. 2 ( Estero Hondo)</vt:lpstr>
      <vt:lpstr>'CUB. 2 ( Estero Hondo)'!Área_de_impresión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2023-07-19T14:57:48Z</dcterms:created>
  <dcterms:modified xsi:type="dcterms:W3CDTF">2023-07-21T18:56:21Z</dcterms:modified>
</cp:coreProperties>
</file>