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listineo\AppData\Roaming\PFU\ScanSnap Home\ScanSnap Home\"/>
    </mc:Choice>
  </mc:AlternateContent>
  <xr:revisionPtr revIDLastSave="0" documentId="8_{B4672C34-467A-46F8-82DF-BBB439D3B8C2}" xr6:coauthVersionLast="47" xr6:coauthVersionMax="47" xr10:uidLastSave="{00000000-0000-0000-0000-000000000000}"/>
  <bookViews>
    <workbookView xWindow="-120" yWindow="-120" windowWidth="29040" windowHeight="15840" xr2:uid="{C2A63A9B-55EF-448A-9CED-7DEA507AC0CC}"/>
  </bookViews>
  <sheets>
    <sheet name="EJECUCION DEL GASTO" sheetId="1" r:id="rId1"/>
  </sheets>
  <externalReferences>
    <externalReference r:id="rId2"/>
  </externalReferences>
  <definedNames>
    <definedName name="_xlnm._FilterDatabase" localSheetId="0" hidden="1">'EJECUCION DEL GASTO'!$D$9:$H$9</definedName>
    <definedName name="_xlnm.Print_Area" localSheetId="0">'EJECUCION DEL GASTO'!$A$1:$N$102</definedName>
    <definedName name="_xlnm.Print_Titles" localSheetId="0">'EJECUCION DEL GASTO'!$1:$10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3" i="1" l="1"/>
  <c r="P27" i="1"/>
  <c r="P17" i="1"/>
  <c r="P11" i="1"/>
  <c r="P80" i="1"/>
  <c r="P79" i="1" s="1"/>
  <c r="P77" i="1"/>
  <c r="P75" i="1" s="1"/>
  <c r="P55" i="1"/>
  <c r="P56" i="1"/>
  <c r="P57" i="1"/>
  <c r="P58" i="1"/>
  <c r="P59" i="1"/>
  <c r="P60" i="1"/>
  <c r="P61" i="1"/>
  <c r="P62" i="1"/>
  <c r="P54" i="1"/>
  <c r="P30" i="1"/>
  <c r="P31" i="1"/>
  <c r="P32" i="1"/>
  <c r="P33" i="1"/>
  <c r="P34" i="1"/>
  <c r="P35" i="1"/>
  <c r="P36" i="1"/>
  <c r="P29" i="1"/>
  <c r="P19" i="1"/>
  <c r="P20" i="1"/>
  <c r="P21" i="1"/>
  <c r="P22" i="1"/>
  <c r="P23" i="1"/>
  <c r="P24" i="1"/>
  <c r="P25" i="1"/>
  <c r="P26" i="1"/>
  <c r="P18" i="1"/>
  <c r="P13" i="1"/>
  <c r="P14" i="1"/>
  <c r="P15" i="1"/>
  <c r="P16" i="1"/>
  <c r="P12" i="1"/>
  <c r="O79" i="1"/>
  <c r="O75" i="1"/>
  <c r="O53" i="1"/>
  <c r="O27" i="1"/>
  <c r="O84" i="1" s="1"/>
  <c r="O17" i="1"/>
  <c r="O11" i="1"/>
  <c r="N17" i="1" l="1"/>
  <c r="N27" i="1"/>
  <c r="N79" i="1"/>
  <c r="N75" i="1"/>
  <c r="N53" i="1"/>
  <c r="N11" i="1"/>
  <c r="N84" i="1" l="1"/>
  <c r="M11" i="1" l="1"/>
  <c r="M75" i="1"/>
  <c r="M53" i="1"/>
  <c r="M37" i="1"/>
  <c r="M27" i="1"/>
  <c r="M17" i="1"/>
  <c r="M84" i="1" l="1"/>
  <c r="J17" i="1"/>
  <c r="K17" i="1"/>
  <c r="L17" i="1"/>
  <c r="L37" i="1"/>
  <c r="L75" i="1"/>
  <c r="L53" i="1"/>
  <c r="L27" i="1"/>
  <c r="L11" i="1"/>
  <c r="L84" i="1" l="1"/>
  <c r="K75" i="1" l="1"/>
  <c r="K11" i="1"/>
  <c r="K27" i="1"/>
  <c r="K79" i="1"/>
  <c r="K62" i="1"/>
  <c r="K57" i="1" s="1"/>
  <c r="K61" i="1"/>
  <c r="K56" i="1" s="1"/>
  <c r="K60" i="1"/>
  <c r="K59" i="1"/>
  <c r="K37" i="1"/>
  <c r="H17" i="1"/>
  <c r="K53" i="1" l="1"/>
  <c r="K84" i="1" s="1"/>
  <c r="J27" i="1"/>
  <c r="J79" i="1" l="1"/>
  <c r="J75" i="1"/>
  <c r="J62" i="1"/>
  <c r="J57" i="1" s="1"/>
  <c r="J61" i="1"/>
  <c r="J56" i="1" s="1"/>
  <c r="J60" i="1"/>
  <c r="J59" i="1"/>
  <c r="J37" i="1"/>
  <c r="J11" i="1"/>
  <c r="J53" i="1" l="1"/>
  <c r="J84" i="1" s="1"/>
  <c r="I17" i="1" l="1"/>
  <c r="I79" i="1"/>
  <c r="I75" i="1"/>
  <c r="I59" i="1"/>
  <c r="I60" i="1"/>
  <c r="I61" i="1"/>
  <c r="I62" i="1"/>
  <c r="H53" i="1"/>
  <c r="I37" i="1"/>
  <c r="I27" i="1"/>
  <c r="I11" i="1"/>
  <c r="I57" i="1" l="1"/>
  <c r="I56" i="1"/>
  <c r="I55" i="1"/>
  <c r="H11" i="1"/>
  <c r="H79" i="1"/>
  <c r="I53" i="1" l="1"/>
  <c r="I84" i="1" s="1"/>
  <c r="H75" i="1"/>
  <c r="H37" i="1"/>
  <c r="H27" i="1"/>
  <c r="G11" i="1"/>
  <c r="G17" i="1"/>
  <c r="G27" i="1"/>
  <c r="G75" i="1"/>
  <c r="G53" i="1"/>
  <c r="G37" i="1"/>
  <c r="P37" i="1" l="1"/>
  <c r="P84" i="1" s="1"/>
  <c r="H84" i="1"/>
  <c r="G84" i="1"/>
  <c r="F11" i="1"/>
  <c r="F53" i="1"/>
  <c r="F79" i="1"/>
  <c r="F75" i="1"/>
  <c r="F27" i="1"/>
  <c r="F17" i="1"/>
  <c r="F84" i="1" l="1"/>
  <c r="E11" i="1" l="1"/>
  <c r="E53" i="1"/>
  <c r="E75" i="1"/>
  <c r="E79" i="1"/>
  <c r="E27" i="1"/>
  <c r="E17" i="1"/>
  <c r="D17" i="1"/>
  <c r="E84" i="1" l="1"/>
  <c r="D27" i="1"/>
  <c r="D75" i="1"/>
  <c r="D79" i="1"/>
  <c r="D53" i="1"/>
  <c r="C17" i="1"/>
  <c r="D11" i="1"/>
  <c r="D84" i="1" l="1"/>
  <c r="C37" i="1" l="1"/>
  <c r="C53" i="1"/>
  <c r="B75" i="1"/>
  <c r="B71" i="1"/>
  <c r="B68" i="1"/>
  <c r="B65" i="1"/>
  <c r="B64" i="1"/>
  <c r="B59" i="1"/>
  <c r="B58" i="1"/>
  <c r="B56" i="1"/>
  <c r="B55" i="1"/>
  <c r="B54" i="1"/>
  <c r="B46" i="1"/>
  <c r="B38" i="1"/>
  <c r="B37" i="1" s="1"/>
  <c r="B36" i="1"/>
  <c r="B34" i="1"/>
  <c r="B33" i="1"/>
  <c r="B32" i="1"/>
  <c r="B30" i="1"/>
  <c r="B29" i="1"/>
  <c r="B26" i="1"/>
  <c r="B25" i="1"/>
  <c r="B24" i="1"/>
  <c r="B23" i="1"/>
  <c r="B22" i="1"/>
  <c r="B21" i="1"/>
  <c r="B20" i="1"/>
  <c r="B19" i="1"/>
  <c r="B18" i="1"/>
  <c r="B16" i="1"/>
  <c r="B13" i="1"/>
  <c r="B12" i="1"/>
  <c r="B27" i="1" l="1"/>
  <c r="C84" i="1"/>
  <c r="B17" i="1"/>
  <c r="B11" i="1"/>
  <c r="B53" i="1"/>
  <c r="B63" i="1"/>
  <c r="B84" i="1" l="1"/>
</calcChain>
</file>

<file path=xl/sharedStrings.xml><?xml version="1.0" encoding="utf-8"?>
<sst xmlns="http://schemas.openxmlformats.org/spreadsheetml/2006/main" count="116" uniqueCount="115">
  <si>
    <t>MINISTERIO DE SALUD PÚBLICA</t>
  </si>
  <si>
    <t xml:space="preserve">CORPORACIÓN DE ACUEDUCTOS Y ALCANTARILLADOS DE PUERTO PLATA </t>
  </si>
  <si>
    <t>CORAAPPLATA</t>
  </si>
  <si>
    <t>En RD$</t>
  </si>
  <si>
    <t>Dependencia:  6109-01-01-00-01</t>
  </si>
  <si>
    <t xml:space="preserve">  DETALLE</t>
  </si>
  <si>
    <t>PRESUPUESTO
 APROBADO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</si>
  <si>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</si>
  <si>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</si>
  <si>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</si>
  <si>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</si>
  <si>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</si>
  <si>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</si>
  <si>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</si>
  <si>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CONTRATACIONES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</si>
  <si>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</si>
  <si>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</si>
  <si>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</si>
  <si>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</si>
  <si>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</si>
  <si>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</si>
  <si>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</si>
  <si>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</si>
  <si>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</si>
  <si>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</si>
  <si>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</si>
  <si>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</si>
  <si>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</si>
  <si>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</si>
  <si>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</si>
  <si>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</si>
  <si>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</si>
  <si>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</si>
  <si>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</si>
  <si>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</si>
  <si>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</si>
  <si>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</si>
  <si>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</si>
  <si>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</si>
  <si>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</si>
  <si>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</si>
  <si>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</si>
  <si>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</si>
  <si>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</si>
  <si>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</si>
  <si>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</si>
  <si>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</si>
  <si>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</si>
  <si>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</si>
  <si>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</si>
  <si>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</si>
  <si>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</si>
  <si>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</si>
  <si>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</si>
  <si>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</si>
  <si>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</si>
  <si>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</si>
  <si>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</si>
  <si>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</si>
  <si>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</si>
  <si>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</si>
  <si>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</si>
  <si>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</si>
  <si>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</si>
  <si>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</si>
  <si>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ADQUISICIÓN DE ACTIVOS FINANCIEROS CON FINES DE POLÍTICA</t>
  </si>
  <si>
    <t>2.8.1 - CONCESIÓN DE PRESTAMOS</t>
  </si>
  <si>
    <t>2.8.2 - ADQUISICIÓN DE TÍTULOS VALORES REPRESENTATIVOS DE DEUDA</t>
  </si>
  <si>
    <t>2.9 - GASTO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</si>
  <si>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</si>
  <si>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</si>
  <si>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</si>
  <si>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</si>
  <si>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</si>
  <si>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</si>
  <si>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</si>
  <si>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</si>
  <si>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</si>
  <si>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</si>
  <si>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</si>
  <si>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</si>
  <si>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GENERAL: PRESUPUESTO DE GASTO AÑO FISCAL 2023</t>
  </si>
  <si>
    <t>OLIVER NAZARIO BRUGAL</t>
  </si>
  <si>
    <t>DIRECTOR GENERAL</t>
  </si>
  <si>
    <r>
      <rPr>
        <b/>
        <sz val="12"/>
        <color theme="1"/>
        <rFont val="Calibri"/>
        <family val="2"/>
        <scheme val="minor"/>
      </rPr>
      <t>Presupuesto aprobado:</t>
    </r>
    <r>
      <rPr>
        <sz val="12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</si>
  <si>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2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</si>
  <si>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2"/>
        <color theme="1"/>
        <rFont val="Calibri"/>
        <family val="2"/>
        <scheme val="minor"/>
      </rPr>
      <t>Total devengado:</t>
    </r>
    <r>
      <rPr>
        <sz val="12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</si>
  <si>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ENERO</t>
  </si>
  <si>
    <t>EJECUCIÓN DE GASTO Y APLICACIONES FINANCIERAS</t>
  </si>
  <si>
    <t>YUDELKA ALT. ALMONTE CANÓ</t>
  </si>
  <si>
    <t>ENCARGADA PRESUPUESTO</t>
  </si>
  <si>
    <t>__________________________________________________</t>
  </si>
  <si>
    <t>FEBRERO</t>
  </si>
  <si>
    <r>
      <rPr>
        <b/>
        <sz val="13"/>
        <color theme="1"/>
        <rFont val="Calibri"/>
        <family val="2"/>
        <scheme val="minor"/>
      </rPr>
      <t>Fuente:</t>
    </r>
    <r>
      <rPr>
        <sz val="13"/>
        <color theme="1"/>
        <rFont val="Calibri"/>
        <family val="2"/>
        <scheme val="minor"/>
      </rPr>
      <t xml:space="preserve"> SIGEF</t>
    </r>
  </si>
  <si>
    <r>
      <rPr>
        <b/>
        <sz val="13"/>
        <color theme="1"/>
        <rFont val="Calibri"/>
        <family val="2"/>
        <scheme val="minor"/>
      </rPr>
      <t>Presupuesto Aprobado:</t>
    </r>
    <r>
      <rPr>
        <sz val="13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</si>
  <si>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3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</si>
  <si>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3"/>
        <color theme="1"/>
        <rFont val="Calibri"/>
        <family val="2"/>
        <scheme val="minor"/>
      </rPr>
      <t>Total Devengado:</t>
    </r>
    <r>
      <rPr>
        <sz val="13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</si>
  <si>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MARZO</t>
  </si>
  <si>
    <t>ABRIL</t>
  </si>
  <si>
    <t>PRESUPUESTO
MODIFICADO</t>
  </si>
  <si>
    <t>MAYO</t>
  </si>
  <si>
    <t>JUNIO</t>
  </si>
  <si>
    <t>JULIO</t>
  </si>
  <si>
    <t>AGOSTO</t>
  </si>
  <si>
    <t>_______________________________________________________</t>
  </si>
  <si>
    <t xml:space="preserve">   YUDELKA ALTAGRACIA ALMONTE CANÓ</t>
  </si>
  <si>
    <t>SEPTIEMBRE</t>
  </si>
  <si>
    <t>TOTALES</t>
  </si>
  <si>
    <t>OCTUBRE</t>
  </si>
  <si>
    <t>____________________________________________________</t>
  </si>
  <si>
    <t>NOVIEMBRE</t>
  </si>
  <si>
    <t xml:space="preserve">  ENCARGADA DIVISIÓN DE PRESUPUESTO</t>
  </si>
  <si>
    <t xml:space="preserve">    MAXIMO ANTONIO HERRERA SALVADOR</t>
  </si>
  <si>
    <t xml:space="preserve">    DIRECTOR AADMINISTRATIVO Y FINANCIERO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</si>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</sst>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8"/>
      <color theme="1"/>
      <name val="Palatino Linotype"/>
      <family val="1"/>
    </font>
    <font>
      <sz val="11"/>
      <color theme="1"/>
      <name val="Palatino Linotype"/>
      <family val="1"/>
    </font>
    <font>
      <b/>
      <sz val="12"/>
      <color theme="1"/>
      <name val="Palatino Linotype"/>
      <family val="1"/>
    </font>
    <font>
      <sz val="10"/>
      <name val="Arial"/>
      <family val="2"/>
    </font>
    <font>
      <b/>
      <sz val="14"/>
      <color theme="1"/>
      <name val="Palatino Linotype"/>
      <family val="1"/>
    </font>
    <font>
      <sz val="12"/>
      <color theme="1"/>
      <name val="Palatino Linotype"/>
      <family val="1"/>
    </font>
    <font>
      <sz val="14"/>
      <color theme="1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b/>
      <sz val="13"/>
      <color theme="1"/>
      <name val="Palatino Linotype"/>
      <family val="1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Trebuchet MS"/>
      <family val="2"/>
    </font>
    <font>
      <sz val="18"/>
      <color theme="1"/>
      <name val="Palatino Linotype"/>
      <family val="1"/>
    </font>
    <font>
      <sz val="16"/>
      <color theme="1"/>
      <name val="Palatino Linotype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Trebuchet MS"/>
      <family val="2"/>
    </font>
    <font>
      <sz val="12"/>
      <name val="Palatino Linotype"/>
      <family val="1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Book Antiqua"/>
      <family val="1"/>
    </font>
    <font>
      <sz val="11"/>
      <name val="Palatino Linotype"/>
      <family val="1"/>
    </font>
    <font>
      <b/>
      <sz val="12"/>
      <name val="Book Antiqua"/>
      <family val="1"/>
    </font>
    <font>
      <sz val="11"/>
      <name val="Calibri"/>
      <family val="2"/>
      <scheme val="minor"/>
    </font>
    <font>
      <sz val="16"/>
      <name val="Palatino Linotype"/>
      <family val="1"/>
    </font>
    <font>
      <sz val="12"/>
      <name val="Calibri"/>
      <family val="2"/>
      <scheme val="minor"/>
    </font>
    <font>
      <b/>
      <sz val="18"/>
      <color theme="1"/>
      <name val="Palatino Linotype"/>
      <family val="1"/>
    </font>
    <font>
      <b/>
      <sz val="18"/>
      <color rgb="FF203862"/>
      <name val="Palatino Linotype"/>
      <family val="1"/>
    </font>
    <font>
      <b/>
      <sz val="18"/>
      <color rgb="FF000000"/>
      <name val="Palatino Linotype"/>
      <family val="1"/>
    </font>
    <font>
      <sz val="12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4.9989318521683403E-2"/>
      </top>
      <bottom/>
      <diagonal/>
    </border>
    <border>
      <left style="thin">
        <color theme="0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0" borderId="0"/>
  </cellStyleXfs>
  <cellXfs count="172">
    <xf numFmtId="0" fontId="0" fillId="0" borderId="0" xfId="0"/>
    <xf numFmtId="0" fontId="3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0" fontId="8" fillId="0" borderId="0" xfId="0" applyFont="1"/>
    <xf numFmtId="164" fontId="6" fillId="3" borderId="0" xfId="3" applyNumberFormat="1" applyFont="1" applyBorder="1" applyAlignment="1">
      <alignment horizontal="left" vertical="center"/>
    </xf>
    <xf numFmtId="0" fontId="9" fillId="4" borderId="0" xfId="0" applyFont="1" applyFill="1"/>
    <xf numFmtId="0" fontId="7" fillId="4" borderId="0" xfId="0" applyFont="1" applyFill="1" applyAlignment="1">
      <alignment horizontal="left" vertical="top"/>
    </xf>
    <xf numFmtId="0" fontId="7" fillId="4" borderId="0" xfId="0" applyFont="1" applyFill="1" applyAlignment="1">
      <alignment horizontal="left" vertical="top" indent="2"/>
    </xf>
    <xf numFmtId="164" fontId="6" fillId="3" borderId="1" xfId="3" applyNumberFormat="1" applyFont="1" applyBorder="1" applyAlignment="1">
      <alignment horizontal="left" vertical="center"/>
    </xf>
    <xf numFmtId="0" fontId="7" fillId="0" borderId="0" xfId="0" applyFont="1" applyAlignment="1">
      <alignment horizontal="left" indent="2"/>
    </xf>
    <xf numFmtId="0" fontId="7" fillId="4" borderId="0" xfId="0" applyFont="1" applyFill="1" applyAlignment="1">
      <alignment horizontal="left" indent="2"/>
    </xf>
    <xf numFmtId="0" fontId="7" fillId="4" borderId="0" xfId="0" applyFont="1" applyFill="1"/>
    <xf numFmtId="164" fontId="6" fillId="3" borderId="1" xfId="3" applyNumberFormat="1" applyFont="1" applyBorder="1" applyAlignment="1">
      <alignment horizontal="left" vertical="top"/>
    </xf>
    <xf numFmtId="0" fontId="9" fillId="4" borderId="0" xfId="0" applyFont="1" applyFill="1" applyAlignment="1">
      <alignment vertical="top"/>
    </xf>
    <xf numFmtId="0" fontId="10" fillId="4" borderId="0" xfId="0" applyFont="1" applyFill="1"/>
    <xf numFmtId="0" fontId="11" fillId="0" borderId="0" xfId="0" applyFont="1" applyAlignment="1">
      <alignment horizontal="left" indent="1"/>
    </xf>
    <xf numFmtId="164" fontId="6" fillId="2" borderId="2" xfId="2" applyNumberFormat="1" applyFont="1" applyBorder="1" applyAlignment="1">
      <alignment horizontal="right" vertical="center"/>
    </xf>
    <xf numFmtId="0" fontId="1" fillId="4" borderId="0" xfId="2" applyFill="1"/>
    <xf numFmtId="0" fontId="0" fillId="4" borderId="0" xfId="0" applyFill="1"/>
    <xf numFmtId="0" fontId="12" fillId="5" borderId="0" xfId="0" applyFont="1" applyFill="1" applyAlignment="1">
      <alignment vertical="center"/>
    </xf>
    <xf numFmtId="0" fontId="3" fillId="4" borderId="0" xfId="0" applyFont="1" applyFill="1"/>
    <xf numFmtId="0" fontId="17" fillId="0" borderId="0" xfId="0" applyFont="1"/>
    <xf numFmtId="0" fontId="14" fillId="0" borderId="0" xfId="0" applyFont="1"/>
    <xf numFmtId="0" fontId="18" fillId="0" borderId="0" xfId="0" applyFont="1"/>
    <xf numFmtId="164" fontId="18" fillId="0" borderId="0" xfId="1" applyFont="1"/>
    <xf numFmtId="0" fontId="18" fillId="0" borderId="0" xfId="0" applyFont="1" applyAlignment="1">
      <alignment vertical="top"/>
    </xf>
    <xf numFmtId="164" fontId="18" fillId="0" borderId="0" xfId="1" applyFont="1" applyAlignment="1">
      <alignment vertical="top"/>
    </xf>
    <xf numFmtId="0" fontId="20" fillId="0" borderId="0" xfId="0" applyFont="1"/>
    <xf numFmtId="164" fontId="7" fillId="0" borderId="0" xfId="0" applyNumberFormat="1" applyFont="1"/>
    <xf numFmtId="164" fontId="6" fillId="4" borderId="0" xfId="2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5" borderId="0" xfId="0" applyFont="1" applyFill="1" applyAlignment="1">
      <alignment horizontal="center" vertical="center"/>
    </xf>
    <xf numFmtId="0" fontId="18" fillId="0" borderId="5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center"/>
    </xf>
    <xf numFmtId="0" fontId="19" fillId="0" borderId="5" xfId="0" applyFont="1" applyBorder="1" applyAlignment="1">
      <alignment horizontal="left" wrapText="1"/>
    </xf>
    <xf numFmtId="0" fontId="24" fillId="0" borderId="13" xfId="0" applyFont="1" applyBorder="1" applyAlignment="1">
      <alignment vertical="center"/>
    </xf>
    <xf numFmtId="0" fontId="24" fillId="0" borderId="8" xfId="0" applyFont="1" applyBorder="1" applyAlignment="1">
      <alignment vertical="center"/>
    </xf>
    <xf numFmtId="0" fontId="23" fillId="0" borderId="8" xfId="0" applyFont="1" applyBorder="1" applyAlignment="1">
      <alignment wrapText="1"/>
    </xf>
    <xf numFmtId="0" fontId="24" fillId="0" borderId="10" xfId="0" applyFont="1" applyBorder="1" applyAlignment="1">
      <alignment vertical="top" wrapText="1"/>
    </xf>
    <xf numFmtId="0" fontId="8" fillId="0" borderId="0" xfId="0" applyFont="1" applyAlignment="1">
      <alignment shrinkToFit="1"/>
    </xf>
    <xf numFmtId="164" fontId="8" fillId="0" borderId="0" xfId="1" applyFont="1" applyAlignment="1">
      <alignment shrinkToFit="1"/>
    </xf>
    <xf numFmtId="164" fontId="6" fillId="3" borderId="0" xfId="3" applyNumberFormat="1" applyFont="1" applyBorder="1" applyAlignment="1">
      <alignment horizontal="left" vertical="center" shrinkToFit="1"/>
    </xf>
    <xf numFmtId="164" fontId="6" fillId="3" borderId="0" xfId="1" applyFont="1" applyFill="1" applyBorder="1" applyAlignment="1">
      <alignment horizontal="left" vertical="center" shrinkToFit="1"/>
    </xf>
    <xf numFmtId="164" fontId="7" fillId="0" borderId="0" xfId="1" applyFont="1" applyAlignment="1">
      <alignment shrinkToFit="1"/>
    </xf>
    <xf numFmtId="0" fontId="7" fillId="0" borderId="0" xfId="0" applyFont="1" applyAlignment="1">
      <alignment shrinkToFit="1"/>
    </xf>
    <xf numFmtId="164" fontId="6" fillId="3" borderId="0" xfId="3" applyNumberFormat="1" applyFont="1" applyAlignment="1">
      <alignment shrinkToFit="1"/>
    </xf>
    <xf numFmtId="164" fontId="6" fillId="3" borderId="0" xfId="1" applyFont="1" applyFill="1" applyAlignment="1">
      <alignment shrinkToFit="1"/>
    </xf>
    <xf numFmtId="164" fontId="7" fillId="4" borderId="0" xfId="1" applyFont="1" applyFill="1" applyAlignment="1">
      <alignment shrinkToFit="1"/>
    </xf>
    <xf numFmtId="164" fontId="6" fillId="3" borderId="0" xfId="3" applyNumberFormat="1" applyFont="1" applyAlignment="1">
      <alignment vertical="top" shrinkToFit="1"/>
    </xf>
    <xf numFmtId="164" fontId="6" fillId="3" borderId="0" xfId="1" applyFont="1" applyFill="1" applyAlignment="1">
      <alignment vertical="top" shrinkToFit="1"/>
    </xf>
    <xf numFmtId="164" fontId="4" fillId="0" borderId="0" xfId="1" applyFont="1" applyAlignment="1">
      <alignment horizontal="center" vertical="center" shrinkToFit="1"/>
    </xf>
    <xf numFmtId="0" fontId="3" fillId="0" borderId="0" xfId="0" applyFont="1" applyAlignment="1">
      <alignment shrinkToFit="1"/>
    </xf>
    <xf numFmtId="164" fontId="3" fillId="0" borderId="0" xfId="1" applyFont="1" applyAlignment="1">
      <alignment shrinkToFit="1"/>
    </xf>
    <xf numFmtId="164" fontId="6" fillId="4" borderId="0" xfId="2" applyNumberFormat="1" applyFont="1" applyFill="1" applyBorder="1" applyAlignment="1">
      <alignment horizontal="right" shrinkToFit="1"/>
    </xf>
    <xf numFmtId="164" fontId="6" fillId="4" borderId="0" xfId="1" applyFont="1" applyFill="1" applyBorder="1" applyAlignment="1">
      <alignment horizontal="right" shrinkToFit="1"/>
    </xf>
    <xf numFmtId="0" fontId="15" fillId="4" borderId="0" xfId="0" applyFont="1" applyFill="1" applyAlignment="1">
      <alignment shrinkToFit="1"/>
    </xf>
    <xf numFmtId="164" fontId="0" fillId="4" borderId="0" xfId="1" applyFont="1" applyFill="1" applyAlignment="1">
      <alignment shrinkToFit="1"/>
    </xf>
    <xf numFmtId="164" fontId="15" fillId="4" borderId="0" xfId="1" applyFont="1" applyFill="1" applyAlignment="1">
      <alignment shrinkToFit="1"/>
    </xf>
    <xf numFmtId="164" fontId="15" fillId="4" borderId="0" xfId="0" applyNumberFormat="1" applyFont="1" applyFill="1" applyAlignment="1">
      <alignment shrinkToFit="1"/>
    </xf>
    <xf numFmtId="0" fontId="10" fillId="5" borderId="0" xfId="0" applyFont="1" applyFill="1" applyAlignment="1">
      <alignment horizontal="center" vertical="center" shrinkToFit="1"/>
    </xf>
    <xf numFmtId="0" fontId="16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15" fillId="0" borderId="0" xfId="0" applyFont="1" applyAlignment="1">
      <alignment shrinkToFit="1"/>
    </xf>
    <xf numFmtId="164" fontId="0" fillId="0" borderId="0" xfId="1" applyFont="1" applyAlignment="1">
      <alignment shrinkToFit="1"/>
    </xf>
    <xf numFmtId="0" fontId="21" fillId="0" borderId="0" xfId="0" applyFont="1" applyAlignment="1">
      <alignment shrinkToFit="1"/>
    </xf>
    <xf numFmtId="164" fontId="18" fillId="0" borderId="0" xfId="1" applyFont="1" applyAlignment="1">
      <alignment shrinkToFit="1"/>
    </xf>
    <xf numFmtId="0" fontId="21" fillId="0" borderId="0" xfId="0" applyFont="1" applyAlignment="1">
      <alignment vertical="top" shrinkToFit="1"/>
    </xf>
    <xf numFmtId="164" fontId="18" fillId="0" borderId="0" xfId="1" applyFont="1" applyAlignment="1">
      <alignment vertical="top" shrinkToFit="1"/>
    </xf>
    <xf numFmtId="164" fontId="8" fillId="4" borderId="0" xfId="1" applyFont="1" applyFill="1" applyBorder="1" applyAlignment="1">
      <alignment shrinkToFit="1"/>
    </xf>
    <xf numFmtId="164" fontId="6" fillId="3" borderId="0" xfId="3" applyNumberFormat="1" applyFont="1" applyBorder="1" applyAlignment="1">
      <alignment horizontal="center" vertical="center" shrinkToFit="1"/>
    </xf>
    <xf numFmtId="164" fontId="8" fillId="4" borderId="0" xfId="1" applyFont="1" applyFill="1" applyBorder="1" applyAlignment="1">
      <alignment horizontal="center" vertical="center" shrinkToFit="1"/>
    </xf>
    <xf numFmtId="164" fontId="8" fillId="4" borderId="0" xfId="1" applyFont="1" applyFill="1" applyAlignment="1">
      <alignment horizontal="center" vertical="center" shrinkToFit="1"/>
    </xf>
    <xf numFmtId="164" fontId="6" fillId="3" borderId="0" xfId="3" applyNumberFormat="1" applyFont="1" applyAlignment="1">
      <alignment horizontal="center" vertical="center" shrinkToFit="1"/>
    </xf>
    <xf numFmtId="0" fontId="7" fillId="4" borderId="0" xfId="0" applyFont="1" applyFill="1" applyAlignment="1">
      <alignment shrinkToFit="1"/>
    </xf>
    <xf numFmtId="164" fontId="8" fillId="4" borderId="0" xfId="1" applyFont="1" applyFill="1" applyAlignment="1">
      <alignment horizontal="right" vertical="center" shrinkToFit="1"/>
    </xf>
    <xf numFmtId="164" fontId="6" fillId="3" borderId="0" xfId="3" applyNumberFormat="1" applyFont="1" applyAlignment="1">
      <alignment horizontal="center" vertical="top" shrinkToFit="1"/>
    </xf>
    <xf numFmtId="164" fontId="8" fillId="0" borderId="0" xfId="1" applyFont="1" applyAlignment="1">
      <alignment horizontal="center" vertical="center" shrinkToFit="1"/>
    </xf>
    <xf numFmtId="164" fontId="8" fillId="4" borderId="0" xfId="1" applyFont="1" applyFill="1" applyAlignment="1">
      <alignment horizontal="center" vertical="top" shrinkToFit="1"/>
    </xf>
    <xf numFmtId="164" fontId="6" fillId="2" borderId="3" xfId="2" applyNumberFormat="1" applyFont="1" applyBorder="1" applyAlignment="1">
      <alignment horizontal="right" vertical="center" shrinkToFit="1"/>
    </xf>
    <xf numFmtId="164" fontId="6" fillId="4" borderId="0" xfId="2" applyNumberFormat="1" applyFont="1" applyFill="1" applyBorder="1" applyAlignment="1">
      <alignment horizontal="right" vertical="center" shrinkToFit="1"/>
    </xf>
    <xf numFmtId="0" fontId="24" fillId="0" borderId="14" xfId="0" applyFont="1" applyBorder="1" applyAlignment="1">
      <alignment vertical="center" shrinkToFit="1"/>
    </xf>
    <xf numFmtId="164" fontId="6" fillId="4" borderId="7" xfId="2" applyNumberFormat="1" applyFont="1" applyFill="1" applyBorder="1" applyAlignment="1">
      <alignment horizontal="right" shrinkToFit="1"/>
    </xf>
    <xf numFmtId="0" fontId="24" fillId="0" borderId="0" xfId="0" applyFont="1" applyAlignment="1">
      <alignment vertical="center" shrinkToFit="1"/>
    </xf>
    <xf numFmtId="164" fontId="20" fillId="0" borderId="9" xfId="1" applyFont="1" applyBorder="1" applyAlignment="1">
      <alignment shrinkToFit="1"/>
    </xf>
    <xf numFmtId="0" fontId="23" fillId="0" borderId="0" xfId="0" applyFont="1" applyAlignment="1">
      <alignment shrinkToFit="1"/>
    </xf>
    <xf numFmtId="0" fontId="24" fillId="0" borderId="11" xfId="0" applyFont="1" applyBorder="1" applyAlignment="1">
      <alignment vertical="top" shrinkToFit="1"/>
    </xf>
    <xf numFmtId="164" fontId="20" fillId="0" borderId="12" xfId="1" applyFont="1" applyBorder="1" applyAlignment="1">
      <alignment vertical="top" shrinkToFit="1"/>
    </xf>
    <xf numFmtId="164" fontId="13" fillId="4" borderId="0" xfId="1" applyFont="1" applyFill="1" applyBorder="1" applyAlignment="1">
      <alignment horizontal="center" vertical="center" shrinkToFit="1"/>
    </xf>
    <xf numFmtId="164" fontId="14" fillId="4" borderId="0" xfId="1" applyFont="1" applyFill="1" applyBorder="1" applyAlignment="1">
      <alignment shrinkToFit="1"/>
    </xf>
    <xf numFmtId="164" fontId="13" fillId="4" borderId="0" xfId="1" applyFont="1" applyFill="1" applyAlignment="1">
      <alignment horizontal="center" vertical="center" shrinkToFit="1"/>
    </xf>
    <xf numFmtId="164" fontId="14" fillId="4" borderId="0" xfId="1" applyFont="1" applyFill="1" applyAlignment="1">
      <alignment shrinkToFit="1"/>
    </xf>
    <xf numFmtId="164" fontId="14" fillId="0" borderId="0" xfId="1" applyFont="1" applyAlignment="1">
      <alignment shrinkToFit="1"/>
    </xf>
    <xf numFmtId="0" fontId="18" fillId="0" borderId="6" xfId="0" applyFont="1" applyBorder="1" applyAlignment="1">
      <alignment horizontal="left" vertical="center" shrinkToFit="1"/>
    </xf>
    <xf numFmtId="164" fontId="20" fillId="0" borderId="0" xfId="1" applyFont="1" applyAlignment="1">
      <alignment shrinkToFit="1"/>
    </xf>
    <xf numFmtId="0" fontId="19" fillId="0" borderId="6" xfId="0" applyFont="1" applyBorder="1" applyAlignment="1">
      <alignment horizontal="left" shrinkToFit="1"/>
    </xf>
    <xf numFmtId="0" fontId="18" fillId="0" borderId="6" xfId="0" applyFont="1" applyBorder="1" applyAlignment="1">
      <alignment horizontal="left" vertical="top" shrinkToFit="1"/>
    </xf>
    <xf numFmtId="164" fontId="20" fillId="0" borderId="0" xfId="1" applyFont="1" applyAlignment="1">
      <alignment vertical="top" shrinkToFit="1"/>
    </xf>
    <xf numFmtId="164" fontId="22" fillId="0" borderId="0" xfId="1" applyFont="1" applyAlignment="1">
      <alignment shrinkToFit="1"/>
    </xf>
    <xf numFmtId="164" fontId="0" fillId="4" borderId="0" xfId="0" applyNumberFormat="1" applyFill="1"/>
    <xf numFmtId="164" fontId="25" fillId="4" borderId="15" xfId="1" applyFont="1" applyFill="1" applyBorder="1" applyAlignment="1">
      <alignment horizontal="center" vertical="center" shrinkToFit="1"/>
    </xf>
    <xf numFmtId="164" fontId="25" fillId="6" borderId="15" xfId="1" applyFont="1" applyFill="1" applyBorder="1" applyAlignment="1">
      <alignment horizontal="center" vertical="center" shrinkToFit="1"/>
    </xf>
    <xf numFmtId="164" fontId="25" fillId="6" borderId="15" xfId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4" fontId="1" fillId="4" borderId="0" xfId="2" applyNumberFormat="1" applyFill="1"/>
    <xf numFmtId="164" fontId="7" fillId="4" borderId="1" xfId="3" applyNumberFormat="1" applyFont="1" applyFill="1" applyBorder="1" applyAlignment="1">
      <alignment horizontal="left" vertical="center"/>
    </xf>
    <xf numFmtId="164" fontId="7" fillId="4" borderId="0" xfId="3" applyNumberFormat="1" applyFont="1" applyFill="1" applyAlignment="1">
      <alignment horizontal="center" vertical="center" shrinkToFit="1"/>
    </xf>
    <xf numFmtId="164" fontId="7" fillId="4" borderId="0" xfId="3" applyNumberFormat="1" applyFont="1" applyFill="1" applyAlignment="1">
      <alignment shrinkToFit="1"/>
    </xf>
    <xf numFmtId="164" fontId="8" fillId="4" borderId="0" xfId="1" applyFont="1" applyFill="1" applyAlignment="1">
      <alignment shrinkToFit="1"/>
    </xf>
    <xf numFmtId="4" fontId="7" fillId="0" borderId="0" xfId="0" applyNumberFormat="1" applyFont="1"/>
    <xf numFmtId="164" fontId="7" fillId="0" borderId="0" xfId="1" applyFont="1"/>
    <xf numFmtId="164" fontId="0" fillId="4" borderId="0" xfId="1" applyFont="1" applyFill="1"/>
    <xf numFmtId="0" fontId="26" fillId="0" borderId="0" xfId="0" applyFont="1"/>
    <xf numFmtId="164" fontId="27" fillId="6" borderId="15" xfId="1" applyFont="1" applyFill="1" applyBorder="1" applyAlignment="1">
      <alignment horizontal="center" vertical="center" shrinkToFit="1"/>
    </xf>
    <xf numFmtId="0" fontId="9" fillId="0" borderId="0" xfId="0" applyFont="1"/>
    <xf numFmtId="164" fontId="10" fillId="3" borderId="0" xfId="1" applyFont="1" applyFill="1" applyBorder="1" applyAlignment="1">
      <alignment horizontal="left" vertical="center" shrinkToFit="1"/>
    </xf>
    <xf numFmtId="164" fontId="10" fillId="3" borderId="0" xfId="3" applyNumberFormat="1" applyFont="1" applyAlignment="1">
      <alignment shrinkToFit="1"/>
    </xf>
    <xf numFmtId="164" fontId="10" fillId="3" borderId="0" xfId="1" applyFont="1" applyFill="1" applyAlignment="1">
      <alignment shrinkToFit="1"/>
    </xf>
    <xf numFmtId="164" fontId="22" fillId="4" borderId="0" xfId="1" applyFont="1" applyFill="1" applyAlignment="1">
      <alignment shrinkToFit="1"/>
    </xf>
    <xf numFmtId="164" fontId="10" fillId="3" borderId="0" xfId="1" applyFont="1" applyFill="1" applyAlignment="1">
      <alignment vertical="top" shrinkToFit="1"/>
    </xf>
    <xf numFmtId="0" fontId="22" fillId="0" borderId="0" xfId="0" applyFont="1"/>
    <xf numFmtId="164" fontId="9" fillId="0" borderId="0" xfId="1" applyFont="1" applyAlignment="1">
      <alignment shrinkToFit="1"/>
    </xf>
    <xf numFmtId="164" fontId="9" fillId="4" borderId="0" xfId="1" applyFont="1" applyFill="1" applyAlignment="1">
      <alignment shrinkToFit="1"/>
    </xf>
    <xf numFmtId="4" fontId="28" fillId="4" borderId="0" xfId="2" applyNumberFormat="1" applyFont="1" applyFill="1"/>
    <xf numFmtId="164" fontId="28" fillId="4" borderId="0" xfId="1" applyFont="1" applyFill="1"/>
    <xf numFmtId="0" fontId="28" fillId="4" borderId="0" xfId="0" applyFont="1" applyFill="1"/>
    <xf numFmtId="0" fontId="26" fillId="4" borderId="0" xfId="0" applyFont="1" applyFill="1"/>
    <xf numFmtId="0" fontId="29" fillId="0" borderId="0" xfId="0" applyFont="1"/>
    <xf numFmtId="0" fontId="28" fillId="0" borderId="0" xfId="0" applyFont="1"/>
    <xf numFmtId="0" fontId="30" fillId="0" borderId="0" xfId="0" applyFont="1"/>
    <xf numFmtId="0" fontId="30" fillId="0" borderId="0" xfId="0" applyFont="1" applyAlignment="1">
      <alignment vertical="top"/>
    </xf>
    <xf numFmtId="0" fontId="16" fillId="0" borderId="0" xfId="0" applyFont="1"/>
    <xf numFmtId="165" fontId="34" fillId="0" borderId="17" xfId="1" applyNumberFormat="1" applyFont="1" applyFill="1" applyBorder="1" applyAlignment="1">
      <alignment horizontal="center" vertical="top" wrapText="1"/>
    </xf>
    <xf numFmtId="164" fontId="1" fillId="4" borderId="0" xfId="1" applyFill="1"/>
    <xf numFmtId="164" fontId="3" fillId="4" borderId="0" xfId="1" applyFont="1" applyFill="1"/>
    <xf numFmtId="164" fontId="17" fillId="0" borderId="0" xfId="1" applyFont="1"/>
    <xf numFmtId="164" fontId="0" fillId="0" borderId="0" xfId="1" applyFont="1"/>
    <xf numFmtId="164" fontId="13" fillId="4" borderId="0" xfId="1" applyFont="1" applyFill="1" applyBorder="1" applyAlignment="1">
      <alignment vertical="center" shrinkToFit="1"/>
    </xf>
    <xf numFmtId="0" fontId="1" fillId="4" borderId="0" xfId="2" applyFill="1" applyAlignment="1">
      <alignment vertical="center"/>
    </xf>
    <xf numFmtId="164" fontId="6" fillId="2" borderId="4" xfId="2" applyNumberFormat="1" applyFont="1" applyBorder="1" applyAlignment="1">
      <alignment horizontal="right" vertical="center" shrinkToFit="1"/>
    </xf>
    <xf numFmtId="164" fontId="6" fillId="2" borderId="4" xfId="1" applyFont="1" applyFill="1" applyBorder="1" applyAlignment="1">
      <alignment horizontal="right" vertical="center" shrinkToFit="1"/>
    </xf>
    <xf numFmtId="164" fontId="10" fillId="2" borderId="4" xfId="1" applyFont="1" applyFill="1" applyBorder="1" applyAlignment="1">
      <alignment horizontal="right" vertical="center" shrinkToFit="1"/>
    </xf>
    <xf numFmtId="164" fontId="6" fillId="2" borderId="0" xfId="1" applyFont="1" applyFill="1" applyBorder="1" applyAlignment="1">
      <alignment horizontal="right" vertical="center" shrinkToFit="1"/>
    </xf>
    <xf numFmtId="4" fontId="9" fillId="4" borderId="0" xfId="0" applyNumberFormat="1" applyFont="1" applyFill="1"/>
    <xf numFmtId="164" fontId="13" fillId="4" borderId="0" xfId="1" applyFont="1" applyFill="1" applyBorder="1" applyAlignment="1">
      <alignment horizontal="right" vertical="center" shrinkToFit="1"/>
    </xf>
    <xf numFmtId="0" fontId="31" fillId="0" borderId="0" xfId="0" applyFont="1" applyAlignment="1">
      <alignment horizontal="center" vertical="center"/>
    </xf>
    <xf numFmtId="4" fontId="7" fillId="4" borderId="0" xfId="0" applyNumberFormat="1" applyFont="1" applyFill="1"/>
    <xf numFmtId="164" fontId="7" fillId="4" borderId="0" xfId="1" applyFont="1" applyFill="1"/>
    <xf numFmtId="4" fontId="0" fillId="4" borderId="0" xfId="0" applyNumberFormat="1" applyFill="1"/>
    <xf numFmtId="164" fontId="13" fillId="4" borderId="0" xfId="1" applyFont="1" applyFill="1" applyBorder="1" applyAlignment="1">
      <alignment horizontal="left" vertical="center" shrinkToFit="1"/>
    </xf>
    <xf numFmtId="0" fontId="4" fillId="0" borderId="0" xfId="0" applyFont="1"/>
    <xf numFmtId="0" fontId="18" fillId="4" borderId="0" xfId="0" applyFont="1" applyFill="1"/>
    <xf numFmtId="0" fontId="2" fillId="0" borderId="0" xfId="0" applyFont="1" applyAlignment="1">
      <alignment horizontal="center" vertical="center"/>
    </xf>
    <xf numFmtId="164" fontId="0" fillId="4" borderId="0" xfId="1" applyFont="1" applyFill="1" applyAlignment="1">
      <alignment horizont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 readingOrder="1"/>
    </xf>
    <xf numFmtId="164" fontId="8" fillId="0" borderId="0" xfId="0" applyNumberFormat="1" applyFont="1"/>
    <xf numFmtId="4" fontId="16" fillId="0" borderId="0" xfId="0" applyNumberFormat="1" applyFont="1"/>
    <xf numFmtId="164" fontId="9" fillId="4" borderId="0" xfId="0" applyNumberFormat="1" applyFont="1" applyFill="1"/>
    <xf numFmtId="164" fontId="9" fillId="4" borderId="0" xfId="1" applyFont="1" applyFill="1"/>
    <xf numFmtId="164" fontId="8" fillId="0" borderId="0" xfId="1" applyFont="1"/>
    <xf numFmtId="0" fontId="6" fillId="0" borderId="0" xfId="0" applyFont="1" applyAlignment="1">
      <alignment horizontal="center"/>
    </xf>
    <xf numFmtId="164" fontId="0" fillId="4" borderId="0" xfId="1" applyFont="1" applyFill="1" applyAlignment="1">
      <alignment horizontal="center" shrinkToFit="1"/>
    </xf>
    <xf numFmtId="0" fontId="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164" fontId="0" fillId="4" borderId="0" xfId="1" applyFont="1" applyFill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 wrapText="1" readingOrder="1"/>
    </xf>
    <xf numFmtId="0" fontId="33" fillId="0" borderId="16" xfId="0" applyFont="1" applyBorder="1" applyAlignment="1">
      <alignment horizontal="center" vertical="center" wrapText="1" readingOrder="1"/>
    </xf>
  </cellXfs>
  <cellStyles count="5">
    <cellStyle name="20% - Énfasis3" xfId="3" builtinId="38"/>
    <cellStyle name="40% - Énfasis1" xfId="2" builtinId="31"/>
    <cellStyle name="Millares" xfId="1" builtinId="3"/>
    <cellStyle name="Normal" xfId="0" builtinId="0"/>
    <cellStyle name="Normal 3" xfId="4" xr:uid="{FA53814F-50B8-4C0C-A63C-10A73AE910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3332613</xdr:colOff>
      <xdr:row>0</xdr:row>
      <xdr:rowOff>172293</xdr:rowOff>
    </xdr:from>
    <xdr:to>
      <xdr:col>1</xdr:col>
      <xdr:colOff>333001</xdr:colOff>
      <xdr:row>4</xdr:row>
      <xdr:rowOff>238271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A2EA01-E4E8-4BD5-A56E-76C6D8F0D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32613" y="172293"/>
          <a:ext cx="1482741" cy="1415540"/>
        </a:xfrm>
        <a:prstGeom prst="rect">
          <a:avLst/>
        </a:prstGeom>
      </xdr:spPr>
    </xdr:pic>
    <xdr:clientData/>
  </xdr:twoCellAnchor>
  <xdr:oneCellAnchor>
    <xdr:from>
      <xdr:col>11</xdr:col>
      <xdr:colOff>561745</xdr:colOff>
      <xdr:row>1</xdr:row>
      <xdr:rowOff>1743</xdr:rowOff>
    </xdr:from>
    <xdr:ext cx="1376872" cy="1466227"/>
    <xdr:pic>
      <xdr:nvPicPr>
        <xdr:cNvPr id="4" name="Imagen 3" descr="Puede ser una imagen de texto que dice &quot;SALUD PÚBLICA&quot;">
          <a:extLst>
            <a:ext uri="{FF2B5EF4-FFF2-40B4-BE49-F238E27FC236}">
              <a16:creationId xmlns:a16="http://schemas.microsoft.com/office/drawing/2014/main" id="{ECF6D9BD-98E1-493B-83F3-F16EA1514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51569" y="181037"/>
          <a:ext cx="1376872" cy="14662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esupuesto\Confidencial\A&#209;O%20FISCAL%202023\PRESUPUESTO%202023\PRESUPUESTO%202023%20DIGITACION%2028-10-2022.xlsx" TargetMode="External"/><Relationship Id="rId1" Type="http://schemas.openxmlformats.org/officeDocument/2006/relationships/externalLinkPath" Target="file:///Z:\Presupuesto\Confidencial\A&#209;O%20FISCAL%202023\PRESUPUESTO%202023\PRESUPUESTO%202023%20DIGITACION%2028-10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ructura Progra. SIN MONTO"/>
      <sheetName val="Estructura Programática"/>
      <sheetName val="RESUMEN DEL GASTO (2)"/>
      <sheetName val="RESUMEN DEL GASTO"/>
      <sheetName val="Resumen "/>
      <sheetName val="Ingreso "/>
      <sheetName val="Egreso"/>
      <sheetName val=" DIREC. GENERAL 01-00-00-0001"/>
      <sheetName val="ADM 01-00-00-0002"/>
      <sheetName val="GEST.CALI AG. 03-00-00-0002 LAB"/>
      <sheetName val="COORD SUPERV 03-00-00-0003 ING."/>
      <sheetName val="GESTION AMB. RIES.03-00-00-0004"/>
      <sheetName val="PROD AGUA POTABLE 11-03-00-0001"/>
      <sheetName val="MICRO-MEDICION 11-03-00-0003"/>
      <sheetName val="11-04-00-01. SUMINISTRO A,P"/>
      <sheetName val="MANTENIMIENTO  12-1-00-02"/>
      <sheetName val="12-04-00-02 AGUA RESI RC-2"/>
      <sheetName val="AR TRAT VERTI 12-05-00-0001"/>
      <sheetName val="GESTION COMERCIAL 13-1"/>
      <sheetName val="Contribuciones Esp Prog98"/>
    </sheetNames>
    <sheetDataSet>
      <sheetData sheetId="0"/>
      <sheetData sheetId="1"/>
      <sheetData sheetId="2"/>
      <sheetData sheetId="3"/>
      <sheetData sheetId="4">
        <row r="20">
          <cell r="L20">
            <v>179233105</v>
          </cell>
        </row>
        <row r="24">
          <cell r="L24">
            <v>1996000</v>
          </cell>
        </row>
        <row r="39">
          <cell r="L39">
            <v>23148599</v>
          </cell>
        </row>
        <row r="49">
          <cell r="L49">
            <v>226377204</v>
          </cell>
        </row>
        <row r="55">
          <cell r="L55">
            <v>9100000</v>
          </cell>
        </row>
        <row r="58">
          <cell r="L58">
            <v>2190000</v>
          </cell>
        </row>
        <row r="62">
          <cell r="L62">
            <v>350000</v>
          </cell>
        </row>
        <row r="65">
          <cell r="L65">
            <v>3300000</v>
          </cell>
        </row>
        <row r="71">
          <cell r="L71">
            <v>1300000</v>
          </cell>
        </row>
        <row r="73">
          <cell r="L73">
            <v>2500000</v>
          </cell>
        </row>
        <row r="80">
          <cell r="L80">
            <v>66293469</v>
          </cell>
        </row>
        <row r="92">
          <cell r="L92">
            <v>2000000</v>
          </cell>
        </row>
        <row r="94">
          <cell r="L94">
            <v>385000</v>
          </cell>
        </row>
        <row r="98">
          <cell r="L98">
            <v>633700</v>
          </cell>
        </row>
        <row r="102">
          <cell r="L102">
            <v>2150000</v>
          </cell>
        </row>
        <row r="106">
          <cell r="L106">
            <v>3505000</v>
          </cell>
        </row>
        <row r="115">
          <cell r="L115">
            <v>20400000</v>
          </cell>
        </row>
        <row r="125">
          <cell r="L125">
            <v>3890000</v>
          </cell>
        </row>
        <row r="133">
          <cell r="L133">
            <v>2100000</v>
          </cell>
        </row>
        <row r="140">
          <cell r="L140">
            <v>1400000</v>
          </cell>
        </row>
        <row r="144">
          <cell r="L144">
            <v>100000</v>
          </cell>
        </row>
        <row r="146">
          <cell r="L146">
            <v>3300000</v>
          </cell>
        </row>
        <row r="150">
          <cell r="L150">
            <v>1400000</v>
          </cell>
        </row>
        <row r="155">
          <cell r="L155">
            <v>100000</v>
          </cell>
        </row>
        <row r="158">
          <cell r="L158">
            <v>500000</v>
          </cell>
        </row>
        <row r="160">
          <cell r="L160">
            <v>150300000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9053B-A81D-412A-AE71-167C07209B62}">
  <sheetPr>
    <tabColor rgb="FFFFFF00"/>
    <pageSetUpPr fitToPage="1"/>
  </sheetPr>
  <dimension ref="A2:S114"/>
  <sheetViews>
    <sheetView showGridLines="0" tabSelected="1" topLeftCell="H66" zoomScale="115" zoomScaleNormal="115" zoomScaleSheetLayoutView="85" workbookViewId="0">
      <selection activeCell="J87" sqref="J87"/>
    </sheetView>
  </sheetViews>
  <sheetFormatPr baseColWidth="10" defaultColWidth="11.42578125" defaultRowHeight="16.5" x14ac:dyDescent="0.3"/>
  <cols>
    <col min="1" max="1" width="64.28515625" style="23" customWidth="1"/>
    <col min="2" max="2" width="23.5703125" style="93" customWidth="1"/>
    <col min="3" max="3" width="16.140625" style="93" customWidth="1"/>
    <col min="4" max="4" width="17.7109375" style="64" bestFit="1" customWidth="1"/>
    <col min="5" max="8" width="17.7109375" style="65" bestFit="1" customWidth="1"/>
    <col min="9" max="9" width="17.7109375" style="129" bestFit="1" customWidth="1"/>
    <col min="10" max="10" width="17.7109375" bestFit="1" customWidth="1"/>
    <col min="11" max="12" width="17.7109375" style="137" bestFit="1" customWidth="1"/>
    <col min="13" max="13" width="19.140625" style="137" customWidth="1"/>
    <col min="14" max="14" width="17.7109375" style="137" bestFit="1" customWidth="1"/>
    <col min="15" max="15" width="27.28515625" style="137" customWidth="1"/>
    <col min="16" max="16" width="21" bestFit="1" customWidth="1"/>
    <col min="17" max="17" width="20.85546875" bestFit="1" customWidth="1"/>
    <col min="18" max="18" width="16.7109375" bestFit="1" customWidth="1"/>
  </cols>
  <sheetData>
    <row r="2" spans="1:17" s="1" customFormat="1" ht="39.75" x14ac:dyDescent="0.3">
      <c r="A2" s="164" t="s">
        <v>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53"/>
    </row>
    <row r="3" spans="1:17" s="1" customFormat="1" ht="25.5" x14ac:dyDescent="0.3">
      <c r="A3" s="165" t="s">
        <v>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46"/>
    </row>
    <row r="4" spans="1:17" s="1" customFormat="1" ht="25.5" x14ac:dyDescent="0.3">
      <c r="A4" s="165" t="s">
        <v>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46"/>
    </row>
    <row r="5" spans="1:17" s="132" customFormat="1" ht="25.5" x14ac:dyDescent="0.45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46"/>
      <c r="O5" s="146"/>
    </row>
    <row r="6" spans="1:17" s="132" customFormat="1" ht="25.5" x14ac:dyDescent="0.45">
      <c r="A6" s="169" t="s">
        <v>88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55"/>
    </row>
    <row r="7" spans="1:17" s="132" customFormat="1" ht="18" customHeight="1" x14ac:dyDescent="0.45">
      <c r="A7" s="170" t="s">
        <v>3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56"/>
    </row>
    <row r="8" spans="1:17" s="132" customFormat="1" ht="25.5" customHeight="1" x14ac:dyDescent="0.45">
      <c r="A8" s="171" t="s">
        <v>4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56"/>
      <c r="Q8" s="158"/>
    </row>
    <row r="9" spans="1:17" s="101" customFormat="1" ht="39" customHeight="1" x14ac:dyDescent="0.25">
      <c r="A9" s="102" t="s">
        <v>5</v>
      </c>
      <c r="B9" s="103" t="s">
        <v>6</v>
      </c>
      <c r="C9" s="103" t="s">
        <v>99</v>
      </c>
      <c r="D9" s="102" t="s">
        <v>87</v>
      </c>
      <c r="E9" s="102" t="s">
        <v>92</v>
      </c>
      <c r="F9" s="102" t="s">
        <v>97</v>
      </c>
      <c r="G9" s="102" t="s">
        <v>98</v>
      </c>
      <c r="H9" s="102" t="s">
        <v>100</v>
      </c>
      <c r="I9" s="114" t="s">
        <v>101</v>
      </c>
      <c r="J9" s="102" t="s">
        <v>102</v>
      </c>
      <c r="K9" s="102" t="s">
        <v>103</v>
      </c>
      <c r="L9" s="102" t="s">
        <v>106</v>
      </c>
      <c r="M9" s="102" t="s">
        <v>108</v>
      </c>
      <c r="N9" s="102" t="s">
        <v>110</v>
      </c>
      <c r="O9" s="102" t="s">
        <v>114</v>
      </c>
      <c r="P9" s="102" t="s">
        <v>107</v>
      </c>
    </row>
    <row r="10" spans="1:17" s="4" customFormat="1" ht="21" x14ac:dyDescent="0.4">
      <c r="A10" s="3" t="s">
        <v>7</v>
      </c>
      <c r="B10" s="70"/>
      <c r="C10" s="42"/>
      <c r="D10" s="41"/>
      <c r="E10" s="42"/>
      <c r="F10" s="42"/>
      <c r="G10" s="42"/>
      <c r="H10" s="42"/>
      <c r="I10" s="115"/>
    </row>
    <row r="11" spans="1:17" s="6" customFormat="1" ht="21" x14ac:dyDescent="0.4">
      <c r="A11" s="5" t="s">
        <v>8</v>
      </c>
      <c r="B11" s="71">
        <f>+B12+B13+B16</f>
        <v>204377704</v>
      </c>
      <c r="C11" s="43"/>
      <c r="D11" s="43">
        <f>+D12</f>
        <v>94510.2</v>
      </c>
      <c r="E11" s="44">
        <f>+E12+E13</f>
        <v>141160.16</v>
      </c>
      <c r="F11" s="44">
        <f>+F12+F16</f>
        <v>208743.61</v>
      </c>
      <c r="G11" s="44">
        <f>+G12+G13+G14+G15+G16</f>
        <v>185125.36</v>
      </c>
      <c r="H11" s="44">
        <f>+H12+H13+H14+H15+H16</f>
        <v>515628.39</v>
      </c>
      <c r="I11" s="116">
        <f>+I12+I13+I14+I15+I16</f>
        <v>232505.56</v>
      </c>
      <c r="J11" s="44">
        <f>+J12+J13+J14+J15+J16</f>
        <v>119655.43</v>
      </c>
      <c r="K11" s="44">
        <f>+K12+K13+K14+K15+K16</f>
        <v>194716</v>
      </c>
      <c r="L11" s="44">
        <f>+L12+L13</f>
        <v>239589.88</v>
      </c>
      <c r="M11" s="44">
        <f>+M12+M13+M16</f>
        <v>305951.31</v>
      </c>
      <c r="N11" s="44">
        <f>+N12+N13+N14+N15+N16</f>
        <v>257236.55</v>
      </c>
      <c r="O11" s="44">
        <f>+O12</f>
        <v>195964.03</v>
      </c>
      <c r="P11" s="44">
        <f>+P12+P13+P14+P16</f>
        <v>2690786.48</v>
      </c>
      <c r="Q11" s="159"/>
    </row>
    <row r="12" spans="1:17" s="2" customFormat="1" ht="21" x14ac:dyDescent="0.35">
      <c r="A12" s="7" t="s">
        <v>9</v>
      </c>
      <c r="B12" s="72">
        <f>+'[1]Resumen '!L20</f>
        <v>179233105</v>
      </c>
      <c r="C12" s="45"/>
      <c r="D12" s="45">
        <v>94510.2</v>
      </c>
      <c r="E12" s="45">
        <v>141160.16</v>
      </c>
      <c r="F12" s="45">
        <v>208675.58</v>
      </c>
      <c r="G12" s="45">
        <v>112800</v>
      </c>
      <c r="H12" s="45">
        <v>509845.05</v>
      </c>
      <c r="I12" s="99">
        <v>16989.849999999999</v>
      </c>
      <c r="J12" s="45">
        <v>0</v>
      </c>
      <c r="K12" s="45">
        <v>60000</v>
      </c>
      <c r="L12" s="45">
        <v>86189.88</v>
      </c>
      <c r="M12" s="45">
        <v>236633.31</v>
      </c>
      <c r="N12" s="45">
        <v>257236.55</v>
      </c>
      <c r="O12" s="45">
        <v>195964.03</v>
      </c>
      <c r="P12" s="29">
        <f>SUM(D12:N12)+O12</f>
        <v>1920004.6100000003</v>
      </c>
    </row>
    <row r="13" spans="1:17" s="2" customFormat="1" ht="21" x14ac:dyDescent="0.35">
      <c r="A13" s="8" t="s">
        <v>10</v>
      </c>
      <c r="B13" s="73">
        <f>+'[1]Resumen '!L24</f>
        <v>1996000</v>
      </c>
      <c r="C13" s="45"/>
      <c r="D13" s="46"/>
      <c r="E13" s="45"/>
      <c r="F13" s="45"/>
      <c r="G13" s="45">
        <v>72325.36</v>
      </c>
      <c r="H13" s="45">
        <v>5783.34</v>
      </c>
      <c r="I13" s="99">
        <v>215515.71</v>
      </c>
      <c r="J13" s="45">
        <v>119655.43</v>
      </c>
      <c r="K13" s="45">
        <v>110716</v>
      </c>
      <c r="L13" s="45">
        <v>153400</v>
      </c>
      <c r="M13" s="45">
        <v>68930</v>
      </c>
      <c r="N13" s="45"/>
      <c r="O13" s="45"/>
      <c r="P13" s="29">
        <f t="shared" ref="P13:P16" si="0">SUM(D13:N13)+O13</f>
        <v>746325.84</v>
      </c>
    </row>
    <row r="14" spans="1:17" s="2" customFormat="1" ht="21" x14ac:dyDescent="0.35">
      <c r="A14" s="8" t="s">
        <v>11</v>
      </c>
      <c r="B14" s="73"/>
      <c r="C14" s="45"/>
      <c r="D14" s="46"/>
      <c r="E14" s="45"/>
      <c r="F14" s="45"/>
      <c r="G14" s="99"/>
      <c r="H14" s="99"/>
      <c r="I14" s="99"/>
      <c r="J14" s="99"/>
      <c r="K14" s="99">
        <v>24000</v>
      </c>
      <c r="L14" s="99"/>
      <c r="M14" s="99"/>
      <c r="N14" s="99"/>
      <c r="O14" s="99"/>
      <c r="P14" s="29">
        <f t="shared" si="0"/>
        <v>24000</v>
      </c>
    </row>
    <row r="15" spans="1:17" s="2" customFormat="1" ht="21" x14ac:dyDescent="0.35">
      <c r="A15" s="8" t="s">
        <v>12</v>
      </c>
      <c r="B15" s="73"/>
      <c r="C15" s="45"/>
      <c r="D15" s="46"/>
      <c r="E15" s="45"/>
      <c r="F15" s="45"/>
      <c r="G15" s="99"/>
      <c r="H15" s="99"/>
      <c r="I15" s="99"/>
      <c r="J15" s="99"/>
      <c r="K15" s="99"/>
      <c r="L15" s="99"/>
      <c r="M15" s="99"/>
      <c r="N15" s="99"/>
      <c r="O15" s="99"/>
      <c r="P15" s="29">
        <f t="shared" si="0"/>
        <v>0</v>
      </c>
    </row>
    <row r="16" spans="1:17" s="2" customFormat="1" ht="21" x14ac:dyDescent="0.35">
      <c r="A16" s="8" t="s">
        <v>13</v>
      </c>
      <c r="B16" s="73">
        <f>+'[1]Resumen '!L39</f>
        <v>23148599</v>
      </c>
      <c r="C16" s="45"/>
      <c r="D16" s="46"/>
      <c r="E16" s="45"/>
      <c r="F16" s="45">
        <v>68.03</v>
      </c>
      <c r="G16" s="99"/>
      <c r="H16" s="99"/>
      <c r="I16" s="99">
        <v>0</v>
      </c>
      <c r="J16" s="99">
        <v>0</v>
      </c>
      <c r="K16" s="99">
        <v>0</v>
      </c>
      <c r="L16" s="99"/>
      <c r="M16" s="99">
        <v>388</v>
      </c>
      <c r="N16" s="99"/>
      <c r="O16" s="99"/>
      <c r="P16" s="29">
        <f t="shared" si="0"/>
        <v>456.03</v>
      </c>
    </row>
    <row r="17" spans="1:18" s="6" customFormat="1" ht="32.25" customHeight="1" x14ac:dyDescent="0.4">
      <c r="A17" s="9" t="s">
        <v>14</v>
      </c>
      <c r="B17" s="74">
        <f>+B18+B19+B20+B21+B22+B23+B24+B25+B26</f>
        <v>313410673</v>
      </c>
      <c r="C17" s="47">
        <f>+C18+C19+C20+C21+C22+C24+C25+C26</f>
        <v>0</v>
      </c>
      <c r="D17" s="47">
        <f>+D18+D19+D20+D21+D22+D25++D26+D24</f>
        <v>8011300.4400000004</v>
      </c>
      <c r="E17" s="47">
        <f>+E18+E19+E20+E21+E22+E23+E24+E25+E26</f>
        <v>9264909.1199999992</v>
      </c>
      <c r="F17" s="47">
        <f>+F18+F19+F20+F21+F22+F23+F24+F25+F26</f>
        <v>9757913.0000000019</v>
      </c>
      <c r="G17" s="47">
        <f>+G18+G20+G21+G22+G23+G25+G26+G24</f>
        <v>8987236.6899999995</v>
      </c>
      <c r="H17" s="47">
        <f>+H19+H20+H21+H22+H23+H25+H26+H18</f>
        <v>9859247.7999999989</v>
      </c>
      <c r="I17" s="117">
        <f>+I18+I19+I20+I21+I22+I23+I25+I26+I24</f>
        <v>6721778.71</v>
      </c>
      <c r="J17" s="47">
        <f>+J18+J19+J20+J21+J22+J23+J25+J26+J24</f>
        <v>9580592.5999999978</v>
      </c>
      <c r="K17" s="47">
        <f>+K18+K19+K20+K21+K22+K23+K25+K26+K24</f>
        <v>7878444.7599999998</v>
      </c>
      <c r="L17" s="47">
        <f>+L18+L19+L20+L21+L22+L23+L24+L25+L26</f>
        <v>7421389.96</v>
      </c>
      <c r="M17" s="47">
        <f>+M18+M19+M20+M21+M22+M23+M24+M25+M26</f>
        <v>9042551.8600000013</v>
      </c>
      <c r="N17" s="47">
        <f>+N18+N19+N20+N21+N22+N24+N25+N26</f>
        <v>8049828.080000001</v>
      </c>
      <c r="O17" s="47">
        <f>+O18+O19+O21+O22+O24+O25+O26</f>
        <v>7462927.1599999992</v>
      </c>
      <c r="P17" s="47">
        <f>+P19++P20+P21+P22+P23+P24+P25+P26+P18</f>
        <v>102038120.17999999</v>
      </c>
      <c r="Q17" s="144"/>
      <c r="R17" s="144"/>
    </row>
    <row r="18" spans="1:18" s="2" customFormat="1" ht="21" x14ac:dyDescent="0.35">
      <c r="A18" s="10" t="s">
        <v>15</v>
      </c>
      <c r="B18" s="73">
        <f>+'[1]Resumen '!L49</f>
        <v>226377204</v>
      </c>
      <c r="C18" s="45"/>
      <c r="D18" s="45">
        <v>52540</v>
      </c>
      <c r="E18" s="45">
        <v>403741.83</v>
      </c>
      <c r="F18" s="45">
        <v>40680</v>
      </c>
      <c r="G18" s="45">
        <v>985</v>
      </c>
      <c r="H18" s="45">
        <v>616930</v>
      </c>
      <c r="I18" s="99">
        <v>17665</v>
      </c>
      <c r="J18" s="45">
        <v>7015</v>
      </c>
      <c r="K18" s="45">
        <v>1150</v>
      </c>
      <c r="L18" s="45">
        <v>1950</v>
      </c>
      <c r="M18" s="45">
        <v>2940</v>
      </c>
      <c r="N18" s="45">
        <v>586140</v>
      </c>
      <c r="O18" s="45">
        <v>100</v>
      </c>
      <c r="P18" s="29">
        <f>SUM(D18:N18)+O18</f>
        <v>1731836.83</v>
      </c>
    </row>
    <row r="19" spans="1:18" s="2" customFormat="1" ht="21" x14ac:dyDescent="0.35">
      <c r="A19" s="10" t="s">
        <v>16</v>
      </c>
      <c r="B19" s="73">
        <f>+'[1]Resumen '!L55</f>
        <v>9100000</v>
      </c>
      <c r="C19" s="45"/>
      <c r="D19" s="45">
        <v>45503.5</v>
      </c>
      <c r="E19" s="45">
        <v>542780</v>
      </c>
      <c r="F19" s="45">
        <v>17700</v>
      </c>
      <c r="G19" s="45"/>
      <c r="H19" s="45">
        <v>87721.2</v>
      </c>
      <c r="I19" s="99">
        <v>0</v>
      </c>
      <c r="J19" s="45">
        <v>146315</v>
      </c>
      <c r="K19" s="45"/>
      <c r="L19" s="45"/>
      <c r="M19" s="45">
        <v>105315</v>
      </c>
      <c r="N19" s="45">
        <v>0</v>
      </c>
      <c r="O19" s="45">
        <v>55224</v>
      </c>
      <c r="P19" s="29">
        <f t="shared" ref="P19:P26" si="1">SUM(D19:N19)+O19</f>
        <v>1000558.7</v>
      </c>
      <c r="R19" s="29"/>
    </row>
    <row r="20" spans="1:18" s="2" customFormat="1" ht="21" x14ac:dyDescent="0.35">
      <c r="A20" s="10" t="s">
        <v>17</v>
      </c>
      <c r="B20" s="73">
        <f>+'[1]Resumen '!L58</f>
        <v>2190000</v>
      </c>
      <c r="C20" s="45"/>
      <c r="D20" s="45">
        <v>18240</v>
      </c>
      <c r="E20" s="45">
        <v>3680.75</v>
      </c>
      <c r="F20" s="45">
        <v>47137.52</v>
      </c>
      <c r="G20" s="45">
        <v>36938.050000000003</v>
      </c>
      <c r="H20" s="45">
        <v>34329.89</v>
      </c>
      <c r="I20" s="99">
        <v>40233.9</v>
      </c>
      <c r="J20" s="45">
        <v>13147.35</v>
      </c>
      <c r="K20" s="45">
        <v>24282.23</v>
      </c>
      <c r="L20" s="45"/>
      <c r="M20" s="45">
        <v>27520</v>
      </c>
      <c r="N20" s="45">
        <v>78737</v>
      </c>
      <c r="O20" s="45">
        <v>0</v>
      </c>
      <c r="P20" s="29">
        <f t="shared" si="1"/>
        <v>324246.69</v>
      </c>
      <c r="R20" s="29"/>
    </row>
    <row r="21" spans="1:18" s="2" customFormat="1" ht="21" x14ac:dyDescent="0.35">
      <c r="A21" s="10" t="s">
        <v>18</v>
      </c>
      <c r="B21" s="73">
        <f>+'[1]Resumen '!L62</f>
        <v>350000</v>
      </c>
      <c r="C21" s="45"/>
      <c r="D21" s="45">
        <v>16400</v>
      </c>
      <c r="E21" s="45"/>
      <c r="F21" s="45">
        <v>35977</v>
      </c>
      <c r="G21" s="45">
        <v>42880</v>
      </c>
      <c r="H21" s="45">
        <v>19920</v>
      </c>
      <c r="I21" s="99">
        <v>12800</v>
      </c>
      <c r="J21" s="45"/>
      <c r="K21" s="45">
        <v>15340</v>
      </c>
      <c r="L21" s="45">
        <v>14840</v>
      </c>
      <c r="M21" s="45">
        <v>17460</v>
      </c>
      <c r="N21" s="45">
        <v>47560</v>
      </c>
      <c r="O21" s="45">
        <v>17280</v>
      </c>
      <c r="P21" s="29">
        <f t="shared" si="1"/>
        <v>240457</v>
      </c>
    </row>
    <row r="22" spans="1:18" s="2" customFormat="1" ht="21" x14ac:dyDescent="0.35">
      <c r="A22" s="10" t="s">
        <v>19</v>
      </c>
      <c r="B22" s="73">
        <f>+'[1]Resumen '!L65</f>
        <v>3300000</v>
      </c>
      <c r="C22" s="45"/>
      <c r="D22" s="45">
        <v>564712.42000000004</v>
      </c>
      <c r="E22" s="45">
        <v>189780.65</v>
      </c>
      <c r="F22" s="45">
        <v>173064.39</v>
      </c>
      <c r="G22" s="45">
        <v>278186</v>
      </c>
      <c r="H22" s="45">
        <v>240910.63</v>
      </c>
      <c r="I22" s="99">
        <v>74878.02</v>
      </c>
      <c r="J22" s="45">
        <v>734225.05</v>
      </c>
      <c r="K22" s="45">
        <v>829115.98</v>
      </c>
      <c r="L22" s="45">
        <v>13424.1</v>
      </c>
      <c r="M22" s="45">
        <v>814894.9</v>
      </c>
      <c r="N22" s="45">
        <v>682915.43</v>
      </c>
      <c r="O22" s="45">
        <v>666075.76</v>
      </c>
      <c r="P22" s="29">
        <f t="shared" si="1"/>
        <v>5262183.33</v>
      </c>
      <c r="Q22" s="29"/>
    </row>
    <row r="23" spans="1:18" s="2" customFormat="1" ht="21" x14ac:dyDescent="0.35">
      <c r="A23" s="10" t="s">
        <v>20</v>
      </c>
      <c r="B23" s="73">
        <f>+'[1]Resumen '!L71</f>
        <v>1300000</v>
      </c>
      <c r="C23" s="45"/>
      <c r="D23" s="45"/>
      <c r="E23" s="45"/>
      <c r="F23" s="49">
        <v>456901.88</v>
      </c>
      <c r="G23" s="45">
        <v>585469.85</v>
      </c>
      <c r="H23" s="45">
        <v>251176.05</v>
      </c>
      <c r="I23" s="99"/>
      <c r="J23" s="45">
        <v>15782</v>
      </c>
      <c r="K23" s="45"/>
      <c r="L23" s="45"/>
      <c r="M23" s="45"/>
      <c r="N23" s="45"/>
      <c r="O23" s="45"/>
      <c r="P23" s="29">
        <f t="shared" si="1"/>
        <v>1309329.78</v>
      </c>
      <c r="Q23" s="110"/>
    </row>
    <row r="24" spans="1:18" s="2" customFormat="1" ht="21" x14ac:dyDescent="0.35">
      <c r="A24" s="10" t="s">
        <v>21</v>
      </c>
      <c r="B24" s="73">
        <f>+'[1]Resumen '!L73</f>
        <v>2500000</v>
      </c>
      <c r="C24" s="45"/>
      <c r="D24" s="45">
        <v>901275.32</v>
      </c>
      <c r="E24" s="45">
        <v>52528</v>
      </c>
      <c r="F24" s="49">
        <v>188386.36</v>
      </c>
      <c r="G24" s="45">
        <v>356148.37</v>
      </c>
      <c r="H24" s="45"/>
      <c r="I24" s="99">
        <v>444723.99</v>
      </c>
      <c r="J24" s="45">
        <v>219590.11</v>
      </c>
      <c r="K24" s="45">
        <v>215877.75</v>
      </c>
      <c r="L24" s="45">
        <v>85290.59</v>
      </c>
      <c r="M24" s="45">
        <v>409338.21</v>
      </c>
      <c r="N24" s="45">
        <v>100429.58</v>
      </c>
      <c r="O24" s="45">
        <v>82512.259999999995</v>
      </c>
      <c r="P24" s="29">
        <f t="shared" si="1"/>
        <v>3056100.5399999996</v>
      </c>
    </row>
    <row r="25" spans="1:18" s="2" customFormat="1" ht="21" x14ac:dyDescent="0.35">
      <c r="A25" s="10" t="s">
        <v>22</v>
      </c>
      <c r="B25" s="73">
        <f>+'[1]Resumen '!L80</f>
        <v>66293469</v>
      </c>
      <c r="C25" s="45"/>
      <c r="D25" s="45">
        <v>6314956.5</v>
      </c>
      <c r="E25" s="45">
        <v>7742580.54</v>
      </c>
      <c r="F25" s="49">
        <v>8626603.1300000008</v>
      </c>
      <c r="G25" s="45">
        <v>7582741.3700000001</v>
      </c>
      <c r="H25" s="45">
        <v>8445488.0999999996</v>
      </c>
      <c r="I25" s="99">
        <v>5840707.3499999996</v>
      </c>
      <c r="J25" s="45">
        <v>8054682.8899999997</v>
      </c>
      <c r="K25" s="45">
        <v>6600395.6299999999</v>
      </c>
      <c r="L25" s="45">
        <v>6874677.5099999998</v>
      </c>
      <c r="M25" s="45">
        <v>7001551.5700000003</v>
      </c>
      <c r="N25" s="45">
        <v>6258411.3600000003</v>
      </c>
      <c r="O25" s="45">
        <v>6420698.5199999996</v>
      </c>
      <c r="P25" s="29">
        <f t="shared" si="1"/>
        <v>85763494.469999999</v>
      </c>
      <c r="Q25" s="29"/>
    </row>
    <row r="26" spans="1:18" s="2" customFormat="1" ht="21" x14ac:dyDescent="0.35">
      <c r="A26" s="10" t="s">
        <v>23</v>
      </c>
      <c r="B26" s="73">
        <f>+'[1]Resumen '!L92</f>
        <v>2000000</v>
      </c>
      <c r="C26" s="45"/>
      <c r="D26" s="45">
        <v>97672.7</v>
      </c>
      <c r="E26" s="45">
        <v>329817.34999999998</v>
      </c>
      <c r="F26" s="45">
        <v>171462.72</v>
      </c>
      <c r="G26" s="45">
        <v>103888.05</v>
      </c>
      <c r="H26" s="45">
        <v>162771.93</v>
      </c>
      <c r="I26" s="99">
        <v>290770.45</v>
      </c>
      <c r="J26" s="45">
        <v>389835.2</v>
      </c>
      <c r="K26" s="45">
        <v>192283.17</v>
      </c>
      <c r="L26" s="45">
        <v>431207.76</v>
      </c>
      <c r="M26" s="45">
        <v>663532.18000000005</v>
      </c>
      <c r="N26" s="45">
        <v>295634.71000000002</v>
      </c>
      <c r="O26" s="45">
        <v>221036.62</v>
      </c>
      <c r="P26" s="29">
        <f t="shared" si="1"/>
        <v>3349912.8400000003</v>
      </c>
    </row>
    <row r="27" spans="1:18" s="6" customFormat="1" ht="21" x14ac:dyDescent="0.4">
      <c r="A27" s="9" t="s">
        <v>24</v>
      </c>
      <c r="B27" s="74">
        <f>+B29+B30+B32+B33+B34+B35+B36</f>
        <v>30963700</v>
      </c>
      <c r="C27" s="47"/>
      <c r="D27" s="47">
        <f>+D28+D29+D30+D31+D32+D33+D34+D36</f>
        <v>938638.15</v>
      </c>
      <c r="E27" s="48">
        <f>+E28+E29+E30+E31+E32+E33+E34+E35+E36</f>
        <v>772346.52</v>
      </c>
      <c r="F27" s="48">
        <f>+F28+F29+F30+F31+F32+F33+F34+F35+F36</f>
        <v>273831.2</v>
      </c>
      <c r="G27" s="48">
        <f>+G29+G30+G32+G33+G34+G36</f>
        <v>901335.82999999984</v>
      </c>
      <c r="H27" s="48">
        <f>+H29+H30+H32+H33+H34+H36</f>
        <v>919533.46</v>
      </c>
      <c r="I27" s="118">
        <f>+I29+I30+I32+I33+I34+I36</f>
        <v>259941.94</v>
      </c>
      <c r="J27" s="48">
        <f>+J29+J30+J32+J33+J34+J36</f>
        <v>267696.26</v>
      </c>
      <c r="K27" s="48">
        <f>+K29+K30+K32+K33+K34+K36</f>
        <v>299533.63</v>
      </c>
      <c r="L27" s="48">
        <f>+L28+L29+L30+L31+L32+L33+L34+L35+L36</f>
        <v>960869.96</v>
      </c>
      <c r="M27" s="48">
        <f>+M28+M29+M30+M31+M32+M33+M34+M35+M36</f>
        <v>340436.68</v>
      </c>
      <c r="N27" s="48">
        <f>+N28+N29+N30+N31+N32+N33+N34+N35+N36</f>
        <v>725441.27</v>
      </c>
      <c r="O27" s="48">
        <f>+O28+O29+O30+O31+O32+O33+O34+O35+O36</f>
        <v>106224.21999999999</v>
      </c>
      <c r="P27" s="48">
        <f>+P30+++P32+P33+P34+P35+P36+P29</f>
        <v>6765829.1200000001</v>
      </c>
      <c r="Q27" s="159"/>
    </row>
    <row r="28" spans="1:18" s="12" customFormat="1" ht="21" x14ac:dyDescent="0.35">
      <c r="A28" s="11" t="s">
        <v>25</v>
      </c>
      <c r="B28" s="73"/>
      <c r="C28" s="75"/>
      <c r="D28" s="49"/>
      <c r="E28" s="49"/>
      <c r="F28" s="49"/>
      <c r="G28" s="49"/>
      <c r="H28" s="49"/>
      <c r="I28" s="119"/>
      <c r="J28" s="49"/>
      <c r="K28" s="49"/>
      <c r="L28" s="49"/>
      <c r="M28" s="49"/>
      <c r="N28" s="49"/>
      <c r="O28" s="49"/>
      <c r="Q28" s="147"/>
    </row>
    <row r="29" spans="1:18" s="2" customFormat="1" ht="21" x14ac:dyDescent="0.35">
      <c r="A29" s="10" t="s">
        <v>26</v>
      </c>
      <c r="B29" s="73">
        <f>+'[1]Resumen '!L94</f>
        <v>385000</v>
      </c>
      <c r="C29" s="46"/>
      <c r="D29" s="45">
        <v>24281.01</v>
      </c>
      <c r="E29" s="45"/>
      <c r="F29" s="45">
        <v>3340</v>
      </c>
      <c r="G29" s="45">
        <v>7540</v>
      </c>
      <c r="H29" s="45">
        <v>850</v>
      </c>
      <c r="I29" s="99"/>
      <c r="J29" s="45">
        <v>12803.78</v>
      </c>
      <c r="K29" s="45"/>
      <c r="L29" s="45">
        <v>1425</v>
      </c>
      <c r="M29" s="45">
        <v>6160</v>
      </c>
      <c r="N29" s="45">
        <v>18732.5</v>
      </c>
      <c r="O29" s="45">
        <v>19116</v>
      </c>
      <c r="P29" s="29">
        <f>SUM(D29:O29)</f>
        <v>94248.29</v>
      </c>
    </row>
    <row r="30" spans="1:18" s="2" customFormat="1" ht="21" x14ac:dyDescent="0.35">
      <c r="A30" s="10" t="s">
        <v>27</v>
      </c>
      <c r="B30" s="73">
        <f>+'[1]Resumen '!L98</f>
        <v>633700</v>
      </c>
      <c r="C30" s="46"/>
      <c r="D30" s="45">
        <v>4235</v>
      </c>
      <c r="E30" s="45">
        <v>24153.200000000001</v>
      </c>
      <c r="F30" s="45">
        <v>9946.65</v>
      </c>
      <c r="G30" s="45">
        <v>6035.95</v>
      </c>
      <c r="H30" s="45">
        <v>9170</v>
      </c>
      <c r="I30" s="99"/>
      <c r="J30" s="45"/>
      <c r="K30" s="45"/>
      <c r="L30" s="45">
        <v>1888</v>
      </c>
      <c r="M30" s="45">
        <v>18378.5</v>
      </c>
      <c r="N30" s="45">
        <v>4000.2</v>
      </c>
      <c r="P30" s="29">
        <f t="shared" ref="P30:P36" si="2">SUM(D30:O30)</f>
        <v>77807.499999999985</v>
      </c>
    </row>
    <row r="31" spans="1:18" s="12" customFormat="1" ht="21" x14ac:dyDescent="0.35">
      <c r="A31" s="11" t="s">
        <v>28</v>
      </c>
      <c r="B31" s="76"/>
      <c r="C31" s="75"/>
      <c r="D31" s="49"/>
      <c r="E31" s="49"/>
      <c r="F31" s="49"/>
      <c r="G31" s="49"/>
      <c r="H31" s="49"/>
      <c r="I31" s="119"/>
      <c r="J31" s="49"/>
      <c r="K31" s="49"/>
      <c r="L31" s="49"/>
      <c r="M31" s="49"/>
      <c r="N31" s="49"/>
      <c r="O31" s="49"/>
      <c r="P31" s="29">
        <f t="shared" si="2"/>
        <v>0</v>
      </c>
    </row>
    <row r="32" spans="1:18" s="2" customFormat="1" ht="22.5" customHeight="1" x14ac:dyDescent="0.35">
      <c r="A32" s="10" t="s">
        <v>29</v>
      </c>
      <c r="B32" s="73">
        <f>+'[1]Resumen '!L102</f>
        <v>2150000</v>
      </c>
      <c r="C32" s="46"/>
      <c r="D32" s="45">
        <v>46838.9</v>
      </c>
      <c r="E32" s="45">
        <v>410187.9</v>
      </c>
      <c r="F32" s="45">
        <v>90271.88</v>
      </c>
      <c r="G32" s="45">
        <v>559151.19999999995</v>
      </c>
      <c r="H32" s="45">
        <v>453385.44</v>
      </c>
      <c r="I32" s="99">
        <v>13798.35</v>
      </c>
      <c r="J32" s="45">
        <v>62061.72</v>
      </c>
      <c r="K32" s="45">
        <v>20387.349999999999</v>
      </c>
      <c r="L32" s="45">
        <v>45216.12</v>
      </c>
      <c r="M32" s="45">
        <v>29583.85</v>
      </c>
      <c r="N32" s="45">
        <v>195981.95</v>
      </c>
      <c r="O32" s="45">
        <v>8672</v>
      </c>
      <c r="P32" s="29">
        <f t="shared" si="2"/>
        <v>1935536.6600000001</v>
      </c>
      <c r="Q32" s="29"/>
    </row>
    <row r="33" spans="1:17" s="2" customFormat="1" ht="21" x14ac:dyDescent="0.35">
      <c r="A33" s="10" t="s">
        <v>30</v>
      </c>
      <c r="B33" s="73">
        <f>+'[1]Resumen '!L106</f>
        <v>3505000</v>
      </c>
      <c r="C33" s="46"/>
      <c r="D33" s="45">
        <v>115072.91</v>
      </c>
      <c r="E33" s="45">
        <v>128321.69</v>
      </c>
      <c r="F33" s="45">
        <v>28893</v>
      </c>
      <c r="G33" s="45">
        <v>230733.6</v>
      </c>
      <c r="H33" s="45">
        <v>350394.07</v>
      </c>
      <c r="I33" s="99">
        <v>180335</v>
      </c>
      <c r="J33" s="45">
        <v>109549.3</v>
      </c>
      <c r="K33" s="45">
        <v>106118.28</v>
      </c>
      <c r="L33" s="45">
        <v>722216.84</v>
      </c>
      <c r="M33" s="45">
        <v>106854.42</v>
      </c>
      <c r="N33" s="45">
        <v>414488</v>
      </c>
      <c r="O33" s="45">
        <v>59671.24</v>
      </c>
      <c r="P33" s="29">
        <f t="shared" si="2"/>
        <v>2552648.35</v>
      </c>
    </row>
    <row r="34" spans="1:17" s="2" customFormat="1" ht="21" x14ac:dyDescent="0.35">
      <c r="A34" s="10" t="s">
        <v>31</v>
      </c>
      <c r="B34" s="73">
        <f>+'[1]Resumen '!L115</f>
        <v>20400000</v>
      </c>
      <c r="C34" s="46"/>
      <c r="D34" s="45">
        <v>646660</v>
      </c>
      <c r="E34" s="45">
        <v>43856</v>
      </c>
      <c r="F34" s="45">
        <v>37800</v>
      </c>
      <c r="G34" s="45">
        <v>5100</v>
      </c>
      <c r="H34" s="45">
        <v>89885</v>
      </c>
      <c r="I34" s="99">
        <v>10152</v>
      </c>
      <c r="J34" s="45">
        <v>57550</v>
      </c>
      <c r="K34" s="45">
        <v>155870</v>
      </c>
      <c r="L34" s="45">
        <v>163300</v>
      </c>
      <c r="M34" s="45">
        <v>95818</v>
      </c>
      <c r="N34" s="45">
        <v>1000</v>
      </c>
      <c r="O34" s="45">
        <v>9488</v>
      </c>
      <c r="P34" s="29">
        <f t="shared" si="2"/>
        <v>1316479</v>
      </c>
      <c r="Q34" s="110"/>
    </row>
    <row r="35" spans="1:17" s="2" customFormat="1" ht="21" x14ac:dyDescent="0.35">
      <c r="A35" s="10" t="s">
        <v>32</v>
      </c>
      <c r="B35" s="73"/>
      <c r="C35" s="46"/>
      <c r="D35" s="45"/>
      <c r="E35" s="45"/>
      <c r="F35" s="45"/>
      <c r="G35" s="45"/>
      <c r="H35" s="45"/>
      <c r="I35" s="99"/>
      <c r="J35" s="45"/>
      <c r="K35" s="45"/>
      <c r="L35" s="45"/>
      <c r="M35" s="45"/>
      <c r="N35" s="45"/>
      <c r="O35" s="45"/>
      <c r="P35" s="29">
        <f t="shared" si="2"/>
        <v>0</v>
      </c>
    </row>
    <row r="36" spans="1:17" s="2" customFormat="1" ht="21" x14ac:dyDescent="0.35">
      <c r="A36" s="10" t="s">
        <v>33</v>
      </c>
      <c r="B36" s="73">
        <f>+'[1]Resumen '!L125</f>
        <v>3890000</v>
      </c>
      <c r="C36" s="46"/>
      <c r="D36" s="45">
        <v>101550.33</v>
      </c>
      <c r="E36" s="45">
        <v>165827.73000000001</v>
      </c>
      <c r="F36" s="45">
        <v>103579.67</v>
      </c>
      <c r="G36" s="45">
        <v>92775.08</v>
      </c>
      <c r="H36" s="45">
        <v>15848.95</v>
      </c>
      <c r="I36" s="99">
        <v>55656.59</v>
      </c>
      <c r="J36" s="45">
        <v>25731.46</v>
      </c>
      <c r="K36" s="45">
        <v>17158</v>
      </c>
      <c r="L36" s="45">
        <v>26824</v>
      </c>
      <c r="M36" s="45">
        <v>83641.91</v>
      </c>
      <c r="N36" s="45">
        <v>91238.62</v>
      </c>
      <c r="O36" s="45">
        <v>9276.98</v>
      </c>
      <c r="P36" s="29">
        <f t="shared" si="2"/>
        <v>789109.32</v>
      </c>
    </row>
    <row r="37" spans="1:17" s="14" customFormat="1" ht="21" x14ac:dyDescent="0.25">
      <c r="A37" s="13" t="s">
        <v>34</v>
      </c>
      <c r="B37" s="77">
        <f>+B38</f>
        <v>2100000</v>
      </c>
      <c r="C37" s="50">
        <f>+C38+C39+C40+C41+C42+C43+C44+C45</f>
        <v>0</v>
      </c>
      <c r="D37" s="50"/>
      <c r="E37" s="51"/>
      <c r="F37" s="51"/>
      <c r="G37" s="51">
        <f t="shared" ref="G37:M37" si="3">+G38</f>
        <v>24750</v>
      </c>
      <c r="H37" s="51">
        <f t="shared" si="3"/>
        <v>0</v>
      </c>
      <c r="I37" s="120">
        <f t="shared" si="3"/>
        <v>0</v>
      </c>
      <c r="J37" s="51">
        <f t="shared" si="3"/>
        <v>0</v>
      </c>
      <c r="K37" s="51">
        <f t="shared" si="3"/>
        <v>0</v>
      </c>
      <c r="L37" s="51">
        <f t="shared" si="3"/>
        <v>0</v>
      </c>
      <c r="M37" s="51">
        <f t="shared" si="3"/>
        <v>0</v>
      </c>
      <c r="N37" s="51"/>
      <c r="O37" s="51"/>
      <c r="P37" s="51">
        <f>SUM(F37:L37)</f>
        <v>24750</v>
      </c>
    </row>
    <row r="38" spans="1:17" s="2" customFormat="1" ht="21" x14ac:dyDescent="0.35">
      <c r="A38" s="10" t="s">
        <v>35</v>
      </c>
      <c r="B38" s="73">
        <f>+'[1]Resumen '!L133</f>
        <v>2100000</v>
      </c>
      <c r="C38" s="45"/>
      <c r="D38" s="46"/>
      <c r="E38" s="45"/>
      <c r="F38" s="45"/>
      <c r="G38" s="45">
        <v>24750</v>
      </c>
      <c r="H38" s="45"/>
      <c r="I38" s="99">
        <v>0</v>
      </c>
      <c r="J38" s="45">
        <v>0</v>
      </c>
      <c r="K38" s="45">
        <v>0</v>
      </c>
      <c r="L38" s="45"/>
      <c r="M38" s="45"/>
      <c r="N38" s="45"/>
      <c r="O38" s="45"/>
      <c r="Q38" s="29"/>
    </row>
    <row r="39" spans="1:17" s="2" customFormat="1" ht="21" x14ac:dyDescent="0.35">
      <c r="A39" s="10" t="s">
        <v>36</v>
      </c>
      <c r="B39" s="78"/>
      <c r="C39" s="45"/>
      <c r="D39" s="46"/>
      <c r="E39" s="45"/>
      <c r="F39" s="45"/>
      <c r="G39" s="45"/>
      <c r="H39" s="45"/>
      <c r="I39" s="99"/>
      <c r="J39" s="45"/>
      <c r="K39" s="45"/>
      <c r="L39" s="45"/>
      <c r="M39" s="45"/>
      <c r="N39" s="45"/>
      <c r="O39" s="45"/>
    </row>
    <row r="40" spans="1:17" s="2" customFormat="1" ht="21" x14ac:dyDescent="0.35">
      <c r="A40" s="10" t="s">
        <v>37</v>
      </c>
      <c r="B40" s="78"/>
      <c r="C40" s="45"/>
      <c r="D40" s="46"/>
      <c r="E40" s="45"/>
      <c r="F40" s="45"/>
      <c r="G40" s="45"/>
      <c r="H40" s="45"/>
      <c r="I40" s="99"/>
      <c r="J40" s="45"/>
      <c r="K40" s="45"/>
      <c r="L40" s="45"/>
      <c r="M40" s="45"/>
      <c r="N40" s="45"/>
      <c r="O40" s="45"/>
    </row>
    <row r="41" spans="1:17" s="2" customFormat="1" ht="21" x14ac:dyDescent="0.35">
      <c r="A41" s="10" t="s">
        <v>38</v>
      </c>
      <c r="B41" s="78">
        <v>0</v>
      </c>
      <c r="C41" s="45"/>
      <c r="D41" s="46"/>
      <c r="E41" s="45"/>
      <c r="F41" s="45"/>
      <c r="G41" s="45"/>
      <c r="H41" s="45"/>
      <c r="I41" s="99"/>
      <c r="J41" s="45"/>
      <c r="K41" s="45"/>
      <c r="L41" s="45"/>
      <c r="M41" s="45"/>
      <c r="N41" s="45"/>
      <c r="O41" s="45"/>
    </row>
    <row r="42" spans="1:17" s="2" customFormat="1" ht="21" x14ac:dyDescent="0.35">
      <c r="A42" s="10" t="s">
        <v>39</v>
      </c>
      <c r="B42" s="78">
        <v>0</v>
      </c>
      <c r="C42" s="45"/>
      <c r="D42" s="46"/>
      <c r="E42" s="45"/>
      <c r="F42" s="45"/>
      <c r="G42" s="45"/>
      <c r="H42" s="45"/>
      <c r="I42" s="99"/>
      <c r="J42" s="45"/>
      <c r="K42" s="45"/>
      <c r="L42" s="45"/>
      <c r="M42" s="45"/>
      <c r="N42" s="45"/>
      <c r="O42" s="45"/>
    </row>
    <row r="43" spans="1:17" s="2" customFormat="1" ht="21" x14ac:dyDescent="0.35">
      <c r="A43" s="10" t="s">
        <v>40</v>
      </c>
      <c r="B43" s="78">
        <v>0</v>
      </c>
      <c r="C43" s="45"/>
      <c r="D43" s="46"/>
      <c r="E43" s="45"/>
      <c r="F43" s="45"/>
      <c r="G43" s="45"/>
      <c r="H43" s="45"/>
      <c r="I43" s="99"/>
      <c r="J43" s="45"/>
      <c r="K43" s="45"/>
      <c r="L43" s="45"/>
      <c r="M43" s="45"/>
      <c r="N43" s="45"/>
      <c r="O43" s="45"/>
    </row>
    <row r="44" spans="1:17" s="2" customFormat="1" ht="21" x14ac:dyDescent="0.35">
      <c r="A44" s="10" t="s">
        <v>41</v>
      </c>
      <c r="B44" s="78">
        <v>0</v>
      </c>
      <c r="C44" s="45"/>
      <c r="D44" s="46"/>
      <c r="E44" s="45"/>
      <c r="F44" s="45"/>
      <c r="G44" s="45"/>
      <c r="H44" s="45"/>
      <c r="I44" s="99"/>
      <c r="J44" s="45"/>
      <c r="K44" s="45"/>
      <c r="L44" s="45"/>
      <c r="M44" s="45"/>
      <c r="N44" s="45"/>
      <c r="O44" s="45"/>
    </row>
    <row r="45" spans="1:17" s="2" customFormat="1" ht="21" x14ac:dyDescent="0.35">
      <c r="A45" s="10" t="s">
        <v>42</v>
      </c>
      <c r="B45" s="78">
        <v>0</v>
      </c>
      <c r="C45" s="45"/>
      <c r="D45" s="46"/>
      <c r="E45" s="45"/>
      <c r="F45" s="45"/>
      <c r="G45" s="45"/>
      <c r="H45" s="45"/>
      <c r="I45" s="99"/>
      <c r="J45" s="45"/>
      <c r="K45" s="45"/>
      <c r="L45" s="45"/>
      <c r="M45" s="45"/>
      <c r="N45" s="45"/>
      <c r="O45" s="45"/>
    </row>
    <row r="46" spans="1:17" s="6" customFormat="1" ht="21" x14ac:dyDescent="0.4">
      <c r="A46" s="9" t="s">
        <v>43</v>
      </c>
      <c r="B46" s="74">
        <f>+B47+B48+B49+B50+B51+B52</f>
        <v>0</v>
      </c>
      <c r="C46" s="47"/>
      <c r="D46" s="47"/>
      <c r="E46" s="48"/>
      <c r="F46" s="48"/>
      <c r="G46" s="48"/>
      <c r="H46" s="48"/>
      <c r="I46" s="118"/>
      <c r="J46" s="48"/>
      <c r="K46" s="48"/>
      <c r="L46" s="48"/>
      <c r="M46" s="48"/>
      <c r="N46" s="48"/>
      <c r="O46" s="48"/>
      <c r="P46" s="48"/>
    </row>
    <row r="47" spans="1:17" s="2" customFormat="1" ht="21" x14ac:dyDescent="0.35">
      <c r="A47" s="10" t="s">
        <v>44</v>
      </c>
      <c r="B47" s="78">
        <v>0</v>
      </c>
      <c r="C47" s="45"/>
      <c r="D47" s="46"/>
      <c r="E47" s="45"/>
      <c r="F47" s="45"/>
      <c r="G47" s="45"/>
      <c r="H47" s="45"/>
      <c r="I47" s="121"/>
    </row>
    <row r="48" spans="1:17" s="2" customFormat="1" ht="21" x14ac:dyDescent="0.35">
      <c r="A48" s="10" t="s">
        <v>45</v>
      </c>
      <c r="B48" s="78">
        <v>0</v>
      </c>
      <c r="C48" s="45"/>
      <c r="D48" s="46"/>
      <c r="E48" s="45"/>
      <c r="F48" s="45"/>
      <c r="G48" s="45"/>
      <c r="H48" s="45"/>
      <c r="I48" s="121"/>
    </row>
    <row r="49" spans="1:17" s="2" customFormat="1" ht="21" x14ac:dyDescent="0.35">
      <c r="A49" s="10" t="s">
        <v>46</v>
      </c>
      <c r="B49" s="78">
        <v>0</v>
      </c>
      <c r="C49" s="45"/>
      <c r="D49" s="46"/>
      <c r="E49" s="45"/>
      <c r="F49" s="45"/>
      <c r="G49" s="45"/>
      <c r="H49" s="45"/>
      <c r="I49" s="121"/>
    </row>
    <row r="50" spans="1:17" s="2" customFormat="1" ht="21" x14ac:dyDescent="0.35">
      <c r="A50" s="10" t="s">
        <v>47</v>
      </c>
      <c r="B50" s="78">
        <v>0</v>
      </c>
      <c r="C50" s="45"/>
      <c r="D50" s="46"/>
      <c r="E50" s="45"/>
      <c r="F50" s="45"/>
      <c r="G50" s="45"/>
      <c r="H50" s="45"/>
      <c r="I50" s="121"/>
    </row>
    <row r="51" spans="1:17" s="2" customFormat="1" ht="21" x14ac:dyDescent="0.35">
      <c r="A51" s="10" t="s">
        <v>48</v>
      </c>
      <c r="B51" s="78">
        <v>0</v>
      </c>
      <c r="C51" s="45"/>
      <c r="D51" s="46"/>
      <c r="E51" s="45"/>
      <c r="F51" s="45"/>
      <c r="G51" s="45"/>
      <c r="H51" s="45"/>
      <c r="I51" s="121"/>
    </row>
    <row r="52" spans="1:17" s="2" customFormat="1" ht="21" x14ac:dyDescent="0.35">
      <c r="A52" s="10" t="s">
        <v>49</v>
      </c>
      <c r="B52" s="78">
        <v>0</v>
      </c>
      <c r="C52" s="45"/>
      <c r="D52" s="46"/>
      <c r="E52" s="45"/>
      <c r="F52" s="45"/>
      <c r="G52" s="45"/>
      <c r="H52" s="45"/>
      <c r="I52" s="121"/>
    </row>
    <row r="53" spans="1:17" s="6" customFormat="1" ht="21.75" customHeight="1" x14ac:dyDescent="0.4">
      <c r="A53" s="9" t="s">
        <v>50</v>
      </c>
      <c r="B53" s="74">
        <f>+B54+B55+B56+B57+B58+B59+B60+B61+B62</f>
        <v>6300000</v>
      </c>
      <c r="C53" s="47">
        <f>+C54+C55+C56+C57+C58+C59+C60+C61+C62</f>
        <v>0</v>
      </c>
      <c r="D53" s="47">
        <f>+D54+D56+D58</f>
        <v>162148.98000000001</v>
      </c>
      <c r="E53" s="48">
        <f>+E56+E58</f>
        <v>432524.04</v>
      </c>
      <c r="F53" s="48">
        <f>+F54+F58</f>
        <v>230895</v>
      </c>
      <c r="G53" s="48">
        <f>+G54+G55</f>
        <v>7910.09</v>
      </c>
      <c r="H53" s="48">
        <f>+H58</f>
        <v>56760.74</v>
      </c>
      <c r="I53" s="118">
        <f>+I55+I54+I56+I57+I58+I59+I60+I61+I62</f>
        <v>31655.59</v>
      </c>
      <c r="J53" s="48">
        <f>+J55+J54+J56+J57+J58+J59+J60+J61+J62</f>
        <v>102868.54000000001</v>
      </c>
      <c r="K53" s="48">
        <f>+K55+K54+K56+K57+K58+K59+K60+K61+K62</f>
        <v>177158.81</v>
      </c>
      <c r="L53" s="48">
        <f>+L54+L55+L56+L57+L58+L59+L60+L61+L62</f>
        <v>159995.29999999999</v>
      </c>
      <c r="M53" s="48">
        <f>+M54+M55+M56+M57+M58+M59+M60+M61+M62</f>
        <v>78018.559999999998</v>
      </c>
      <c r="N53" s="48">
        <f>+N54</f>
        <v>9400</v>
      </c>
      <c r="O53" s="48">
        <f>+O54</f>
        <v>3000</v>
      </c>
      <c r="P53" s="48">
        <f>+P54+P55+P56+P58</f>
        <v>1452335.65</v>
      </c>
      <c r="Q53" s="159"/>
    </row>
    <row r="54" spans="1:17" s="2" customFormat="1" ht="21" x14ac:dyDescent="0.35">
      <c r="A54" s="10" t="s">
        <v>51</v>
      </c>
      <c r="B54" s="73">
        <f>+'[1]Resumen '!L140</f>
        <v>1400000</v>
      </c>
      <c r="C54" s="45"/>
      <c r="D54" s="45">
        <v>4993.97</v>
      </c>
      <c r="E54" s="45"/>
      <c r="F54" s="45">
        <v>4335</v>
      </c>
      <c r="G54" s="45">
        <v>3240</v>
      </c>
      <c r="H54" s="45"/>
      <c r="I54" s="99">
        <v>3880</v>
      </c>
      <c r="J54" s="45">
        <v>46846</v>
      </c>
      <c r="K54" s="45"/>
      <c r="L54" s="45">
        <v>11440</v>
      </c>
      <c r="M54" s="45">
        <v>38080</v>
      </c>
      <c r="N54" s="45">
        <v>9400</v>
      </c>
      <c r="O54" s="45">
        <v>3000</v>
      </c>
      <c r="P54" s="111">
        <f>SUM(D54:N54)+O54</f>
        <v>125214.97</v>
      </c>
      <c r="Q54" s="29"/>
    </row>
    <row r="55" spans="1:17" s="2" customFormat="1" ht="21" x14ac:dyDescent="0.35">
      <c r="A55" s="10" t="s">
        <v>52</v>
      </c>
      <c r="B55" s="73">
        <f>+'[1]Resumen '!L144</f>
        <v>100000</v>
      </c>
      <c r="C55" s="45"/>
      <c r="D55" s="45"/>
      <c r="E55" s="45"/>
      <c r="F55" s="45"/>
      <c r="G55" s="45">
        <v>4670.09</v>
      </c>
      <c r="H55" s="45"/>
      <c r="I55" s="99">
        <f t="shared" ref="I55:J62" si="4">+I60</f>
        <v>0</v>
      </c>
      <c r="J55" s="45">
        <v>25021.58</v>
      </c>
      <c r="K55" s="45"/>
      <c r="L55" s="45"/>
      <c r="M55" s="45"/>
      <c r="N55" s="45"/>
      <c r="O55" s="45"/>
      <c r="P55" s="111">
        <f t="shared" ref="P55:P62" si="5">SUM(D55:N55)+O55</f>
        <v>29691.670000000002</v>
      </c>
    </row>
    <row r="56" spans="1:17" s="2" customFormat="1" ht="21" x14ac:dyDescent="0.35">
      <c r="A56" s="10" t="s">
        <v>53</v>
      </c>
      <c r="B56" s="73">
        <f>+'[1]Resumen '!L146</f>
        <v>3300000</v>
      </c>
      <c r="C56" s="45"/>
      <c r="D56" s="45">
        <v>1395.01</v>
      </c>
      <c r="E56" s="45">
        <v>4694.9799999999996</v>
      </c>
      <c r="F56" s="45"/>
      <c r="G56" s="45"/>
      <c r="H56" s="45"/>
      <c r="I56" s="99">
        <f t="shared" si="4"/>
        <v>0</v>
      </c>
      <c r="J56" s="45">
        <f t="shared" si="4"/>
        <v>0</v>
      </c>
      <c r="K56" s="45">
        <f t="shared" ref="K56" si="6">+K61</f>
        <v>0</v>
      </c>
      <c r="L56" s="45"/>
      <c r="M56" s="45"/>
      <c r="N56" s="45"/>
      <c r="O56" s="45"/>
      <c r="P56" s="111">
        <f t="shared" si="5"/>
        <v>6089.99</v>
      </c>
    </row>
    <row r="57" spans="1:17" s="2" customFormat="1" ht="21" x14ac:dyDescent="0.35">
      <c r="A57" s="10" t="s">
        <v>54</v>
      </c>
      <c r="B57" s="73"/>
      <c r="C57" s="45"/>
      <c r="D57" s="45"/>
      <c r="E57" s="45"/>
      <c r="F57" s="45"/>
      <c r="G57" s="45"/>
      <c r="H57" s="45"/>
      <c r="I57" s="99">
        <f t="shared" si="4"/>
        <v>0</v>
      </c>
      <c r="J57" s="45">
        <f t="shared" si="4"/>
        <v>0</v>
      </c>
      <c r="K57" s="45">
        <f t="shared" ref="K57" si="7">+K62</f>
        <v>0</v>
      </c>
      <c r="L57" s="45"/>
      <c r="M57" s="45"/>
      <c r="N57" s="45"/>
      <c r="O57" s="45"/>
      <c r="P57" s="111">
        <f t="shared" si="5"/>
        <v>0</v>
      </c>
    </row>
    <row r="58" spans="1:17" s="2" customFormat="1" ht="21" x14ac:dyDescent="0.35">
      <c r="A58" s="10" t="s">
        <v>55</v>
      </c>
      <c r="B58" s="79">
        <f>+'[1]Resumen '!L150</f>
        <v>1400000</v>
      </c>
      <c r="C58" s="45"/>
      <c r="D58" s="45">
        <v>155760</v>
      </c>
      <c r="E58" s="45">
        <v>427829.06</v>
      </c>
      <c r="F58" s="45">
        <v>226560</v>
      </c>
      <c r="G58" s="45"/>
      <c r="H58" s="45">
        <v>56760.74</v>
      </c>
      <c r="I58" s="99">
        <v>27775.59</v>
      </c>
      <c r="J58" s="45">
        <v>31000.959999999999</v>
      </c>
      <c r="K58" s="45">
        <v>177158.81</v>
      </c>
      <c r="L58" s="45">
        <v>148555.29999999999</v>
      </c>
      <c r="M58" s="45">
        <v>39938.559999999998</v>
      </c>
      <c r="N58" s="45">
        <v>0</v>
      </c>
      <c r="O58" s="45">
        <v>0</v>
      </c>
      <c r="P58" s="111">
        <f t="shared" si="5"/>
        <v>1291339.02</v>
      </c>
    </row>
    <row r="59" spans="1:17" s="2" customFormat="1" ht="21" x14ac:dyDescent="0.35">
      <c r="A59" s="10" t="s">
        <v>56</v>
      </c>
      <c r="B59" s="73">
        <f>+'[1]Resumen '!L155</f>
        <v>100000</v>
      </c>
      <c r="C59" s="45"/>
      <c r="D59" s="45"/>
      <c r="E59" s="45"/>
      <c r="F59" s="45"/>
      <c r="G59" s="45"/>
      <c r="H59" s="45"/>
      <c r="I59" s="99">
        <f t="shared" si="4"/>
        <v>0</v>
      </c>
      <c r="J59" s="45">
        <f t="shared" si="4"/>
        <v>0</v>
      </c>
      <c r="K59" s="45">
        <f t="shared" ref="K59" si="8">+K64</f>
        <v>0</v>
      </c>
      <c r="L59" s="45"/>
      <c r="M59" s="45"/>
      <c r="N59" s="45"/>
      <c r="O59" s="45"/>
      <c r="P59" s="111">
        <f t="shared" si="5"/>
        <v>0</v>
      </c>
    </row>
    <row r="60" spans="1:17" s="2" customFormat="1" ht="21" x14ac:dyDescent="0.35">
      <c r="A60" s="10" t="s">
        <v>57</v>
      </c>
      <c r="B60" s="73">
        <v>0</v>
      </c>
      <c r="C60" s="45"/>
      <c r="D60" s="45"/>
      <c r="E60" s="45"/>
      <c r="F60" s="45"/>
      <c r="G60" s="45"/>
      <c r="H60" s="45"/>
      <c r="I60" s="99">
        <f t="shared" si="4"/>
        <v>0</v>
      </c>
      <c r="J60" s="45">
        <f t="shared" si="4"/>
        <v>0</v>
      </c>
      <c r="K60" s="45">
        <f t="shared" ref="K60" si="9">+K65</f>
        <v>0</v>
      </c>
      <c r="L60" s="45"/>
      <c r="M60" s="45"/>
      <c r="N60" s="45"/>
      <c r="O60" s="45"/>
      <c r="P60" s="111">
        <f t="shared" si="5"/>
        <v>0</v>
      </c>
    </row>
    <row r="61" spans="1:17" s="2" customFormat="1" ht="21" x14ac:dyDescent="0.35">
      <c r="A61" s="10" t="s">
        <v>58</v>
      </c>
      <c r="B61" s="73">
        <v>0</v>
      </c>
      <c r="C61" s="45"/>
      <c r="D61" s="45"/>
      <c r="E61" s="45"/>
      <c r="F61" s="45"/>
      <c r="G61" s="45"/>
      <c r="H61" s="45"/>
      <c r="I61" s="99">
        <f t="shared" si="4"/>
        <v>0</v>
      </c>
      <c r="J61" s="45">
        <f t="shared" si="4"/>
        <v>0</v>
      </c>
      <c r="K61" s="45">
        <f t="shared" ref="K61" si="10">+K66</f>
        <v>0</v>
      </c>
      <c r="L61" s="45"/>
      <c r="M61" s="45"/>
      <c r="N61" s="45"/>
      <c r="O61" s="45"/>
      <c r="P61" s="111">
        <f t="shared" si="5"/>
        <v>0</v>
      </c>
    </row>
    <row r="62" spans="1:17" s="2" customFormat="1" ht="21" x14ac:dyDescent="0.35">
      <c r="A62" s="10" t="s">
        <v>59</v>
      </c>
      <c r="B62" s="78">
        <v>0</v>
      </c>
      <c r="C62" s="45"/>
      <c r="D62" s="45"/>
      <c r="E62" s="45"/>
      <c r="F62" s="45"/>
      <c r="G62" s="45"/>
      <c r="H62" s="45"/>
      <c r="I62" s="99">
        <f t="shared" si="4"/>
        <v>0</v>
      </c>
      <c r="J62" s="45">
        <f t="shared" si="4"/>
        <v>0</v>
      </c>
      <c r="K62" s="45">
        <f t="shared" ref="K62" si="11">+K67</f>
        <v>0</v>
      </c>
      <c r="L62" s="45"/>
      <c r="M62" s="45"/>
      <c r="N62" s="45"/>
      <c r="O62" s="45"/>
      <c r="P62" s="111">
        <f t="shared" si="5"/>
        <v>0</v>
      </c>
    </row>
    <row r="63" spans="1:17" s="15" customFormat="1" ht="22.5" customHeight="1" x14ac:dyDescent="0.4">
      <c r="A63" s="9" t="s">
        <v>60</v>
      </c>
      <c r="B63" s="74">
        <f>+B64+B65+B66+B67</f>
        <v>150800000</v>
      </c>
      <c r="C63" s="47"/>
      <c r="D63" s="47"/>
      <c r="E63" s="48"/>
      <c r="F63" s="48"/>
      <c r="G63" s="48"/>
      <c r="H63" s="48"/>
      <c r="I63" s="118"/>
      <c r="J63" s="48"/>
      <c r="K63" s="48"/>
      <c r="L63" s="48"/>
      <c r="M63" s="48"/>
      <c r="N63" s="48"/>
      <c r="O63" s="48"/>
      <c r="P63" s="48"/>
    </row>
    <row r="64" spans="1:17" s="2" customFormat="1" ht="21" x14ac:dyDescent="0.35">
      <c r="A64" s="10" t="s">
        <v>61</v>
      </c>
      <c r="B64" s="78">
        <f>+'[1]Resumen '!L158</f>
        <v>500000</v>
      </c>
      <c r="C64" s="45"/>
      <c r="D64" s="46"/>
      <c r="E64" s="45"/>
      <c r="F64" s="45"/>
      <c r="G64" s="45"/>
      <c r="H64" s="45"/>
      <c r="I64" s="121"/>
    </row>
    <row r="65" spans="1:17" s="2" customFormat="1" ht="21" x14ac:dyDescent="0.35">
      <c r="A65" s="10" t="s">
        <v>62</v>
      </c>
      <c r="B65" s="73">
        <f>+'[1]Resumen '!L160</f>
        <v>150300000</v>
      </c>
      <c r="C65" s="45"/>
      <c r="D65" s="46"/>
      <c r="E65" s="45"/>
      <c r="F65" s="45"/>
      <c r="G65" s="45"/>
      <c r="H65" s="45"/>
      <c r="I65" s="121"/>
    </row>
    <row r="66" spans="1:17" s="2" customFormat="1" ht="21" x14ac:dyDescent="0.35">
      <c r="A66" s="10" t="s">
        <v>63</v>
      </c>
      <c r="B66" s="78"/>
      <c r="C66" s="45"/>
      <c r="D66" s="46"/>
      <c r="E66" s="45"/>
      <c r="F66" s="45"/>
      <c r="G66" s="45"/>
      <c r="H66" s="45"/>
      <c r="I66" s="121"/>
    </row>
    <row r="67" spans="1:17" s="2" customFormat="1" ht="21" x14ac:dyDescent="0.35">
      <c r="A67" s="10" t="s">
        <v>64</v>
      </c>
      <c r="B67" s="78"/>
      <c r="C67" s="45"/>
      <c r="D67" s="46"/>
      <c r="E67" s="45"/>
      <c r="F67" s="45"/>
      <c r="G67" s="45"/>
      <c r="H67" s="45"/>
      <c r="I67" s="121"/>
    </row>
    <row r="68" spans="1:17" s="6" customFormat="1" ht="21" x14ac:dyDescent="0.4">
      <c r="A68" s="9" t="s">
        <v>65</v>
      </c>
      <c r="B68" s="74">
        <f>+B69+B70</f>
        <v>0</v>
      </c>
      <c r="C68" s="47"/>
      <c r="D68" s="47"/>
      <c r="E68" s="48"/>
      <c r="F68" s="48"/>
      <c r="G68" s="48"/>
      <c r="H68" s="48"/>
      <c r="I68" s="118"/>
      <c r="J68" s="48"/>
      <c r="K68" s="48"/>
      <c r="L68" s="48"/>
      <c r="M68" s="48"/>
      <c r="N68" s="48"/>
      <c r="O68" s="48"/>
      <c r="P68" s="48"/>
    </row>
    <row r="69" spans="1:17" s="2" customFormat="1" ht="21" x14ac:dyDescent="0.35">
      <c r="A69" s="10" t="s">
        <v>66</v>
      </c>
      <c r="B69" s="78">
        <v>0</v>
      </c>
      <c r="C69" s="45"/>
      <c r="D69" s="46"/>
      <c r="E69" s="45"/>
      <c r="F69" s="45"/>
      <c r="G69" s="45"/>
      <c r="H69" s="45"/>
      <c r="I69" s="121"/>
    </row>
    <row r="70" spans="1:17" s="2" customFormat="1" ht="21" x14ac:dyDescent="0.35">
      <c r="A70" s="10" t="s">
        <v>67</v>
      </c>
      <c r="B70" s="78">
        <v>0</v>
      </c>
      <c r="C70" s="45"/>
      <c r="D70" s="46"/>
      <c r="E70" s="45"/>
      <c r="F70" s="45"/>
      <c r="G70" s="45"/>
      <c r="H70" s="45"/>
      <c r="I70" s="121"/>
    </row>
    <row r="71" spans="1:17" s="6" customFormat="1" ht="21" x14ac:dyDescent="0.4">
      <c r="A71" s="9" t="s">
        <v>68</v>
      </c>
      <c r="B71" s="74">
        <f>+B74</f>
        <v>0</v>
      </c>
      <c r="C71" s="47"/>
      <c r="D71" s="47"/>
      <c r="E71" s="48"/>
      <c r="F71" s="48"/>
      <c r="G71" s="48"/>
      <c r="H71" s="48"/>
      <c r="I71" s="118"/>
      <c r="J71" s="48"/>
      <c r="K71" s="48"/>
      <c r="L71" s="48"/>
      <c r="M71" s="48"/>
      <c r="N71" s="48"/>
      <c r="O71" s="48"/>
      <c r="P71" s="48"/>
    </row>
    <row r="72" spans="1:17" s="2" customFormat="1" ht="21" x14ac:dyDescent="0.35">
      <c r="A72" s="10" t="s">
        <v>69</v>
      </c>
      <c r="B72" s="78"/>
      <c r="C72" s="45"/>
      <c r="D72" s="46"/>
      <c r="E72" s="45"/>
      <c r="F72" s="45"/>
      <c r="G72" s="45"/>
      <c r="H72" s="45"/>
      <c r="I72" s="121"/>
    </row>
    <row r="73" spans="1:17" s="2" customFormat="1" ht="21" x14ac:dyDescent="0.35">
      <c r="A73" s="10" t="s">
        <v>70</v>
      </c>
      <c r="B73" s="78">
        <v>0</v>
      </c>
      <c r="C73" s="45"/>
      <c r="D73" s="46"/>
      <c r="E73" s="45"/>
      <c r="F73" s="45"/>
      <c r="G73" s="45"/>
      <c r="H73" s="45"/>
      <c r="I73" s="121"/>
    </row>
    <row r="74" spans="1:17" s="2" customFormat="1" ht="21" x14ac:dyDescent="0.35">
      <c r="A74" s="10" t="s">
        <v>71</v>
      </c>
      <c r="B74" s="78">
        <v>0</v>
      </c>
      <c r="C74" s="45"/>
      <c r="D74" s="46"/>
      <c r="E74" s="45"/>
      <c r="F74" s="45"/>
      <c r="G74" s="45"/>
      <c r="H74" s="45"/>
      <c r="I74" s="121"/>
      <c r="Q74" s="111"/>
    </row>
    <row r="75" spans="1:17" s="6" customFormat="1" ht="21" x14ac:dyDescent="0.4">
      <c r="A75" s="9" t="s">
        <v>72</v>
      </c>
      <c r="B75" s="74">
        <f>+B76+B77+B78+B79+B80+B81+B82+B83</f>
        <v>0</v>
      </c>
      <c r="C75" s="47"/>
      <c r="D75" s="47">
        <f t="shared" ref="D75:I75" si="12">+D77</f>
        <v>28712089.129999999</v>
      </c>
      <c r="E75" s="48">
        <f t="shared" si="12"/>
        <v>52069670.5</v>
      </c>
      <c r="F75" s="48">
        <f t="shared" si="12"/>
        <v>38989305.969999999</v>
      </c>
      <c r="G75" s="48">
        <f t="shared" si="12"/>
        <v>12717513.25</v>
      </c>
      <c r="H75" s="48">
        <f t="shared" si="12"/>
        <v>70284608.040000007</v>
      </c>
      <c r="I75" s="118">
        <f t="shared" si="12"/>
        <v>42334859.890000001</v>
      </c>
      <c r="J75" s="48">
        <f t="shared" ref="J75:N75" si="13">+J77</f>
        <v>32390845.079999998</v>
      </c>
      <c r="K75" s="48">
        <f t="shared" si="13"/>
        <v>48423393.169999994</v>
      </c>
      <c r="L75" s="48">
        <f t="shared" si="13"/>
        <v>37861787.159999996</v>
      </c>
      <c r="M75" s="48">
        <f t="shared" si="13"/>
        <v>53225075.530000001</v>
      </c>
      <c r="N75" s="48">
        <f t="shared" si="13"/>
        <v>46750850</v>
      </c>
      <c r="O75" s="48">
        <f>+O77</f>
        <v>302897430.23000002</v>
      </c>
      <c r="P75" s="48">
        <f>+P77</f>
        <v>766657427.94999993</v>
      </c>
      <c r="Q75" s="160"/>
    </row>
    <row r="76" spans="1:17" s="4" customFormat="1" ht="21" x14ac:dyDescent="0.4">
      <c r="A76" s="16" t="s">
        <v>73</v>
      </c>
      <c r="B76" s="78"/>
      <c r="C76" s="42"/>
      <c r="D76" s="41"/>
      <c r="E76" s="42"/>
      <c r="F76" s="42"/>
      <c r="G76" s="42"/>
      <c r="H76" s="42"/>
      <c r="I76" s="122"/>
      <c r="J76" s="42"/>
      <c r="K76" s="42"/>
      <c r="L76" s="42"/>
      <c r="M76" s="42"/>
      <c r="N76" s="42"/>
      <c r="O76" s="42"/>
      <c r="Q76" s="161"/>
    </row>
    <row r="77" spans="1:17" s="2" customFormat="1" ht="21" x14ac:dyDescent="0.35">
      <c r="A77" s="10" t="s">
        <v>74</v>
      </c>
      <c r="B77" s="78"/>
      <c r="C77" s="45"/>
      <c r="D77" s="45">
        <v>28712089.129999999</v>
      </c>
      <c r="E77" s="45">
        <v>52069670.5</v>
      </c>
      <c r="F77" s="45">
        <v>38989305.969999999</v>
      </c>
      <c r="G77" s="45">
        <v>12717513.25</v>
      </c>
      <c r="H77" s="45">
        <v>70284608.040000007</v>
      </c>
      <c r="I77" s="99">
        <v>42334859.890000001</v>
      </c>
      <c r="J77" s="45">
        <v>32390845.079999998</v>
      </c>
      <c r="K77" s="45">
        <v>48423393.169999994</v>
      </c>
      <c r="L77" s="45">
        <v>37861787.159999996</v>
      </c>
      <c r="M77" s="45">
        <v>53225075.530000001</v>
      </c>
      <c r="N77" s="45">
        <v>46750850</v>
      </c>
      <c r="O77" s="45">
        <v>302897430.23000002</v>
      </c>
      <c r="P77" s="110">
        <f>SUM(D77:N77)+O77</f>
        <v>766657427.94999993</v>
      </c>
      <c r="Q77" s="29"/>
    </row>
    <row r="78" spans="1:17" s="2" customFormat="1" ht="21" x14ac:dyDescent="0.35">
      <c r="A78" s="10" t="s">
        <v>75</v>
      </c>
      <c r="B78" s="78"/>
      <c r="C78" s="45"/>
      <c r="D78" s="52"/>
      <c r="E78" s="45"/>
      <c r="F78" s="45"/>
      <c r="G78" s="45"/>
      <c r="H78" s="45"/>
      <c r="I78" s="99"/>
      <c r="J78" s="45"/>
      <c r="K78" s="45"/>
      <c r="L78" s="45"/>
      <c r="M78" s="45"/>
      <c r="N78" s="45"/>
      <c r="O78" s="45"/>
    </row>
    <row r="79" spans="1:17" s="4" customFormat="1" ht="21" x14ac:dyDescent="0.4">
      <c r="A79" s="9" t="s">
        <v>76</v>
      </c>
      <c r="B79" s="74"/>
      <c r="C79" s="47"/>
      <c r="D79" s="47">
        <f>+D80</f>
        <v>2389047.77</v>
      </c>
      <c r="E79" s="48">
        <f>+E80</f>
        <v>86710.09</v>
      </c>
      <c r="F79" s="48">
        <f>+F80</f>
        <v>4919749.96</v>
      </c>
      <c r="G79" s="48"/>
      <c r="H79" s="48">
        <f>+H80</f>
        <v>910633.97</v>
      </c>
      <c r="I79" s="118">
        <f>+I80</f>
        <v>851133.56</v>
      </c>
      <c r="J79" s="48">
        <f>+J80</f>
        <v>778612.66</v>
      </c>
      <c r="K79" s="48">
        <f>+K80</f>
        <v>0</v>
      </c>
      <c r="L79" s="48"/>
      <c r="M79" s="48"/>
      <c r="N79" s="48">
        <f>+N80</f>
        <v>625308.05000000005</v>
      </c>
      <c r="O79" s="48">
        <f>+O80</f>
        <v>0</v>
      </c>
      <c r="P79" s="48">
        <f>+P80</f>
        <v>10561196.060000001</v>
      </c>
      <c r="Q79" s="157"/>
    </row>
    <row r="80" spans="1:17" s="12" customFormat="1" ht="21" x14ac:dyDescent="0.4">
      <c r="A80" s="106" t="s">
        <v>77</v>
      </c>
      <c r="B80" s="107"/>
      <c r="C80" s="108"/>
      <c r="D80" s="108">
        <v>2389047.77</v>
      </c>
      <c r="E80" s="109">
        <v>86710.09</v>
      </c>
      <c r="F80" s="133">
        <v>4919749.96</v>
      </c>
      <c r="G80" s="109"/>
      <c r="H80" s="109">
        <v>910633.97</v>
      </c>
      <c r="I80" s="123">
        <v>851133.56</v>
      </c>
      <c r="J80" s="109">
        <v>778612.66</v>
      </c>
      <c r="K80" s="109"/>
      <c r="L80" s="109"/>
      <c r="M80" s="109"/>
      <c r="N80" s="109">
        <v>625308.05000000005</v>
      </c>
      <c r="O80" s="109">
        <v>0</v>
      </c>
      <c r="P80" s="148">
        <f>SUM(D80:N80)+O80</f>
        <v>10561196.060000001</v>
      </c>
    </row>
    <row r="81" spans="1:17" s="2" customFormat="1" ht="21" x14ac:dyDescent="0.35">
      <c r="A81" s="10" t="s">
        <v>78</v>
      </c>
      <c r="B81" s="78"/>
      <c r="C81" s="45"/>
      <c r="D81" s="46"/>
      <c r="E81" s="45"/>
      <c r="F81" s="45"/>
      <c r="G81" s="45"/>
      <c r="H81" s="45"/>
      <c r="I81" s="99"/>
      <c r="J81" s="45"/>
      <c r="K81" s="45"/>
      <c r="L81" s="45"/>
      <c r="M81" s="45"/>
      <c r="N81" s="45"/>
      <c r="O81" s="45"/>
    </row>
    <row r="82" spans="1:17" s="4" customFormat="1" ht="21" x14ac:dyDescent="0.4">
      <c r="A82" s="9" t="s">
        <v>79</v>
      </c>
      <c r="B82" s="74"/>
      <c r="C82" s="47"/>
      <c r="D82" s="47"/>
      <c r="E82" s="48"/>
      <c r="F82" s="48"/>
      <c r="G82" s="48"/>
      <c r="H82" s="48"/>
      <c r="I82" s="118"/>
      <c r="J82" s="48"/>
      <c r="K82" s="48"/>
      <c r="L82" s="48"/>
      <c r="M82" s="48"/>
      <c r="N82" s="48"/>
      <c r="O82" s="48"/>
      <c r="P82" s="48"/>
    </row>
    <row r="83" spans="1:17" s="1" customFormat="1" ht="21" x14ac:dyDescent="0.35">
      <c r="A83" s="10" t="s">
        <v>80</v>
      </c>
      <c r="B83" s="78"/>
      <c r="C83" s="54"/>
      <c r="D83" s="53"/>
      <c r="E83" s="54"/>
      <c r="F83" s="54"/>
      <c r="G83" s="54"/>
      <c r="H83" s="54"/>
      <c r="I83" s="113"/>
    </row>
    <row r="84" spans="1:17" s="139" customFormat="1" ht="30" customHeight="1" x14ac:dyDescent="0.4">
      <c r="A84" s="17" t="s">
        <v>81</v>
      </c>
      <c r="B84" s="80">
        <f>+B75+B71+B68+B63+B53+B46+B37+B27+B17+B11</f>
        <v>707952077</v>
      </c>
      <c r="C84" s="140">
        <f>+C63+C53+C46+C37+C27+C17+C11</f>
        <v>0</v>
      </c>
      <c r="D84" s="140">
        <f>+D53+D27+D17+D11+D79+D75</f>
        <v>40307734.670000002</v>
      </c>
      <c r="E84" s="141">
        <f>+E79+E75+E53+E27+E17+E11</f>
        <v>62767320.43</v>
      </c>
      <c r="F84" s="141">
        <f>+F79+F75+F53+F27+F17+F11</f>
        <v>54380438.740000002</v>
      </c>
      <c r="G84" s="141">
        <f>+G75+G53+G37+G27+G17+G11</f>
        <v>22823871.219999999</v>
      </c>
      <c r="H84" s="141">
        <f>+H75+H53+H37+H27+H17+H11+H79</f>
        <v>82546412.399999991</v>
      </c>
      <c r="I84" s="142">
        <f>+I79+I75+I53+I27+I17+I11</f>
        <v>50431875.250000007</v>
      </c>
      <c r="J84" s="141">
        <f>+J79+J75+J53+J27+J17+J11</f>
        <v>43240270.57</v>
      </c>
      <c r="K84" s="141">
        <f>+K75+K53+K37+K27+K17+K11</f>
        <v>56973246.369999997</v>
      </c>
      <c r="L84" s="143">
        <f>+L75+L53+L37+L27+L17+L11</f>
        <v>46643632.259999998</v>
      </c>
      <c r="M84" s="143">
        <f>+M75+M53+M37+M27+M17+M11</f>
        <v>62992033.940000005</v>
      </c>
      <c r="N84" s="143">
        <f>+N79+N75+N53+N27+N17+N11</f>
        <v>56418063.949999996</v>
      </c>
      <c r="O84" s="143">
        <f>+O79+O75+O53+O27+O17+O11</f>
        <v>310665545.64000005</v>
      </c>
      <c r="P84" s="48">
        <f>+P79+P75+P53+P37+P27+P17+P11</f>
        <v>890190445.43999982</v>
      </c>
    </row>
    <row r="85" spans="1:17" s="18" customFormat="1" ht="30" customHeight="1" thickBot="1" x14ac:dyDescent="0.45">
      <c r="A85" s="30"/>
      <c r="B85" s="81"/>
      <c r="C85" s="55"/>
      <c r="D85" s="55"/>
      <c r="E85" s="56"/>
      <c r="F85" s="56"/>
      <c r="G85" s="56"/>
      <c r="H85" s="56"/>
      <c r="I85" s="124"/>
      <c r="J85" s="105"/>
      <c r="K85" s="134"/>
      <c r="L85" s="134"/>
      <c r="M85" s="134"/>
      <c r="N85" s="134"/>
      <c r="O85" s="134"/>
    </row>
    <row r="86" spans="1:17" s="19" customFormat="1" ht="21" x14ac:dyDescent="0.4">
      <c r="A86" s="37" t="s">
        <v>93</v>
      </c>
      <c r="B86" s="82"/>
      <c r="C86" s="83"/>
      <c r="D86" s="57"/>
      <c r="E86" s="58"/>
      <c r="F86" s="58"/>
      <c r="G86" s="58"/>
      <c r="H86" s="58"/>
      <c r="I86" s="125"/>
      <c r="J86" s="112"/>
      <c r="K86" s="112"/>
      <c r="L86" s="112"/>
      <c r="M86" s="112"/>
      <c r="N86" s="112"/>
      <c r="O86" s="112"/>
      <c r="P86" s="100"/>
    </row>
    <row r="87" spans="1:17" s="19" customFormat="1" ht="25.5" customHeight="1" x14ac:dyDescent="0.3">
      <c r="A87" s="38" t="s">
        <v>94</v>
      </c>
      <c r="B87" s="84"/>
      <c r="C87" s="85"/>
      <c r="D87" s="59"/>
      <c r="E87" s="58"/>
      <c r="F87" s="58"/>
      <c r="G87" s="58"/>
      <c r="H87" s="58"/>
      <c r="I87" s="125"/>
      <c r="J87" s="112"/>
      <c r="K87" s="112"/>
      <c r="L87" s="112"/>
      <c r="M87" s="112"/>
      <c r="N87" s="112"/>
      <c r="O87" s="112"/>
      <c r="P87" s="149"/>
    </row>
    <row r="88" spans="1:17" s="19" customFormat="1" ht="16.5" customHeight="1" x14ac:dyDescent="0.3">
      <c r="A88" s="39" t="s">
        <v>95</v>
      </c>
      <c r="B88" s="86"/>
      <c r="C88" s="85"/>
      <c r="D88" s="60"/>
      <c r="E88" s="58"/>
      <c r="F88" s="58"/>
      <c r="G88" s="58"/>
      <c r="H88" s="58"/>
      <c r="I88" s="125"/>
      <c r="J88" s="112"/>
      <c r="K88" s="112"/>
      <c r="L88" s="112"/>
      <c r="M88" s="112"/>
      <c r="N88" s="112"/>
      <c r="O88" s="112"/>
    </row>
    <row r="89" spans="1:17" s="19" customFormat="1" ht="22.5" customHeight="1" thickBot="1" x14ac:dyDescent="0.35">
      <c r="A89" s="40" t="s">
        <v>96</v>
      </c>
      <c r="B89" s="87"/>
      <c r="C89" s="88"/>
      <c r="D89" s="60"/>
      <c r="E89" s="58"/>
      <c r="F89" s="58"/>
      <c r="G89" s="58"/>
      <c r="H89" s="58"/>
      <c r="I89" s="125"/>
      <c r="J89" s="112"/>
      <c r="K89" s="112"/>
      <c r="L89" s="112"/>
      <c r="M89" s="112"/>
      <c r="N89" s="112"/>
      <c r="O89" s="112"/>
      <c r="Q89" s="100"/>
    </row>
    <row r="90" spans="1:17" s="19" customFormat="1" ht="18.75" x14ac:dyDescent="0.3">
      <c r="A90" s="20"/>
      <c r="B90" s="89"/>
      <c r="C90" s="90"/>
      <c r="D90" s="60"/>
      <c r="E90" s="58"/>
      <c r="F90" s="58"/>
      <c r="G90" s="58"/>
      <c r="H90" s="58"/>
      <c r="I90" s="125"/>
      <c r="J90" s="112"/>
      <c r="K90" s="112"/>
      <c r="L90" s="112"/>
      <c r="M90" s="112"/>
      <c r="N90" s="112"/>
      <c r="O90" s="112"/>
    </row>
    <row r="91" spans="1:17" s="19" customFormat="1" ht="18.75" x14ac:dyDescent="0.3">
      <c r="A91" s="20"/>
      <c r="B91" s="89"/>
      <c r="C91" s="90"/>
      <c r="D91" s="60"/>
      <c r="E91" s="58"/>
      <c r="F91" s="58"/>
      <c r="G91" s="58"/>
      <c r="H91" s="58"/>
      <c r="I91" s="125"/>
      <c r="J91" s="112"/>
      <c r="K91" s="112"/>
      <c r="L91" s="112"/>
      <c r="M91" s="112"/>
      <c r="N91" s="112"/>
      <c r="O91" s="112"/>
    </row>
    <row r="92" spans="1:17" s="19" customFormat="1" ht="18.75" x14ac:dyDescent="0.3">
      <c r="A92" s="20"/>
      <c r="B92" s="89"/>
      <c r="C92" s="90"/>
      <c r="D92" s="60"/>
      <c r="E92" s="58"/>
      <c r="F92" s="58"/>
      <c r="G92" s="58"/>
      <c r="H92" s="58"/>
      <c r="I92" s="126"/>
      <c r="K92" s="112"/>
      <c r="L92" s="112"/>
      <c r="M92" s="112"/>
      <c r="N92" s="112"/>
      <c r="O92" s="112"/>
    </row>
    <row r="93" spans="1:17" s="19" customFormat="1" ht="18.75" x14ac:dyDescent="0.3">
      <c r="A93" s="20"/>
      <c r="B93" s="89"/>
      <c r="C93" s="90"/>
      <c r="D93" s="60"/>
      <c r="E93" s="58"/>
      <c r="F93" s="58"/>
      <c r="G93" s="58"/>
      <c r="H93" s="58"/>
      <c r="I93" s="126"/>
      <c r="K93" s="112"/>
      <c r="L93" s="112"/>
      <c r="M93" s="112"/>
      <c r="N93" s="112"/>
      <c r="O93" s="112"/>
    </row>
    <row r="94" spans="1:17" s="19" customFormat="1" ht="18.75" x14ac:dyDescent="0.25">
      <c r="A94" s="138" t="s">
        <v>104</v>
      </c>
      <c r="B94" s="150"/>
      <c r="C94" s="150"/>
      <c r="D94" s="150"/>
      <c r="E94" s="150"/>
      <c r="F94" s="150"/>
      <c r="G94" s="145"/>
      <c r="H94" s="58"/>
      <c r="I94" s="126"/>
      <c r="K94" s="112"/>
      <c r="L94" s="112"/>
      <c r="M94" s="166" t="s">
        <v>104</v>
      </c>
      <c r="N94" s="166"/>
      <c r="O94" s="154"/>
    </row>
    <row r="95" spans="1:17" s="19" customFormat="1" ht="21" x14ac:dyDescent="0.4">
      <c r="A95" s="168" t="s">
        <v>105</v>
      </c>
      <c r="B95" s="168"/>
      <c r="C95" s="168"/>
      <c r="D95" s="168"/>
      <c r="E95" s="168"/>
      <c r="F95" s="168"/>
      <c r="G95" s="168"/>
      <c r="H95" s="58"/>
      <c r="I95" s="126"/>
      <c r="K95" s="112"/>
      <c r="L95" s="112"/>
      <c r="M95" s="151" t="s">
        <v>112</v>
      </c>
      <c r="N95" s="151"/>
      <c r="O95" s="151"/>
      <c r="P95" s="152"/>
    </row>
    <row r="96" spans="1:17" s="19" customFormat="1" ht="21" x14ac:dyDescent="0.4">
      <c r="A96" s="168" t="s">
        <v>111</v>
      </c>
      <c r="B96" s="168"/>
      <c r="C96" s="168"/>
      <c r="D96" s="168"/>
      <c r="E96" s="168"/>
      <c r="F96" s="168"/>
      <c r="G96" s="168"/>
      <c r="M96" s="151" t="s">
        <v>113</v>
      </c>
      <c r="N96" s="151"/>
      <c r="O96" s="151"/>
      <c r="P96" s="152"/>
    </row>
    <row r="97" spans="1:19" s="19" customFormat="1" ht="21" x14ac:dyDescent="0.25">
      <c r="A97" s="167"/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04"/>
      <c r="M97" s="104"/>
      <c r="N97" s="104"/>
      <c r="O97" s="104"/>
    </row>
    <row r="98" spans="1:19" s="19" customFormat="1" ht="18.75" x14ac:dyDescent="0.3">
      <c r="A98" s="20"/>
      <c r="B98" s="89"/>
      <c r="C98" s="90"/>
      <c r="D98" s="60"/>
      <c r="E98" s="58"/>
      <c r="F98" s="58"/>
      <c r="G98" s="58"/>
      <c r="H98" s="58"/>
      <c r="I98" s="126"/>
      <c r="K98" s="112"/>
      <c r="L98" s="112"/>
      <c r="M98" s="112"/>
      <c r="N98" s="112"/>
      <c r="O98" s="112"/>
    </row>
    <row r="99" spans="1:19" s="19" customFormat="1" ht="18.75" x14ac:dyDescent="0.3">
      <c r="A99" s="20"/>
      <c r="B99" s="89"/>
      <c r="C99" s="90"/>
      <c r="D99" s="60"/>
      <c r="E99" s="58"/>
      <c r="F99" s="58"/>
      <c r="G99" s="58"/>
      <c r="H99" s="58"/>
      <c r="I99" s="126"/>
      <c r="K99" s="112"/>
      <c r="L99" s="112"/>
      <c r="M99" s="112"/>
      <c r="N99" s="112"/>
      <c r="O99" s="112"/>
    </row>
    <row r="100" spans="1:19" s="19" customFormat="1" ht="18.75" x14ac:dyDescent="0.3">
      <c r="A100" s="20"/>
      <c r="B100" s="89"/>
      <c r="C100" s="90"/>
      <c r="D100" s="60"/>
      <c r="E100" s="163" t="s">
        <v>109</v>
      </c>
      <c r="F100" s="163"/>
      <c r="G100" s="163"/>
      <c r="H100" s="58"/>
      <c r="I100" s="126"/>
      <c r="K100" s="112"/>
      <c r="L100" s="112"/>
      <c r="M100" s="112"/>
      <c r="N100" s="112"/>
      <c r="O100" s="112"/>
    </row>
    <row r="101" spans="1:19" s="19" customFormat="1" ht="21" x14ac:dyDescent="0.4">
      <c r="A101" s="20"/>
      <c r="B101" s="89"/>
      <c r="C101" s="90"/>
      <c r="D101" s="60"/>
      <c r="E101" s="162" t="s">
        <v>82</v>
      </c>
      <c r="F101" s="162"/>
      <c r="G101" s="162"/>
      <c r="H101" s="58"/>
      <c r="I101" s="126"/>
      <c r="K101" s="112"/>
      <c r="L101" s="112"/>
      <c r="M101" s="112"/>
      <c r="N101" s="112"/>
      <c r="O101" s="112"/>
    </row>
    <row r="102" spans="1:19" s="19" customFormat="1" ht="21" x14ac:dyDescent="0.4">
      <c r="A102" s="20"/>
      <c r="B102" s="89"/>
      <c r="C102" s="90"/>
      <c r="D102" s="60"/>
      <c r="E102" s="162" t="s">
        <v>83</v>
      </c>
      <c r="F102" s="162"/>
      <c r="G102" s="162"/>
      <c r="H102" s="58"/>
      <c r="I102" s="126"/>
      <c r="K102" s="112"/>
      <c r="L102" s="112"/>
      <c r="M102" s="112"/>
      <c r="N102" s="112"/>
      <c r="O102" s="112"/>
    </row>
    <row r="103" spans="1:19" s="19" customFormat="1" ht="18.75" x14ac:dyDescent="0.3">
      <c r="A103" s="20"/>
      <c r="B103" s="89"/>
      <c r="C103" s="90"/>
      <c r="D103" s="60"/>
      <c r="E103" s="58"/>
      <c r="F103" s="58"/>
      <c r="G103" s="58"/>
      <c r="H103" s="58"/>
      <c r="I103" s="126"/>
      <c r="K103" s="112"/>
      <c r="L103" s="112"/>
      <c r="M103" s="112"/>
      <c r="N103" s="112"/>
      <c r="O103" s="112"/>
    </row>
    <row r="104" spans="1:19" s="19" customFormat="1" ht="18.75" x14ac:dyDescent="0.3">
      <c r="A104" s="20"/>
      <c r="B104" s="89"/>
      <c r="C104" s="90"/>
      <c r="D104" s="57"/>
      <c r="E104" s="58"/>
      <c r="F104" s="58"/>
      <c r="G104" s="58"/>
      <c r="H104" s="58"/>
      <c r="I104" s="126"/>
      <c r="K104" s="112"/>
      <c r="L104" s="112"/>
      <c r="M104" s="112"/>
      <c r="N104" s="112"/>
      <c r="O104" s="112"/>
    </row>
    <row r="105" spans="1:19" s="19" customFormat="1" ht="18.75" x14ac:dyDescent="0.3">
      <c r="A105" s="20"/>
      <c r="B105" s="91"/>
      <c r="C105" s="92"/>
      <c r="D105" s="57"/>
      <c r="E105" s="58"/>
      <c r="F105" s="58"/>
      <c r="G105" s="58"/>
      <c r="H105" s="58"/>
      <c r="I105" s="126"/>
      <c r="K105" s="112"/>
      <c r="L105" s="112"/>
      <c r="M105" s="112"/>
      <c r="N105" s="112"/>
      <c r="O105" s="112"/>
    </row>
    <row r="106" spans="1:19" s="21" customFormat="1" ht="21" x14ac:dyDescent="0.3">
      <c r="A106" s="33" t="s">
        <v>91</v>
      </c>
      <c r="B106" s="61"/>
      <c r="C106" s="61"/>
      <c r="D106" s="61"/>
      <c r="E106" s="61"/>
      <c r="F106" s="61"/>
      <c r="G106" s="61"/>
      <c r="H106" s="61"/>
      <c r="I106" s="127"/>
      <c r="K106" s="135"/>
      <c r="L106" s="135"/>
      <c r="M106" s="135"/>
      <c r="N106" s="135"/>
      <c r="O106" s="135"/>
    </row>
    <row r="107" spans="1:19" s="22" customFormat="1" ht="25.5" x14ac:dyDescent="0.45">
      <c r="A107" s="31" t="s">
        <v>89</v>
      </c>
      <c r="B107" s="62"/>
      <c r="C107" s="62"/>
      <c r="D107" s="62"/>
      <c r="E107" s="62"/>
      <c r="F107" s="62"/>
      <c r="G107" s="62"/>
      <c r="H107" s="62"/>
      <c r="I107" s="128"/>
      <c r="K107" s="136"/>
      <c r="L107" s="136"/>
      <c r="M107" s="136"/>
      <c r="N107" s="136"/>
      <c r="O107" s="136"/>
    </row>
    <row r="108" spans="1:19" s="22" customFormat="1" ht="22.5" x14ac:dyDescent="0.4">
      <c r="A108" s="32" t="s">
        <v>90</v>
      </c>
      <c r="B108" s="63"/>
      <c r="C108" s="63"/>
      <c r="D108" s="63"/>
      <c r="E108" s="63"/>
      <c r="F108" s="63"/>
      <c r="G108" s="63"/>
      <c r="H108" s="63"/>
      <c r="I108" s="128"/>
      <c r="K108" s="136"/>
      <c r="L108" s="136"/>
      <c r="M108" s="136"/>
      <c r="N108" s="136"/>
      <c r="O108" s="136"/>
    </row>
    <row r="110" spans="1:19" ht="17.25" thickBot="1" x14ac:dyDescent="0.35"/>
    <row r="111" spans="1:19" s="25" customFormat="1" ht="18.75" thickBot="1" x14ac:dyDescent="0.4">
      <c r="A111" s="35" t="s">
        <v>84</v>
      </c>
      <c r="B111" s="94"/>
      <c r="C111" s="95"/>
      <c r="D111" s="66"/>
      <c r="E111" s="67"/>
      <c r="F111" s="67"/>
      <c r="G111" s="67"/>
      <c r="H111" s="67"/>
      <c r="I111" s="130"/>
      <c r="J111" s="24"/>
      <c r="P111" s="24"/>
      <c r="Q111" s="24"/>
      <c r="R111" s="24"/>
      <c r="S111" s="24"/>
    </row>
    <row r="112" spans="1:19" s="25" customFormat="1" ht="34.5" customHeight="1" thickBot="1" x14ac:dyDescent="0.4">
      <c r="A112" s="36" t="s">
        <v>85</v>
      </c>
      <c r="B112" s="96"/>
      <c r="C112" s="95"/>
      <c r="D112" s="66"/>
      <c r="E112" s="67"/>
      <c r="F112" s="67"/>
      <c r="G112" s="67"/>
      <c r="H112" s="67"/>
      <c r="I112" s="130"/>
      <c r="J112" s="24"/>
      <c r="P112" s="24"/>
      <c r="Q112" s="24"/>
      <c r="R112" s="24"/>
      <c r="S112" s="24"/>
    </row>
    <row r="113" spans="1:19" s="27" customFormat="1" ht="52.5" customHeight="1" thickBot="1" x14ac:dyDescent="0.3">
      <c r="A113" s="34" t="s">
        <v>86</v>
      </c>
      <c r="B113" s="97"/>
      <c r="C113" s="98"/>
      <c r="D113" s="68"/>
      <c r="E113" s="69"/>
      <c r="F113" s="69"/>
      <c r="G113" s="69"/>
      <c r="H113" s="69"/>
      <c r="I113" s="131"/>
      <c r="J113" s="26"/>
      <c r="P113" s="26"/>
      <c r="Q113" s="26"/>
      <c r="R113" s="26"/>
      <c r="S113" s="26"/>
    </row>
    <row r="114" spans="1:19" s="24" customFormat="1" ht="18" x14ac:dyDescent="0.35">
      <c r="A114" s="28"/>
      <c r="B114" s="95"/>
      <c r="C114" s="95"/>
      <c r="D114" s="66"/>
      <c r="E114" s="67"/>
      <c r="F114" s="67"/>
      <c r="G114" s="67"/>
      <c r="H114" s="67"/>
      <c r="I114" s="130"/>
      <c r="K114" s="25"/>
      <c r="L114" s="25"/>
      <c r="M114" s="25"/>
      <c r="N114" s="25"/>
      <c r="O114" s="25"/>
    </row>
  </sheetData>
  <autoFilter ref="D9:H9" xr:uid="{DAA9053B-A81D-412A-AE71-167C07209B62}"/>
  <mergeCells count="14">
    <mergeCell ref="E101:G101"/>
    <mergeCell ref="E102:G102"/>
    <mergeCell ref="E100:G100"/>
    <mergeCell ref="A2:N2"/>
    <mergeCell ref="A3:N3"/>
    <mergeCell ref="A4:N4"/>
    <mergeCell ref="M94:N94"/>
    <mergeCell ref="A97:K97"/>
    <mergeCell ref="A96:G96"/>
    <mergeCell ref="A5:M5"/>
    <mergeCell ref="A95:G95"/>
    <mergeCell ref="A6:N6"/>
    <mergeCell ref="A7:N7"/>
    <mergeCell ref="A8:N8"/>
  </mergeCells>
  <printOptions horizontalCentered="1"/>
  <pageMargins left="3.937007874015748E-2" right="0.39370078740157483" top="3.937007874015748E-2" bottom="0.39370078740157483" header="0.31496062992125984" footer="0.31496062992125984"/>
  <pageSetup scale="43" fitToHeight="3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EJECUCION DEL GASTO</vt:lpstr>
      <vt:lpstr>'EJECUCION DEL GASTO'!Área_de_impresión</vt:lpstr>
      <vt:lpstr>'EJECUCION DEL GASTO'!Títulos_a_imprimir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Yudelka Almonte Cano</dc:creator>
  <cp:lastModifiedBy>Marielis Tineo</cp:lastModifiedBy>
  <cp:lastPrinted>2024-01-02T14:32:33Z</cp:lastPrinted>
  <dcterms:created xsi:type="dcterms:W3CDTF">2023-01-24T15:33:24Z</dcterms:created>
  <dcterms:modified xsi:type="dcterms:W3CDTF">2024-01-15T18:46:54Z</dcterms:modified>
</cp:coreProperties>
</file>