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cequiezn\Documents\Documentos PC\PLANIFICACION\DEPTO. PRESUPUESTO\PRESUPUESTO 2017\DIGEPRES\"/>
    </mc:Choice>
  </mc:AlternateContent>
  <bookViews>
    <workbookView xWindow="0" yWindow="0" windowWidth="20490" windowHeight="7530" activeTab="1"/>
  </bookViews>
  <sheets>
    <sheet name="ESTRUCTURA PROGRAMATICA-" sheetId="3" r:id="rId1"/>
    <sheet name="ESTRUCTURA PROGRAMATICA " sheetId="1" r:id="rId2"/>
    <sheet name="Resumen" sheetId="2" r:id="rId3"/>
  </sheets>
  <externalReferences>
    <externalReference r:id="rId4"/>
  </externalReferences>
  <definedNames>
    <definedName name="_xlnm.Print_Area" localSheetId="0">'ESTRUCTURA PROGRAMATICA-'!$A$1:$H$40</definedName>
    <definedName name="_xlnm.Print_Area" localSheetId="1">'ESTRUCTURA PROGRAMATICA '!$A$1:$M$47</definedName>
    <definedName name="_xlnm.Print_Area" localSheetId="2">Resumen!$A$1:$P$166</definedName>
    <definedName name="_xlnm.Print_Titles" localSheetId="2">Resumen!$13:$16</definedName>
  </definedNames>
  <calcPr calcId="171027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G20" i="3"/>
  <c r="G18" i="3"/>
  <c r="G17" i="3" s="1"/>
  <c r="G16" i="3"/>
  <c r="G15" i="3"/>
  <c r="G14" i="3"/>
  <c r="G13" i="3"/>
  <c r="G12" i="3"/>
  <c r="G11" i="3"/>
  <c r="P154" i="2"/>
  <c r="P153" i="2"/>
  <c r="P152" i="2"/>
  <c r="P151" i="2"/>
  <c r="P150" i="2"/>
  <c r="P149" i="2"/>
  <c r="P148" i="2"/>
  <c r="P147" i="2"/>
  <c r="P146" i="2"/>
  <c r="P145" i="2"/>
  <c r="P144" i="2"/>
  <c r="P143" i="2"/>
  <c r="M142" i="2"/>
  <c r="I142" i="2"/>
  <c r="P142" i="2" s="1"/>
  <c r="P141" i="2"/>
  <c r="P140" i="2"/>
  <c r="P139" i="2"/>
  <c r="P138" i="2"/>
  <c r="P137" i="2"/>
  <c r="P136" i="2"/>
  <c r="O135" i="2"/>
  <c r="O155" i="2" s="1"/>
  <c r="N135" i="2"/>
  <c r="N155" i="2" s="1"/>
  <c r="M135" i="2"/>
  <c r="L135" i="2"/>
  <c r="K135" i="2"/>
  <c r="J135" i="2"/>
  <c r="I135" i="2"/>
  <c r="H135" i="2"/>
  <c r="P135" i="2" s="1"/>
  <c r="P134" i="2"/>
  <c r="P133" i="2"/>
  <c r="P132" i="2"/>
  <c r="P131" i="2"/>
  <c r="P130" i="2"/>
  <c r="P129" i="2"/>
  <c r="P128" i="2"/>
  <c r="P127" i="2"/>
  <c r="P126" i="2"/>
  <c r="O125" i="2"/>
  <c r="O124" i="2" s="1"/>
  <c r="N125" i="2"/>
  <c r="M125" i="2"/>
  <c r="M124" i="2" s="1"/>
  <c r="L125" i="2"/>
  <c r="K125" i="2"/>
  <c r="K124" i="2" s="1"/>
  <c r="J125" i="2"/>
  <c r="I125" i="2"/>
  <c r="I124" i="2" s="1"/>
  <c r="I155" i="2" s="1"/>
  <c r="H125" i="2"/>
  <c r="P125" i="2" s="1"/>
  <c r="N124" i="2"/>
  <c r="L124" i="2"/>
  <c r="J124" i="2"/>
  <c r="H124" i="2"/>
  <c r="P123" i="2"/>
  <c r="P122" i="2"/>
  <c r="M121" i="2"/>
  <c r="M120" i="2" s="1"/>
  <c r="K121" i="2"/>
  <c r="J121" i="2"/>
  <c r="J120" i="2" s="1"/>
  <c r="I121" i="2"/>
  <c r="P121" i="2" s="1"/>
  <c r="K120" i="2"/>
  <c r="I120" i="2"/>
  <c r="P119" i="2"/>
  <c r="P118" i="2"/>
  <c r="P117" i="2"/>
  <c r="P116" i="2"/>
  <c r="P115" i="2"/>
  <c r="P114" i="2"/>
  <c r="P113" i="2"/>
  <c r="M112" i="2"/>
  <c r="L112" i="2"/>
  <c r="K112" i="2"/>
  <c r="J112" i="2"/>
  <c r="I112" i="2"/>
  <c r="H112" i="2"/>
  <c r="P112" i="2" s="1"/>
  <c r="P111" i="2"/>
  <c r="P110" i="2"/>
  <c r="P109" i="2"/>
  <c r="P108" i="2"/>
  <c r="P107" i="2"/>
  <c r="P106" i="2"/>
  <c r="M105" i="2"/>
  <c r="L105" i="2"/>
  <c r="K105" i="2"/>
  <c r="K81" i="2" s="1"/>
  <c r="J105" i="2"/>
  <c r="P105" i="2" s="1"/>
  <c r="P104" i="2"/>
  <c r="P103" i="2"/>
  <c r="P102" i="2"/>
  <c r="P101" i="2"/>
  <c r="M100" i="2"/>
  <c r="L100" i="2"/>
  <c r="K100" i="2"/>
  <c r="J100" i="2"/>
  <c r="P100" i="2" s="1"/>
  <c r="I100" i="2"/>
  <c r="H100" i="2"/>
  <c r="P99" i="2"/>
  <c r="P98" i="2"/>
  <c r="P97" i="2"/>
  <c r="P96" i="2"/>
  <c r="P95" i="2"/>
  <c r="P94" i="2"/>
  <c r="P93" i="2"/>
  <c r="M92" i="2"/>
  <c r="L92" i="2"/>
  <c r="K92" i="2"/>
  <c r="J92" i="2"/>
  <c r="I92" i="2"/>
  <c r="H92" i="2"/>
  <c r="P92" i="2" s="1"/>
  <c r="P91" i="2"/>
  <c r="P90" i="2"/>
  <c r="P89" i="2"/>
  <c r="P88" i="2"/>
  <c r="P87" i="2"/>
  <c r="M86" i="2"/>
  <c r="L86" i="2"/>
  <c r="K86" i="2"/>
  <c r="J86" i="2"/>
  <c r="I86" i="2"/>
  <c r="H86" i="2"/>
  <c r="P86" i="2" s="1"/>
  <c r="M84" i="2"/>
  <c r="M81" i="2" s="1"/>
  <c r="K84" i="2"/>
  <c r="J84" i="2"/>
  <c r="J81" i="2" s="1"/>
  <c r="I84" i="2"/>
  <c r="H84" i="2"/>
  <c r="P84" i="2" s="1"/>
  <c r="P83" i="2"/>
  <c r="P82" i="2"/>
  <c r="H82" i="2"/>
  <c r="L81" i="2"/>
  <c r="I81" i="2"/>
  <c r="H81" i="2"/>
  <c r="P80" i="2"/>
  <c r="P79" i="2"/>
  <c r="P78" i="2"/>
  <c r="P77" i="2"/>
  <c r="P76" i="2"/>
  <c r="P75" i="2"/>
  <c r="P74" i="2"/>
  <c r="P73" i="2"/>
  <c r="P72" i="2"/>
  <c r="M71" i="2"/>
  <c r="L71" i="2"/>
  <c r="P71" i="2" s="1"/>
  <c r="I71" i="2"/>
  <c r="P70" i="2"/>
  <c r="P69" i="2"/>
  <c r="P68" i="2"/>
  <c r="M67" i="2"/>
  <c r="K67" i="2"/>
  <c r="J67" i="2"/>
  <c r="I67" i="2"/>
  <c r="P67" i="2" s="1"/>
  <c r="P66" i="2"/>
  <c r="I65" i="2"/>
  <c r="P65" i="2" s="1"/>
  <c r="P64" i="2"/>
  <c r="P63" i="2"/>
  <c r="P62" i="2"/>
  <c r="P61" i="2"/>
  <c r="M60" i="2"/>
  <c r="L60" i="2"/>
  <c r="K60" i="2"/>
  <c r="J60" i="2"/>
  <c r="I60" i="2"/>
  <c r="H60" i="2"/>
  <c r="P60" i="2" s="1"/>
  <c r="P59" i="2"/>
  <c r="P58" i="2"/>
  <c r="P57" i="2"/>
  <c r="M56" i="2"/>
  <c r="M42" i="2" s="1"/>
  <c r="J56" i="2"/>
  <c r="I56" i="2"/>
  <c r="H56" i="2"/>
  <c r="P56" i="2" s="1"/>
  <c r="P55" i="2"/>
  <c r="P54" i="2"/>
  <c r="M53" i="2"/>
  <c r="K53" i="2"/>
  <c r="J53" i="2"/>
  <c r="I53" i="2"/>
  <c r="P53" i="2" s="1"/>
  <c r="H53" i="2"/>
  <c r="P52" i="2"/>
  <c r="P51" i="2"/>
  <c r="M50" i="2"/>
  <c r="L50" i="2"/>
  <c r="L42" i="2" s="1"/>
  <c r="K50" i="2"/>
  <c r="J50" i="2"/>
  <c r="P50" i="2" s="1"/>
  <c r="I50" i="2"/>
  <c r="P49" i="2"/>
  <c r="P48" i="2"/>
  <c r="P47" i="2"/>
  <c r="M47" i="2"/>
  <c r="P46" i="2"/>
  <c r="P44" i="2"/>
  <c r="M43" i="2"/>
  <c r="K43" i="2"/>
  <c r="K42" i="2" s="1"/>
  <c r="J43" i="2"/>
  <c r="I43" i="2"/>
  <c r="I42" i="2" s="1"/>
  <c r="H43" i="2"/>
  <c r="J42" i="2"/>
  <c r="H42" i="2"/>
  <c r="P41" i="2"/>
  <c r="P40" i="2"/>
  <c r="P39" i="2"/>
  <c r="P38" i="2"/>
  <c r="M37" i="2"/>
  <c r="L37" i="2"/>
  <c r="K37" i="2"/>
  <c r="J37" i="2"/>
  <c r="I37" i="2"/>
  <c r="H37" i="2"/>
  <c r="P37" i="2" s="1"/>
  <c r="P36" i="2"/>
  <c r="P35" i="2"/>
  <c r="M34" i="2"/>
  <c r="L34" i="2"/>
  <c r="L33" i="2" s="1"/>
  <c r="K34" i="2"/>
  <c r="J34" i="2"/>
  <c r="J33" i="2" s="1"/>
  <c r="I34" i="2"/>
  <c r="H34" i="2"/>
  <c r="H33" i="2" s="1"/>
  <c r="P33" i="2" s="1"/>
  <c r="M33" i="2"/>
  <c r="M20" i="2" s="1"/>
  <c r="K33" i="2"/>
  <c r="I33" i="2"/>
  <c r="I20" i="2" s="1"/>
  <c r="P32" i="2"/>
  <c r="H31" i="2"/>
  <c r="P31" i="2" s="1"/>
  <c r="P30" i="2"/>
  <c r="M29" i="2"/>
  <c r="L29" i="2"/>
  <c r="K29" i="2"/>
  <c r="J29" i="2"/>
  <c r="I29" i="2"/>
  <c r="H29" i="2"/>
  <c r="P29" i="2" s="1"/>
  <c r="P28" i="2"/>
  <c r="P27" i="2"/>
  <c r="P26" i="2"/>
  <c r="P25" i="2"/>
  <c r="P24" i="2"/>
  <c r="M23" i="2"/>
  <c r="L23" i="2"/>
  <c r="K23" i="2"/>
  <c r="J23" i="2"/>
  <c r="I23" i="2"/>
  <c r="H23" i="2"/>
  <c r="P23" i="2" s="1"/>
  <c r="P22" i="2"/>
  <c r="M21" i="2"/>
  <c r="L21" i="2"/>
  <c r="K21" i="2"/>
  <c r="J21" i="2"/>
  <c r="J20" i="2" s="1"/>
  <c r="I21" i="2"/>
  <c r="H21" i="2"/>
  <c r="P21" i="2" s="1"/>
  <c r="K20" i="2"/>
  <c r="M38" i="1"/>
  <c r="L34" i="1"/>
  <c r="M32" i="1"/>
  <c r="M31" i="1"/>
  <c r="M29" i="1"/>
  <c r="M28" i="1" s="1"/>
  <c r="M22" i="1"/>
  <c r="M19" i="1"/>
  <c r="M18" i="1"/>
  <c r="M17" i="1" s="1"/>
  <c r="M15" i="1"/>
  <c r="M14" i="1"/>
  <c r="M12" i="1"/>
  <c r="G30" i="3" l="1"/>
  <c r="J155" i="2"/>
  <c r="M155" i="2"/>
  <c r="P42" i="2"/>
  <c r="L155" i="2"/>
  <c r="L20" i="2"/>
  <c r="K155" i="2"/>
  <c r="P81" i="2"/>
  <c r="P120" i="2"/>
  <c r="P34" i="2"/>
  <c r="H20" i="2"/>
  <c r="P20" i="2" s="1"/>
  <c r="P155" i="2" s="1"/>
  <c r="P43" i="2"/>
  <c r="P124" i="2"/>
  <c r="M34" i="1"/>
  <c r="M39" i="1" s="1"/>
  <c r="M40" i="1" s="1"/>
  <c r="H155" i="2" l="1"/>
</calcChain>
</file>

<file path=xl/sharedStrings.xml><?xml version="1.0" encoding="utf-8"?>
<sst xmlns="http://schemas.openxmlformats.org/spreadsheetml/2006/main" count="374" uniqueCount="274">
  <si>
    <t xml:space="preserve"> </t>
  </si>
  <si>
    <t>ESTRUCTURA PROGRAMÁTICA</t>
  </si>
  <si>
    <t>Institución:</t>
  </si>
  <si>
    <t>Corporación de Acueductos y Alcantarillados de Puerto Plata</t>
  </si>
  <si>
    <t>CÓDIGO</t>
  </si>
  <si>
    <t>DENOMINACIÓN</t>
  </si>
  <si>
    <t xml:space="preserve">Dependencia:     </t>
  </si>
  <si>
    <t>01</t>
  </si>
  <si>
    <t>CÓDIGO CATEGORIA PROGRAMATICA</t>
  </si>
  <si>
    <t>Denominaciòn Estructura Programàtica</t>
  </si>
  <si>
    <t>Organismo Financiador</t>
  </si>
  <si>
    <t>PROGRAMA</t>
  </si>
  <si>
    <t>SUBPROG</t>
  </si>
  <si>
    <t>PROYECTO</t>
  </si>
  <si>
    <t>ACT/OBRA</t>
  </si>
  <si>
    <t>FUNCION</t>
  </si>
  <si>
    <t>UBICACIÓN   GEOGRAFICA</t>
  </si>
  <si>
    <t>CODIGO SNIP</t>
  </si>
  <si>
    <t>Fondo</t>
  </si>
  <si>
    <t>Presupuesto   2017</t>
  </si>
  <si>
    <t>00</t>
  </si>
  <si>
    <t>Actividades Centrales</t>
  </si>
  <si>
    <t>N/A</t>
  </si>
  <si>
    <t>Dirección y Coordinación Institucional.</t>
  </si>
  <si>
    <t>F-30-9995/F-10-0100</t>
  </si>
  <si>
    <t>Gestión Administrativa y Financiera.</t>
  </si>
  <si>
    <t>Abastecimiento  de Agua Potable</t>
  </si>
  <si>
    <t>Dirección y Coordinación.</t>
  </si>
  <si>
    <t>F30-9995</t>
  </si>
  <si>
    <t>Producción y Distribución de Agua Potable</t>
  </si>
  <si>
    <t>06-02-01-02</t>
  </si>
  <si>
    <t>Proyectos As Built CORAAPPLATA</t>
  </si>
  <si>
    <t xml:space="preserve">    F10-0100 / F60-6025</t>
  </si>
  <si>
    <t>Sustitición de Válvulas en los Depositos Reguladores  Zona Baja(TRB) y Deposito Regulador San Marcos (TRV)</t>
  </si>
  <si>
    <t xml:space="preserve">Construcción Oficinas 4to. Nivel Edificio Central </t>
  </si>
  <si>
    <t>12500</t>
  </si>
  <si>
    <t>Construccion Acueductos Puerto Plata</t>
  </si>
  <si>
    <t>5041</t>
  </si>
  <si>
    <t>Construcción Acueducto  Corredor Turístico Cabarete- Sosua- Montellano - Puerto Plata</t>
  </si>
  <si>
    <t>Saneamiento y Tratamiento de Agua Residual</t>
  </si>
  <si>
    <t>F-30-9995</t>
  </si>
  <si>
    <t xml:space="preserve">Administración Comercial </t>
  </si>
  <si>
    <t>Total Presupuesto de Gastos</t>
  </si>
  <si>
    <t>Autorizado por: Ing. José Onésimo Reyes Peralta, Director General.</t>
  </si>
  <si>
    <t>Revisado por: Lic. Dulce Molina de Polanco, Sub-Dirección Administrativa - Financiera.</t>
  </si>
  <si>
    <t>Elaborado:  Ing. Nairobi Alcéquiez, Depto. Planificación y Desarrollo y Lic. Eladio Familia Depto. Presupuesto.</t>
  </si>
  <si>
    <t>Ingresos Totales</t>
  </si>
  <si>
    <t xml:space="preserve">Gastos Totales </t>
  </si>
  <si>
    <t>Resultado Financiero</t>
  </si>
  <si>
    <t>Instituciòn:</t>
  </si>
  <si>
    <t xml:space="preserve">Dependencia:  </t>
  </si>
  <si>
    <t>Direcciòn Administraciòn Financiera:</t>
  </si>
  <si>
    <t>Unidad Ejecutora:    Corporación de Acueductos y Alcantarillados de Puerto Plata</t>
  </si>
  <si>
    <t xml:space="preserve">Prog/Subp/Proy/Act.Obra:    </t>
  </si>
  <si>
    <t>PRESUPUESTO DE GASTOS SEGÚN ESTRUCTURA PRESUPUESTARIA</t>
  </si>
  <si>
    <t>Clasificación por Objeto del Gasto</t>
  </si>
  <si>
    <t>Descripción</t>
  </si>
  <si>
    <t xml:space="preserve">Funciòn </t>
  </si>
  <si>
    <t>Presupuesto Solicitado</t>
  </si>
  <si>
    <t xml:space="preserve">Presupuesto </t>
  </si>
  <si>
    <t>Presupuesto</t>
  </si>
  <si>
    <t>Solicitado</t>
  </si>
  <si>
    <t>(2)</t>
  </si>
  <si>
    <t>Act. 01</t>
  </si>
  <si>
    <t>Act. 02</t>
  </si>
  <si>
    <t>Prog.11.Act. 01</t>
  </si>
  <si>
    <t>Prog.11.Act. 02</t>
  </si>
  <si>
    <t>Prog.12 Act. 01</t>
  </si>
  <si>
    <t>Prog.13 Act. 01</t>
  </si>
  <si>
    <t>Proy. As Built Puerto Plata</t>
  </si>
  <si>
    <t>Proy. Corredor Turistico</t>
  </si>
  <si>
    <t>Año 2017</t>
  </si>
  <si>
    <t>OBJ</t>
  </si>
  <si>
    <t>CTA</t>
  </si>
  <si>
    <t>SUB CTA</t>
  </si>
  <si>
    <t>(3)</t>
  </si>
  <si>
    <t>(4)</t>
  </si>
  <si>
    <t>(5)</t>
  </si>
  <si>
    <t>(6)</t>
  </si>
  <si>
    <t>(7)</t>
  </si>
  <si>
    <t>(8)</t>
  </si>
  <si>
    <t>(10)</t>
  </si>
  <si>
    <t>(9)</t>
  </si>
  <si>
    <t>(12)</t>
  </si>
  <si>
    <t>(11)</t>
  </si>
  <si>
    <t>(21)</t>
  </si>
  <si>
    <t>1</t>
  </si>
  <si>
    <t>SERVICIOS PERSONALES</t>
  </si>
  <si>
    <t>413</t>
  </si>
  <si>
    <t>9995/0100</t>
  </si>
  <si>
    <t>Venta de Servicios</t>
  </si>
  <si>
    <t>Sueldos para cargos fijos</t>
  </si>
  <si>
    <t>Sueldos  fijos</t>
  </si>
  <si>
    <t>Sueldo Personal Temporero</t>
  </si>
  <si>
    <t>112-01</t>
  </si>
  <si>
    <t>Sueldo Personal Contratado y/o Igualado</t>
  </si>
  <si>
    <t>112-02</t>
  </si>
  <si>
    <t>Sueldo Personal Nominal</t>
  </si>
  <si>
    <t>9995</t>
  </si>
  <si>
    <t>Suelddo Personal</t>
  </si>
  <si>
    <t>Sobre sueldos</t>
  </si>
  <si>
    <t>Compensaciòn horas extraordinarias</t>
  </si>
  <si>
    <t>Hononarios</t>
  </si>
  <si>
    <t>Hononarios profesionales y tecnicos</t>
  </si>
  <si>
    <t>Dietas y Gastos de de Representacion</t>
  </si>
  <si>
    <t>Gastos de Representacion</t>
  </si>
  <si>
    <t>Gratificaciones y bonificaciones</t>
  </si>
  <si>
    <t>Regalía Pascual</t>
  </si>
  <si>
    <t>Prestaciones laborales</t>
  </si>
  <si>
    <t>Pago de Vacaciones</t>
  </si>
  <si>
    <t>Contribuciones a la Seguridad Social</t>
  </si>
  <si>
    <t xml:space="preserve">Contribuciones al Seguro de Salud  </t>
  </si>
  <si>
    <t>Contribuciones al Seguro de Pensiones</t>
  </si>
  <si>
    <t xml:space="preserve">Contribuciones a Riesgo Laboral </t>
  </si>
  <si>
    <t>SERVICIOS NO PERSONALES</t>
  </si>
  <si>
    <t>Servicios de Comunicaciones</t>
  </si>
  <si>
    <t>Servicio Telefónico de Larga Distancia</t>
  </si>
  <si>
    <t>Telefono Local</t>
  </si>
  <si>
    <t>Correo</t>
  </si>
  <si>
    <t>Servicios Básicos</t>
  </si>
  <si>
    <t>Energia Electrica</t>
  </si>
  <si>
    <t>0100</t>
  </si>
  <si>
    <t>Lavandería, Limpieza e Higiene</t>
  </si>
  <si>
    <t>Públicidad, Impresión y Enciadernación</t>
  </si>
  <si>
    <t>Publicidad y Propaganda</t>
  </si>
  <si>
    <t>Impresión y encuadernación</t>
  </si>
  <si>
    <t>Viáticos</t>
  </si>
  <si>
    <t>Viáticos dentro del país</t>
  </si>
  <si>
    <t>Viáticos fuera del  país</t>
  </si>
  <si>
    <t>Transporte y almacenaje</t>
  </si>
  <si>
    <t>Pasajes</t>
  </si>
  <si>
    <t>Fletes</t>
  </si>
  <si>
    <t>Peaje</t>
  </si>
  <si>
    <t>Alquileres</t>
  </si>
  <si>
    <t>Edificios y Locales</t>
  </si>
  <si>
    <t>Equipo de Produccion</t>
  </si>
  <si>
    <t>Equipo de Transporte, tracción y elevación</t>
  </si>
  <si>
    <t>Tierras y Terrenos</t>
  </si>
  <si>
    <t>Mantenimiento y Reparación de equipos de transporte, tracción y elevación</t>
  </si>
  <si>
    <t>72-06</t>
  </si>
  <si>
    <t>Seguros</t>
  </si>
  <si>
    <t>Seguros de Bienes Inmuebles</t>
  </si>
  <si>
    <t>Seguro de Bienes Muebles</t>
  </si>
  <si>
    <t>Seguro de Personas</t>
  </si>
  <si>
    <t>Conservación, Reparaciones menores y construc. Temp.</t>
  </si>
  <si>
    <t>271-01</t>
  </si>
  <si>
    <t>Reparacion Edificios</t>
  </si>
  <si>
    <t>272-02</t>
  </si>
  <si>
    <t>maquinarias y equipos</t>
  </si>
  <si>
    <t>Otros Servicios no Personales</t>
  </si>
  <si>
    <t>Gastos Judiciales</t>
  </si>
  <si>
    <t>Comisiones y Gastos Bancarios</t>
  </si>
  <si>
    <t>Servicios Funerarios</t>
  </si>
  <si>
    <t>Servicios Técnicos y Profesionales</t>
  </si>
  <si>
    <t>Intereses instituciones financieras</t>
  </si>
  <si>
    <t xml:space="preserve">MATERIALES Y SUMINISTROS </t>
  </si>
  <si>
    <t>Textiles y Vestuario</t>
  </si>
  <si>
    <t>Prendas de Vestir</t>
  </si>
  <si>
    <t>Raciones Alimenticias y productos agroforestales</t>
  </si>
  <si>
    <t>Alimentos y bebidas para personas</t>
  </si>
  <si>
    <t>Productos de papel, cartón e impreso</t>
  </si>
  <si>
    <t>Papel de escritorio</t>
  </si>
  <si>
    <t>Productos de papel y cartón</t>
  </si>
  <si>
    <t>Productos de artes gráficas</t>
  </si>
  <si>
    <t>Libros, revistas y periódicos</t>
  </si>
  <si>
    <t>Especies timbradas y Valoradas</t>
  </si>
  <si>
    <t>Combustibles, lubricantes, productos, químicos y conexos</t>
  </si>
  <si>
    <t>371-01</t>
  </si>
  <si>
    <t>Gasolina</t>
  </si>
  <si>
    <t>371-02</t>
  </si>
  <si>
    <t xml:space="preserve">Gasoil </t>
  </si>
  <si>
    <t>Gasoil Optimo</t>
  </si>
  <si>
    <t>371-05</t>
  </si>
  <si>
    <t>Aceites y Grasas</t>
  </si>
  <si>
    <t>Productos químicos y conexos</t>
  </si>
  <si>
    <t>372-06</t>
  </si>
  <si>
    <t>Pinturas, Lacas, Barnices, Diluyentes y Absorbentes para pinturas</t>
  </si>
  <si>
    <t>Productos Farmaceuticos y Conexos</t>
  </si>
  <si>
    <t>Productos de Cuero, Caucho y plástico</t>
  </si>
  <si>
    <t>Guantes de Piel</t>
  </si>
  <si>
    <t>Llantas y Neumáticos</t>
  </si>
  <si>
    <t>Artículos de Caucho</t>
  </si>
  <si>
    <t>Artículos de plástico</t>
  </si>
  <si>
    <t>Productos de Minerales Metálicos y no Metálicos</t>
  </si>
  <si>
    <t xml:space="preserve">Productos de cemento y Asbesto </t>
  </si>
  <si>
    <t>Productos de Vidrio, Loza y porcelana</t>
  </si>
  <si>
    <t>362-01</t>
  </si>
  <si>
    <t xml:space="preserve">Productos de Vidrio </t>
  </si>
  <si>
    <t>Productos de arcilla</t>
  </si>
  <si>
    <t>Productos Metálicos</t>
  </si>
  <si>
    <t>Minerales</t>
  </si>
  <si>
    <t>Productos y útiles varios</t>
  </si>
  <si>
    <t>Material de Limpieza</t>
  </si>
  <si>
    <t>Utiles de escritorio, oficina y enseñanza</t>
  </si>
  <si>
    <t>Productos elécticos y afines</t>
  </si>
  <si>
    <t>Materiales y útiles relacionados con informática</t>
  </si>
  <si>
    <t>Otros Repuestos y accesorios menores (tinta)</t>
  </si>
  <si>
    <t>Utiles Diversos</t>
  </si>
  <si>
    <t>Transferencias Corrientes</t>
  </si>
  <si>
    <t>Transferencias Corrientes al Sector Privado</t>
  </si>
  <si>
    <t>Ayudas y Donaciones personas</t>
  </si>
  <si>
    <t>Becas  y Viajes de Estudios</t>
  </si>
  <si>
    <t>6</t>
  </si>
  <si>
    <t>ACTIVOS NO FINANCIEROS</t>
  </si>
  <si>
    <t>Transferencias</t>
  </si>
  <si>
    <t>Maquinarias y equipos</t>
  </si>
  <si>
    <t>652</t>
  </si>
  <si>
    <t>Maquinarias y Equipos de Producción</t>
  </si>
  <si>
    <t>611</t>
  </si>
  <si>
    <t>Equipos y Muebles de Oficina</t>
  </si>
  <si>
    <t>613</t>
  </si>
  <si>
    <t>Equipo de computaciòn</t>
  </si>
  <si>
    <t>631</t>
  </si>
  <si>
    <t xml:space="preserve">Equipos Médico y de Laboratorio </t>
  </si>
  <si>
    <t>641</t>
  </si>
  <si>
    <t>Automoviles y camiones</t>
  </si>
  <si>
    <t>Otros Mobiliarios y Equipos no identificados</t>
  </si>
  <si>
    <t>Reparaciones y Adiciones de equipos</t>
  </si>
  <si>
    <t>Sistemas de aire acondicionado, calefacción y refrigeración industrial y comercial</t>
  </si>
  <si>
    <t>Equipos Varios</t>
  </si>
  <si>
    <t>Construcciones y Mejoras</t>
  </si>
  <si>
    <t>Obras Urbanísticas</t>
  </si>
  <si>
    <t>Obras Hidraúlicas y Sanitarias</t>
  </si>
  <si>
    <t>0100/9995</t>
  </si>
  <si>
    <t>Edificaciones</t>
  </si>
  <si>
    <t>Obras de Energia</t>
  </si>
  <si>
    <t>Otras Construcciones y Mejoras</t>
  </si>
  <si>
    <t>Otros activos</t>
  </si>
  <si>
    <t>Programas de compútación</t>
  </si>
  <si>
    <t>ACTIVOS FINANCIEROS</t>
  </si>
  <si>
    <t>Idisminucion de  Oros Activos Financieros</t>
  </si>
  <si>
    <t>Incremento de Activos Financieros</t>
  </si>
  <si>
    <t>Disminucion de Cta. Por Cobrar</t>
  </si>
  <si>
    <t>PASIVOS FINANCIEROS</t>
  </si>
  <si>
    <t>Amortizacion Prestamo Privado</t>
  </si>
  <si>
    <t>Incremento de Cuenta Por Pagar</t>
  </si>
  <si>
    <t>Gastos Financieros</t>
  </si>
  <si>
    <t>Comisiones y otros gastos bancarios deuda publica</t>
  </si>
  <si>
    <t>TOTAL DE GASTOS POR ACTIVIDAD.</t>
  </si>
  <si>
    <t xml:space="preserve">           </t>
  </si>
  <si>
    <t>Lic. Eladio Familia</t>
  </si>
  <si>
    <t>Ing. José Onésimo Reyes Peralta</t>
  </si>
  <si>
    <t>Enc. Departamento de Presupuesto</t>
  </si>
  <si>
    <t xml:space="preserve">Director General </t>
  </si>
  <si>
    <t xml:space="preserve">ESTRUCTURA PROGRAMÁTICA </t>
  </si>
  <si>
    <t xml:space="preserve">CORPORACIÓN DE ACUEDUCTOS Y ALCANTARILLADOS DE PUERTO PLATA </t>
  </si>
  <si>
    <t>(CORAAPPLATA)</t>
  </si>
  <si>
    <t>AÑO 2017</t>
  </si>
  <si>
    <t>Capítulo</t>
  </si>
  <si>
    <t>Subcapí­tulo</t>
  </si>
  <si>
    <t>Programa</t>
  </si>
  <si>
    <t>Nombre</t>
  </si>
  <si>
    <t>Actividad u Obra</t>
  </si>
  <si>
    <t>Valor</t>
  </si>
  <si>
    <t>ACTIVIDADES CENTRALES</t>
  </si>
  <si>
    <t>0001</t>
  </si>
  <si>
    <t>DIRECCION Y COORDINACION</t>
  </si>
  <si>
    <t>0002</t>
  </si>
  <si>
    <t>ADMINISTRACION Y FINANZAS</t>
  </si>
  <si>
    <t>ABASTECIMIENTO DE AGUA POTABLE</t>
  </si>
  <si>
    <t>PRODUCCION Y DISTRIBUCION DE AGUA POTABLE</t>
  </si>
  <si>
    <t>SANEAMIENTO DE LAS AGUAS RESIDUALES</t>
  </si>
  <si>
    <t>RECOLECCION, TRATAMIENTO Y DISPOSICION DE LAS AGUAS RESIDUALES</t>
  </si>
  <si>
    <t>ADMINISTRACION COMERCIAL</t>
  </si>
  <si>
    <t xml:space="preserve">GESTION COMERCIAL </t>
  </si>
  <si>
    <t>DEUDA PUBLICA Y OTRAS OPERACIONES FINANCIERAS</t>
  </si>
  <si>
    <t>AMORTIZACION DE DEUDA PUBLICA</t>
  </si>
  <si>
    <t>INTERESES DE LA DEUDA PUBLICA</t>
  </si>
  <si>
    <t>ADMINISTRACION DE CONTRIBUCIONES ESPECIALES</t>
  </si>
  <si>
    <t>0000</t>
  </si>
  <si>
    <t>ADMINISTRACION DE TRANSFERENCIAS Y ACTIVOS FINANCIEROS</t>
  </si>
  <si>
    <t>Ing. José Onesimo Reyes Peralta</t>
  </si>
  <si>
    <t>Enc. Depto.  Presupuesto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</si>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</sst>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_(* #,##0_);_(* \(#,##0\);_(* &quot;-&quot;??_);_(@_)"/>
    <numFmt numFmtId="167" formatCode="_([$RD$-1C0A]* #,##0.00_);_([$RD$-1C0A]* \(#,##0.00\);_([$RD$-1C0A]* &quot;-&quot;??_);_(@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sz val="10"/>
      <name val="Arial"/>
      <family val="2"/>
    </font>
    <font>
      <b/>
      <sz val="8"/>
      <name val="Calibri Light"/>
      <family val="1"/>
      <scheme val="major"/>
    </font>
    <font>
      <b/>
      <sz val="12"/>
      <color indexed="12"/>
      <name val="Calibri Light"/>
      <family val="1"/>
      <scheme val="major"/>
    </font>
    <font>
      <b/>
      <i/>
      <u/>
      <sz val="12"/>
      <color indexed="12"/>
      <name val="Calibri Light"/>
      <family val="1"/>
      <scheme val="major"/>
    </font>
    <font>
      <b/>
      <i/>
      <u/>
      <sz val="12"/>
      <color indexed="10"/>
      <name val="Calibri Light"/>
      <family val="1"/>
      <scheme val="major"/>
    </font>
    <font>
      <b/>
      <u val="singleAccounting"/>
      <sz val="10"/>
      <color indexed="12"/>
      <name val="Calibri Light"/>
      <family val="1"/>
      <scheme val="major"/>
    </font>
    <font>
      <i/>
      <sz val="10"/>
      <name val="Calibri Light"/>
      <family val="1"/>
      <scheme val="major"/>
    </font>
    <font>
      <sz val="8"/>
      <name val="Calibri Light"/>
      <family val="1"/>
      <scheme val="major"/>
    </font>
    <font>
      <b/>
      <u/>
      <sz val="10"/>
      <name val="Calibri Light"/>
      <family val="1"/>
      <scheme val="major"/>
    </font>
    <font>
      <b/>
      <u/>
      <sz val="12"/>
      <color indexed="12"/>
      <name val="Calibri Light"/>
      <family val="1"/>
      <scheme val="major"/>
    </font>
    <font>
      <b/>
      <sz val="10"/>
      <color indexed="53"/>
      <name val="Calibri Light"/>
      <family val="1"/>
      <scheme val="major"/>
    </font>
    <font>
      <u/>
      <sz val="10"/>
      <name val="Calibri Light"/>
      <family val="1"/>
      <scheme val="major"/>
    </font>
    <font>
      <b/>
      <sz val="10"/>
      <color indexed="8"/>
      <name val="Calibri Light"/>
      <family val="1"/>
      <scheme val="major"/>
    </font>
    <font>
      <b/>
      <i/>
      <u/>
      <sz val="10"/>
      <name val="Calibri Light"/>
      <family val="1"/>
      <scheme val="major"/>
    </font>
    <font>
      <b/>
      <sz val="10"/>
      <color indexed="12"/>
      <name val="Calibri Light"/>
      <family val="1"/>
      <scheme val="major"/>
    </font>
    <font>
      <sz val="10"/>
      <color indexed="12"/>
      <name val="Calibri Light"/>
      <family val="1"/>
      <scheme val="major"/>
    </font>
    <font>
      <b/>
      <u val="singleAccounting"/>
      <sz val="10"/>
      <name val="Calibri Light"/>
      <family val="1"/>
      <scheme val="major"/>
    </font>
    <font>
      <u val="singleAccounting"/>
      <sz val="10"/>
      <name val="Calibri Light"/>
      <family val="1"/>
      <scheme val="major"/>
    </font>
    <font>
      <b/>
      <i/>
      <u val="singleAccounting"/>
      <sz val="10"/>
      <name val="Calibri Light"/>
      <family val="1"/>
      <scheme val="major"/>
    </font>
    <font>
      <b/>
      <sz val="8"/>
      <color indexed="10"/>
      <name val="Arial"/>
      <family val="2"/>
    </font>
    <font>
      <sz val="8"/>
      <name val="Arial"/>
      <family val="2"/>
    </font>
    <font>
      <sz val="9"/>
      <name val="Calibri Light"/>
      <family val="1"/>
      <scheme val="major"/>
    </font>
    <font>
      <b/>
      <sz val="9"/>
      <name val="Calibri Light"/>
      <family val="1"/>
      <scheme val="major"/>
    </font>
    <font>
      <b/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1"/>
      <color rgb="FFEEEEEE"/>
      <name val="Calibri Light"/>
      <family val="1"/>
      <scheme val="major"/>
    </font>
    <font>
      <sz val="14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CECECE"/>
      </right>
      <top style="medium">
        <color indexed="64"/>
      </top>
      <bottom style="medium">
        <color rgb="FFCECECE"/>
      </bottom>
      <diagonal/>
    </border>
    <border>
      <left style="medium">
        <color rgb="FFCECECE"/>
      </left>
      <right style="medium">
        <color rgb="FFCECECE"/>
      </right>
      <top style="medium">
        <color indexed="64"/>
      </top>
      <bottom style="medium">
        <color rgb="FFCECECE"/>
      </bottom>
      <diagonal/>
    </border>
    <border>
      <left style="medium">
        <color rgb="FFCECECE"/>
      </left>
      <right/>
      <top style="medium">
        <color indexed="64"/>
      </top>
      <bottom style="medium">
        <color rgb="FFCECECE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CECECE"/>
      </bottom>
      <diagonal/>
    </border>
    <border>
      <left style="medium">
        <color indexed="64"/>
      </left>
      <right style="medium">
        <color rgb="FFCECECE"/>
      </right>
      <top style="medium">
        <color rgb="FFCECECE"/>
      </top>
      <bottom style="medium">
        <color rgb="FFCECECE"/>
      </bottom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 style="medium">
        <color rgb="FFCECECE"/>
      </bottom>
      <diagonal/>
    </border>
    <border>
      <left style="medium">
        <color rgb="FFCECECE"/>
      </left>
      <right/>
      <top style="medium">
        <color rgb="FFCECECE"/>
      </top>
      <bottom style="medium">
        <color rgb="FFCECECE"/>
      </bottom>
      <diagonal/>
    </border>
    <border>
      <left style="medium">
        <color indexed="64"/>
      </left>
      <right style="medium">
        <color indexed="64"/>
      </right>
      <top style="medium">
        <color rgb="FFCECECE"/>
      </top>
      <bottom style="medium">
        <color rgb="FFCECECE"/>
      </bottom>
      <diagonal/>
    </border>
    <border>
      <left style="medium">
        <color indexed="64"/>
      </left>
      <right style="medium">
        <color indexed="64"/>
      </right>
      <top style="medium">
        <color rgb="FFCECECE"/>
      </top>
      <bottom/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/>
      <diagonal/>
    </border>
    <border>
      <left/>
      <right/>
      <top style="medium">
        <color rgb="FFCECECE"/>
      </top>
      <bottom style="medium">
        <color rgb="FFCECECE"/>
      </bottom>
      <diagonal/>
    </border>
    <border>
      <left style="medium">
        <color indexed="64"/>
      </left>
      <right style="medium">
        <color indexed="64"/>
      </right>
      <top/>
      <bottom style="medium">
        <color rgb="FFCECECE"/>
      </bottom>
      <diagonal/>
    </border>
    <border>
      <left style="medium">
        <color indexed="64"/>
      </left>
      <right style="medium">
        <color rgb="FFCECECE"/>
      </right>
      <top style="medium">
        <color rgb="FFCECECE"/>
      </top>
      <bottom style="medium">
        <color indexed="64"/>
      </bottom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 style="medium">
        <color indexed="64"/>
      </bottom>
      <diagonal/>
    </border>
    <border>
      <left style="medium">
        <color rgb="FFCECECE"/>
      </left>
      <right style="medium">
        <color rgb="FFCECECE"/>
      </right>
      <top/>
      <bottom style="medium">
        <color indexed="64"/>
      </bottom>
      <diagonal/>
    </border>
    <border>
      <left style="medium">
        <color rgb="FFCECECE"/>
      </left>
      <right/>
      <top style="medium">
        <color rgb="FFCECECE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CECECE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/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8" fillId="0" borderId="0" xfId="0" applyFont="1"/>
    <xf numFmtId="49" fontId="6" fillId="0" borderId="0" xfId="0" applyNumberFormat="1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0" fontId="3" fillId="0" borderId="7" xfId="0" applyFont="1" applyBorder="1" applyAlignment="1">
      <alignment horizontal="left" vertical="top"/>
    </xf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9" xfId="0" applyFont="1" applyFill="1" applyBorder="1"/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43" fontId="13" fillId="2" borderId="13" xfId="1" applyFont="1" applyFill="1" applyBorder="1"/>
    <xf numFmtId="0" fontId="4" fillId="0" borderId="0" xfId="0" applyFont="1" applyFill="1" applyBorder="1"/>
    <xf numFmtId="43" fontId="4" fillId="0" borderId="9" xfId="1" applyFont="1" applyBorder="1"/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0" xfId="0" applyFont="1" applyFill="1" applyBorder="1"/>
    <xf numFmtId="0" fontId="9" fillId="3" borderId="9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43" fontId="4" fillId="4" borderId="9" xfId="1" applyFont="1" applyFill="1" applyBorder="1"/>
    <xf numFmtId="0" fontId="16" fillId="0" borderId="0" xfId="0" applyFont="1" applyFill="1" applyBorder="1"/>
    <xf numFmtId="0" fontId="17" fillId="2" borderId="9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3" fontId="13" fillId="2" borderId="9" xfId="1" applyFont="1" applyFill="1" applyBorder="1"/>
    <xf numFmtId="0" fontId="3" fillId="3" borderId="9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4" fillId="0" borderId="9" xfId="0" applyFont="1" applyBorder="1"/>
    <xf numFmtId="0" fontId="14" fillId="0" borderId="4" xfId="0" applyFont="1" applyFill="1" applyBorder="1"/>
    <xf numFmtId="49" fontId="4" fillId="0" borderId="4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164" fontId="4" fillId="0" borderId="0" xfId="0" applyNumberFormat="1" applyFont="1" applyBorder="1"/>
    <xf numFmtId="4" fontId="4" fillId="0" borderId="9" xfId="0" applyNumberFormat="1" applyFont="1" applyBorder="1"/>
    <xf numFmtId="0" fontId="21" fillId="5" borderId="0" xfId="0" applyFont="1" applyFill="1" applyBorder="1"/>
    <xf numFmtId="0" fontId="22" fillId="0" borderId="9" xfId="0" applyFont="1" applyFill="1" applyBorder="1" applyAlignment="1">
      <alignment horizontal="center"/>
    </xf>
    <xf numFmtId="37" fontId="15" fillId="0" borderId="0" xfId="0" applyNumberFormat="1" applyFont="1" applyBorder="1" applyAlignment="1">
      <alignment horizontal="center"/>
    </xf>
    <xf numFmtId="0" fontId="14" fillId="5" borderId="0" xfId="0" applyFont="1" applyFill="1" applyBorder="1" applyAlignment="1">
      <alignment wrapText="1"/>
    </xf>
    <xf numFmtId="0" fontId="15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0" fontId="11" fillId="2" borderId="9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0" fontId="11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3" fontId="4" fillId="0" borderId="9" xfId="1" applyFont="1" applyFill="1" applyBorder="1"/>
    <xf numFmtId="0" fontId="4" fillId="0" borderId="16" xfId="0" applyFont="1" applyFill="1" applyBorder="1"/>
    <xf numFmtId="0" fontId="3" fillId="0" borderId="9" xfId="0" applyFont="1" applyFill="1" applyBorder="1" applyAlignment="1">
      <alignment horizontal="center" wrapText="1"/>
    </xf>
    <xf numFmtId="4" fontId="4" fillId="0" borderId="0" xfId="0" applyNumberFormat="1" applyFont="1" applyFill="1" applyBorder="1"/>
    <xf numFmtId="4" fontId="4" fillId="0" borderId="9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3" fontId="13" fillId="0" borderId="9" xfId="1" applyFont="1" applyFill="1" applyBorder="1"/>
    <xf numFmtId="0" fontId="0" fillId="0" borderId="0" xfId="0" applyFill="1"/>
    <xf numFmtId="0" fontId="4" fillId="0" borderId="15" xfId="0" applyFont="1" applyBorder="1"/>
    <xf numFmtId="0" fontId="11" fillId="2" borderId="7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43" fontId="23" fillId="0" borderId="6" xfId="1" applyFont="1" applyFill="1" applyBorder="1"/>
    <xf numFmtId="43" fontId="13" fillId="2" borderId="15" xfId="1" applyFont="1" applyFill="1" applyBorder="1"/>
    <xf numFmtId="0" fontId="4" fillId="5" borderId="15" xfId="0" applyFont="1" applyFill="1" applyBorder="1"/>
    <xf numFmtId="0" fontId="4" fillId="5" borderId="8" xfId="0" applyFont="1" applyFill="1" applyBorder="1"/>
    <xf numFmtId="0" fontId="4" fillId="5" borderId="6" xfId="0" applyFont="1" applyFill="1" applyBorder="1"/>
    <xf numFmtId="43" fontId="4" fillId="0" borderId="7" xfId="1" applyFont="1" applyBorder="1"/>
    <xf numFmtId="165" fontId="4" fillId="0" borderId="15" xfId="0" applyNumberFormat="1" applyFont="1" applyBorder="1"/>
    <xf numFmtId="0" fontId="4" fillId="5" borderId="0" xfId="0" applyFont="1" applyFill="1" applyBorder="1"/>
    <xf numFmtId="43" fontId="4" fillId="0" borderId="0" xfId="1" applyFont="1" applyBorder="1"/>
    <xf numFmtId="165" fontId="4" fillId="0" borderId="0" xfId="0" applyNumberFormat="1" applyFont="1" applyBorder="1"/>
    <xf numFmtId="43" fontId="4" fillId="0" borderId="0" xfId="1" applyFont="1" applyBorder="1" applyAlignment="1"/>
    <xf numFmtId="4" fontId="3" fillId="0" borderId="0" xfId="0" applyNumberFormat="1" applyFont="1" applyBorder="1" applyAlignment="1"/>
    <xf numFmtId="0" fontId="4" fillId="0" borderId="0" xfId="0" applyFont="1"/>
    <xf numFmtId="0" fontId="4" fillId="0" borderId="0" xfId="0" applyFont="1" applyBorder="1" applyAlignment="1"/>
    <xf numFmtId="43" fontId="3" fillId="0" borderId="0" xfId="0" applyNumberFormat="1" applyFont="1" applyBorder="1" applyAlignment="1"/>
    <xf numFmtId="0" fontId="16" fillId="0" borderId="0" xfId="0" applyFont="1"/>
    <xf numFmtId="0" fontId="3" fillId="0" borderId="0" xfId="0" applyFont="1" applyFill="1" applyAlignment="1">
      <alignment horizontal="right"/>
    </xf>
    <xf numFmtId="0" fontId="16" fillId="0" borderId="0" xfId="0" applyFont="1" applyAlignment="1">
      <alignment wrapText="1"/>
    </xf>
    <xf numFmtId="0" fontId="4" fillId="0" borderId="0" xfId="0" applyFont="1" applyAlignment="1"/>
    <xf numFmtId="43" fontId="3" fillId="2" borderId="17" xfId="0" applyNumberFormat="1" applyFont="1" applyFill="1" applyBorder="1"/>
    <xf numFmtId="0" fontId="4" fillId="0" borderId="0" xfId="0" applyFont="1" applyFill="1"/>
    <xf numFmtId="0" fontId="16" fillId="0" borderId="0" xfId="0" applyFont="1" applyAlignment="1">
      <alignment wrapText="1"/>
    </xf>
    <xf numFmtId="43" fontId="4" fillId="0" borderId="0" xfId="0" applyNumberFormat="1" applyFont="1"/>
    <xf numFmtId="0" fontId="3" fillId="6" borderId="0" xfId="0" applyFont="1" applyFill="1" applyAlignment="1">
      <alignment horizontal="right"/>
    </xf>
    <xf numFmtId="0" fontId="4" fillId="6" borderId="0" xfId="0" applyFont="1" applyFill="1"/>
    <xf numFmtId="165" fontId="4" fillId="0" borderId="0" xfId="0" applyNumberFormat="1" applyFo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wrapText="1"/>
    </xf>
    <xf numFmtId="0" fontId="6" fillId="7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8" xfId="0" applyFont="1" applyBorder="1" applyAlignment="1">
      <alignment horizontal="left"/>
    </xf>
    <xf numFmtId="49" fontId="3" fillId="0" borderId="19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16" fillId="0" borderId="0" xfId="0" applyFont="1" applyBorder="1"/>
    <xf numFmtId="0" fontId="3" fillId="0" borderId="18" xfId="0" applyFont="1" applyBorder="1"/>
    <xf numFmtId="0" fontId="4" fillId="0" borderId="20" xfId="0" applyFont="1" applyBorder="1"/>
    <xf numFmtId="0" fontId="4" fillId="0" borderId="21" xfId="0" applyFont="1" applyBorder="1"/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49" fontId="16" fillId="0" borderId="19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0" fontId="16" fillId="0" borderId="19" xfId="0" applyFont="1" applyBorder="1" applyAlignment="1">
      <alignment vertical="top"/>
    </xf>
    <xf numFmtId="49" fontId="3" fillId="0" borderId="19" xfId="0" applyNumberFormat="1" applyFont="1" applyBorder="1" applyAlignment="1">
      <alignment horizontal="center" wrapText="1"/>
    </xf>
    <xf numFmtId="43" fontId="24" fillId="0" borderId="19" xfId="1" applyFont="1" applyBorder="1" applyAlignment="1">
      <alignment horizontal="center"/>
    </xf>
    <xf numFmtId="43" fontId="24" fillId="0" borderId="29" xfId="1" applyFont="1" applyBorder="1" applyAlignment="1">
      <alignment horizontal="center"/>
    </xf>
    <xf numFmtId="43" fontId="0" fillId="0" borderId="0" xfId="0" applyNumberFormat="1"/>
    <xf numFmtId="0" fontId="4" fillId="0" borderId="19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vertical="top"/>
    </xf>
    <xf numFmtId="0" fontId="4" fillId="0" borderId="19" xfId="0" applyFont="1" applyBorder="1" applyAlignment="1"/>
    <xf numFmtId="43" fontId="24" fillId="0" borderId="19" xfId="1" applyFont="1" applyBorder="1" applyAlignment="1"/>
    <xf numFmtId="43" fontId="24" fillId="0" borderId="29" xfId="1" applyFont="1" applyBorder="1" applyAlignment="1"/>
    <xf numFmtId="49" fontId="4" fillId="0" borderId="19" xfId="0" applyNumberFormat="1" applyFont="1" applyBorder="1" applyAlignment="1">
      <alignment horizontal="center"/>
    </xf>
    <xf numFmtId="43" fontId="4" fillId="0" borderId="19" xfId="1" applyFont="1" applyBorder="1" applyAlignment="1"/>
    <xf numFmtId="43" fontId="4" fillId="0" borderId="29" xfId="1" applyFont="1" applyBorder="1" applyAlignment="1"/>
    <xf numFmtId="0" fontId="3" fillId="0" borderId="19" xfId="0" applyFont="1" applyBorder="1" applyAlignment="1">
      <alignment horizontal="center" vertical="top"/>
    </xf>
    <xf numFmtId="43" fontId="4" fillId="0" borderId="19" xfId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16" fillId="0" borderId="19" xfId="0" applyFont="1" applyBorder="1"/>
    <xf numFmtId="0" fontId="16" fillId="0" borderId="19" xfId="0" applyFont="1" applyBorder="1" applyAlignment="1"/>
    <xf numFmtId="43" fontId="3" fillId="0" borderId="19" xfId="1" applyFont="1" applyBorder="1" applyAlignment="1"/>
    <xf numFmtId="0" fontId="19" fillId="0" borderId="19" xfId="0" applyFont="1" applyBorder="1" applyAlignment="1">
      <alignment vertical="top"/>
    </xf>
    <xf numFmtId="43" fontId="25" fillId="0" borderId="19" xfId="1" applyFont="1" applyBorder="1" applyAlignment="1"/>
    <xf numFmtId="0" fontId="16" fillId="0" borderId="19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43" fontId="26" fillId="0" borderId="19" xfId="1" applyFont="1" applyBorder="1" applyAlignment="1"/>
    <xf numFmtId="0" fontId="3" fillId="0" borderId="19" xfId="0" applyFont="1" applyBorder="1" applyAlignment="1">
      <alignment horizontal="center"/>
    </xf>
    <xf numFmtId="43" fontId="4" fillId="0" borderId="0" xfId="1" applyFont="1" applyAlignment="1"/>
    <xf numFmtId="43" fontId="4" fillId="0" borderId="24" xfId="1" applyFont="1" applyBorder="1" applyAlignment="1"/>
    <xf numFmtId="43" fontId="4" fillId="0" borderId="25" xfId="1" applyFont="1" applyBorder="1" applyAlignment="1"/>
    <xf numFmtId="43" fontId="3" fillId="0" borderId="24" xfId="1" applyFont="1" applyBorder="1" applyAlignment="1"/>
    <xf numFmtId="43" fontId="3" fillId="0" borderId="25" xfId="1" applyFont="1" applyBorder="1" applyAlignment="1"/>
    <xf numFmtId="0" fontId="3" fillId="0" borderId="19" xfId="0" applyFont="1" applyBorder="1" applyAlignment="1">
      <alignment vertical="top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vertical="top"/>
    </xf>
    <xf numFmtId="43" fontId="3" fillId="0" borderId="19" xfId="1" applyFont="1" applyBorder="1" applyAlignment="1">
      <alignment horizontal="center"/>
    </xf>
    <xf numFmtId="43" fontId="4" fillId="0" borderId="19" xfId="1" applyFont="1" applyBorder="1" applyAlignment="1">
      <alignment horizontal="right"/>
    </xf>
    <xf numFmtId="43" fontId="3" fillId="0" borderId="29" xfId="1" applyFont="1" applyBorder="1" applyAlignment="1">
      <alignment horizontal="center"/>
    </xf>
    <xf numFmtId="0" fontId="0" fillId="0" borderId="0" xfId="0" applyAlignment="1"/>
    <xf numFmtId="43" fontId="24" fillId="0" borderId="25" xfId="1" applyFont="1" applyBorder="1" applyAlignment="1"/>
    <xf numFmtId="43" fontId="4" fillId="0" borderId="27" xfId="1" applyFont="1" applyBorder="1" applyAlignment="1"/>
    <xf numFmtId="0" fontId="4" fillId="0" borderId="19" xfId="0" applyFont="1" applyFill="1" applyBorder="1" applyAlignment="1">
      <alignment vertical="top"/>
    </xf>
    <xf numFmtId="166" fontId="0" fillId="0" borderId="0" xfId="0" applyNumberFormat="1"/>
    <xf numFmtId="43" fontId="0" fillId="0" borderId="0" xfId="1" applyFont="1"/>
    <xf numFmtId="43" fontId="2" fillId="0" borderId="0" xfId="1" applyFont="1"/>
    <xf numFmtId="0" fontId="27" fillId="0" borderId="0" xfId="0" applyFont="1"/>
    <xf numFmtId="0" fontId="28" fillId="0" borderId="0" xfId="0" applyFont="1"/>
    <xf numFmtId="43" fontId="28" fillId="0" borderId="0" xfId="0" applyNumberFormat="1" applyFont="1"/>
    <xf numFmtId="44" fontId="28" fillId="0" borderId="0" xfId="2" applyFont="1"/>
    <xf numFmtId="0" fontId="6" fillId="0" borderId="21" xfId="0" applyFont="1" applyBorder="1" applyAlignment="1">
      <alignment horizontal="center"/>
    </xf>
    <xf numFmtId="0" fontId="29" fillId="0" borderId="0" xfId="0" applyFont="1" applyBorder="1"/>
    <xf numFmtId="43" fontId="29" fillId="0" borderId="0" xfId="0" applyNumberFormat="1" applyFont="1" applyBorder="1"/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/>
    <xf numFmtId="0" fontId="32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2" fillId="0" borderId="0" xfId="0" applyFont="1"/>
    <xf numFmtId="0" fontId="28" fillId="0" borderId="0" xfId="0" applyFont="1" applyBorder="1"/>
    <xf numFmtId="0" fontId="0" fillId="0" borderId="0" xfId="0" applyBorder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37" fillId="0" borderId="0" xfId="0" applyFont="1"/>
    <xf numFmtId="0" fontId="38" fillId="0" borderId="0" xfId="3" applyFont="1" applyAlignment="1">
      <alignment horizontal="center"/>
    </xf>
    <xf numFmtId="0" fontId="39" fillId="0" borderId="0" xfId="3" applyFont="1" applyAlignment="1">
      <alignment vertical="center"/>
    </xf>
    <xf numFmtId="49" fontId="39" fillId="0" borderId="0" xfId="3" applyNumberFormat="1" applyFont="1" applyAlignment="1">
      <alignment vertical="center"/>
    </xf>
    <xf numFmtId="0" fontId="40" fillId="8" borderId="31" xfId="3" applyFont="1" applyFill="1" applyBorder="1" applyAlignment="1">
      <alignment horizontal="center" vertical="center"/>
    </xf>
    <xf numFmtId="49" fontId="40" fillId="8" borderId="32" xfId="3" applyNumberFormat="1" applyFont="1" applyFill="1" applyBorder="1" applyAlignment="1">
      <alignment horizontal="center" vertical="center"/>
    </xf>
    <xf numFmtId="0" fontId="40" fillId="8" borderId="32" xfId="3" applyFont="1" applyFill="1" applyBorder="1" applyAlignment="1">
      <alignment horizontal="center" vertical="center"/>
    </xf>
    <xf numFmtId="49" fontId="40" fillId="8" borderId="33" xfId="3" applyNumberFormat="1" applyFont="1" applyFill="1" applyBorder="1" applyAlignment="1">
      <alignment horizontal="center" vertical="center"/>
    </xf>
    <xf numFmtId="49" fontId="40" fillId="8" borderId="34" xfId="3" applyNumberFormat="1" applyFont="1" applyFill="1" applyBorder="1" applyAlignment="1">
      <alignment horizontal="center" vertical="center"/>
    </xf>
    <xf numFmtId="0" fontId="41" fillId="0" borderId="0" xfId="0" applyFont="1"/>
    <xf numFmtId="0" fontId="42" fillId="9" borderId="35" xfId="3" applyFont="1" applyFill="1" applyBorder="1" applyAlignment="1">
      <alignment horizontal="left" vertical="center" wrapText="1"/>
    </xf>
    <xf numFmtId="49" fontId="42" fillId="9" borderId="36" xfId="3" applyNumberFormat="1" applyFont="1" applyFill="1" applyBorder="1" applyAlignment="1">
      <alignment horizontal="left" vertical="center" wrapText="1"/>
    </xf>
    <xf numFmtId="0" fontId="42" fillId="9" borderId="36" xfId="3" applyFont="1" applyFill="1" applyBorder="1" applyAlignment="1">
      <alignment horizontal="left" vertical="center" wrapText="1"/>
    </xf>
    <xf numFmtId="49" fontId="42" fillId="9" borderId="37" xfId="3" applyNumberFormat="1" applyFont="1" applyFill="1" applyBorder="1" applyAlignment="1">
      <alignment horizontal="left" vertical="center" wrapText="1"/>
    </xf>
    <xf numFmtId="167" fontId="42" fillId="9" borderId="38" xfId="3" applyNumberFormat="1" applyFont="1" applyFill="1" applyBorder="1" applyAlignment="1">
      <alignment horizontal="left" vertical="center" wrapText="1"/>
    </xf>
    <xf numFmtId="0" fontId="37" fillId="6" borderId="35" xfId="3" applyFont="1" applyFill="1" applyBorder="1" applyAlignment="1">
      <alignment horizontal="left" vertical="center" wrapText="1"/>
    </xf>
    <xf numFmtId="49" fontId="37" fillId="6" borderId="36" xfId="3" applyNumberFormat="1" applyFont="1" applyFill="1" applyBorder="1" applyAlignment="1">
      <alignment horizontal="left" vertical="center" wrapText="1"/>
    </xf>
    <xf numFmtId="0" fontId="37" fillId="6" borderId="36" xfId="3" applyFont="1" applyFill="1" applyBorder="1" applyAlignment="1">
      <alignment horizontal="left" vertical="center" wrapText="1"/>
    </xf>
    <xf numFmtId="0" fontId="37" fillId="10" borderId="37" xfId="3" applyFont="1" applyFill="1" applyBorder="1" applyAlignment="1">
      <alignment horizontal="left" vertical="center" wrapText="1"/>
    </xf>
    <xf numFmtId="167" fontId="37" fillId="10" borderId="38" xfId="3" applyNumberFormat="1" applyFont="1" applyFill="1" applyBorder="1" applyAlignment="1">
      <alignment horizontal="left" vertical="center" wrapText="1"/>
    </xf>
    <xf numFmtId="167" fontId="37" fillId="0" borderId="9" xfId="3" applyNumberFormat="1" applyFont="1" applyBorder="1" applyAlignment="1">
      <alignment horizontal="left" vertical="center"/>
    </xf>
    <xf numFmtId="0" fontId="37" fillId="6" borderId="37" xfId="3" applyFont="1" applyFill="1" applyBorder="1" applyAlignment="1">
      <alignment horizontal="left" vertical="center" wrapText="1"/>
    </xf>
    <xf numFmtId="167" fontId="37" fillId="6" borderId="38" xfId="3" applyNumberFormat="1" applyFont="1" applyFill="1" applyBorder="1" applyAlignment="1">
      <alignment horizontal="left" vertical="center" wrapText="1"/>
    </xf>
    <xf numFmtId="167" fontId="37" fillId="6" borderId="9" xfId="3" applyNumberFormat="1" applyFont="1" applyFill="1" applyBorder="1" applyAlignment="1">
      <alignment horizontal="left" vertical="center"/>
    </xf>
    <xf numFmtId="0" fontId="43" fillId="0" borderId="0" xfId="0" applyFont="1"/>
    <xf numFmtId="0" fontId="42" fillId="9" borderId="39" xfId="3" applyFont="1" applyFill="1" applyBorder="1" applyAlignment="1">
      <alignment horizontal="left" vertical="center" wrapText="1"/>
    </xf>
    <xf numFmtId="0" fontId="42" fillId="9" borderId="37" xfId="3" applyFont="1" applyFill="1" applyBorder="1" applyAlignment="1">
      <alignment horizontal="left" vertical="center" wrapText="1"/>
    </xf>
    <xf numFmtId="49" fontId="37" fillId="6" borderId="40" xfId="3" applyNumberFormat="1" applyFont="1" applyFill="1" applyBorder="1" applyAlignment="1">
      <alignment horizontal="left" vertical="center" wrapText="1"/>
    </xf>
    <xf numFmtId="49" fontId="37" fillId="6" borderId="9" xfId="3" applyNumberFormat="1" applyFont="1" applyFill="1" applyBorder="1" applyAlignment="1">
      <alignment horizontal="left" vertical="center" wrapText="1"/>
    </xf>
    <xf numFmtId="0" fontId="42" fillId="9" borderId="0" xfId="3" applyFont="1" applyFill="1" applyBorder="1" applyAlignment="1">
      <alignment horizontal="left" vertical="center" wrapText="1"/>
    </xf>
    <xf numFmtId="49" fontId="42" fillId="9" borderId="41" xfId="3" applyNumberFormat="1" applyFont="1" applyFill="1" applyBorder="1" applyAlignment="1">
      <alignment horizontal="left" vertical="center" wrapText="1"/>
    </xf>
    <xf numFmtId="49" fontId="42" fillId="9" borderId="42" xfId="3" applyNumberFormat="1" applyFont="1" applyFill="1" applyBorder="1" applyAlignment="1">
      <alignment horizontal="left" vertical="center" wrapText="1"/>
    </xf>
    <xf numFmtId="0" fontId="37" fillId="6" borderId="43" xfId="3" applyFont="1" applyFill="1" applyBorder="1" applyAlignment="1">
      <alignment horizontal="left" vertical="center" wrapText="1"/>
    </xf>
    <xf numFmtId="49" fontId="37" fillId="6" borderId="44" xfId="3" applyNumberFormat="1" applyFont="1" applyFill="1" applyBorder="1" applyAlignment="1">
      <alignment horizontal="left" vertical="center" wrapText="1"/>
    </xf>
    <xf numFmtId="0" fontId="37" fillId="6" borderId="44" xfId="3" applyFont="1" applyFill="1" applyBorder="1" applyAlignment="1">
      <alignment horizontal="left" vertical="center" wrapText="1"/>
    </xf>
    <xf numFmtId="49" fontId="37" fillId="6" borderId="45" xfId="3" applyNumberFormat="1" applyFont="1" applyFill="1" applyBorder="1" applyAlignment="1">
      <alignment horizontal="left" vertical="center" wrapText="1"/>
    </xf>
    <xf numFmtId="49" fontId="37" fillId="6" borderId="46" xfId="3" applyNumberFormat="1" applyFont="1" applyFill="1" applyBorder="1" applyAlignment="1">
      <alignment horizontal="left" vertical="center" wrapText="1"/>
    </xf>
    <xf numFmtId="49" fontId="37" fillId="6" borderId="47" xfId="3" applyNumberFormat="1" applyFont="1" applyFill="1" applyBorder="1" applyAlignment="1">
      <alignment horizontal="left" vertical="center" wrapText="1"/>
    </xf>
    <xf numFmtId="167" fontId="38" fillId="0" borderId="0" xfId="3" applyNumberFormat="1" applyFont="1" applyAlignment="1">
      <alignment vertical="center"/>
    </xf>
    <xf numFmtId="0" fontId="37" fillId="5" borderId="0" xfId="0" applyFont="1" applyFill="1" applyBorder="1"/>
    <xf numFmtId="0" fontId="37" fillId="0" borderId="0" xfId="0" applyFont="1" applyBorder="1"/>
    <xf numFmtId="0" fontId="39" fillId="0" borderId="21" xfId="3" applyFont="1" applyBorder="1" applyAlignment="1">
      <alignment vertical="center"/>
    </xf>
    <xf numFmtId="49" fontId="39" fillId="0" borderId="21" xfId="3" applyNumberFormat="1" applyFont="1" applyBorder="1" applyAlignment="1">
      <alignment vertical="center"/>
    </xf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7" fillId="0" borderId="0" xfId="0" applyFont="1" applyFill="1"/>
    <xf numFmtId="0" fontId="7" fillId="0" borderId="0" xfId="0" applyFont="1"/>
  </cellXfs>
  <cellStyles count="4">
    <cellStyle name="Millares" xfId="1" builtinId="3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161925</xdr:rowOff>
    </xdr:from>
    <xdr:to>
      <xdr:col>2</xdr:col>
      <xdr:colOff>323850</xdr:colOff>
      <xdr:row>7</xdr:row>
      <xdr:rowOff>73025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9F63059-6995-445D-8209-A382D5021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1925"/>
          <a:ext cx="154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49FA1DF-1A4F-4C90-9399-87D52F1A70D3}"/>
            </a:ext>
          </a:extLst>
        </xdr:cNvPr>
        <xdr:cNvSpPr>
          <a:spLocks noChangeShapeType="1"/>
        </xdr:cNvSpPr>
      </xdr:nvSpPr>
      <xdr:spPr bwMode="auto">
        <a:xfrm>
          <a:off x="14306550" y="2266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6D93CF2-FDC6-44E4-8D73-742CE15E3326}"/>
            </a:ext>
          </a:extLst>
        </xdr:cNvPr>
        <xdr:cNvSpPr>
          <a:spLocks noChangeShapeType="1"/>
        </xdr:cNvSpPr>
      </xdr:nvSpPr>
      <xdr:spPr bwMode="auto">
        <a:xfrm>
          <a:off x="14306550" y="2266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BAD858F-8CB2-4A85-8D5F-0FF50E12A8AA}"/>
            </a:ext>
          </a:extLst>
        </xdr:cNvPr>
        <xdr:cNvSpPr>
          <a:spLocks noChangeShapeType="1"/>
        </xdr:cNvSpPr>
      </xdr:nvSpPr>
      <xdr:spPr bwMode="auto">
        <a:xfrm flipV="1">
          <a:off x="14306550" y="2266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EBCB24D-9B73-488C-94D7-7016A1B30B79}"/>
            </a:ext>
          </a:extLst>
        </xdr:cNvPr>
        <xdr:cNvSpPr>
          <a:spLocks noChangeShapeType="1"/>
        </xdr:cNvSpPr>
      </xdr:nvSpPr>
      <xdr:spPr bwMode="auto">
        <a:xfrm>
          <a:off x="14306550" y="2266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cequiezn/Documents/Documentos%20PC/PLANIFICACION/DEPTO.%20PRESUPUESTO/PRESUPUESTO%202017/Presupuesto%20CORAAPPLATA%202017%20(Lis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1 MISION-VISION"/>
      <sheetName val="2 OBJETIVOS - METAS "/>
      <sheetName val="ESTRUCTURA PROGRAMATICA-"/>
      <sheetName val="ESTRUCTURA PROGRAMATICA "/>
      <sheetName val="DESGLOSE POR ACT"/>
      <sheetName val="DESCRIPCION "/>
      <sheetName val="6Pto.Act.01 -01"/>
      <sheetName val="7 Act.01-01"/>
      <sheetName val="FORMULARIO 8 ACT.01"/>
      <sheetName val="6Pto.FINANC01-02"/>
      <sheetName val="7mo.Act.01-02"/>
      <sheetName val="8vo.Act.01-02"/>
      <sheetName val="6Pto.P11-02"/>
      <sheetName val="7mo.Act.11-01 "/>
      <sheetName val="8vo.Act.11-01 "/>
      <sheetName val="7mo.Act.11-02"/>
      <sheetName val="8vo.Act.11-02"/>
      <sheetName val="6pto.P12-01"/>
      <sheetName val="7mo.Act.112-01"/>
      <sheetName val="8 Pto-Gastos 12-01"/>
      <sheetName val="6Pto.P13-03"/>
      <sheetName val="7mo.Act.13-03"/>
      <sheetName val="8vo.Act.11-03"/>
      <sheetName val="Proyecto As Built Puerto Plata"/>
      <sheetName val="Resumen"/>
      <sheetName val="Formulario 9-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I21">
            <v>12648948</v>
          </cell>
        </row>
        <row r="27">
          <cell r="I27">
            <v>1054079</v>
          </cell>
        </row>
      </sheetData>
      <sheetData sheetId="10"/>
      <sheetData sheetId="11"/>
      <sheetData sheetId="12">
        <row r="21">
          <cell r="H21">
            <v>14022632.4</v>
          </cell>
        </row>
        <row r="24">
          <cell r="H24">
            <v>1168552.7</v>
          </cell>
        </row>
      </sheetData>
      <sheetData sheetId="13"/>
      <sheetData sheetId="14"/>
      <sheetData sheetId="15">
        <row r="21">
          <cell r="H21">
            <v>2972266.8</v>
          </cell>
        </row>
        <row r="24">
          <cell r="H24">
            <v>247688.9</v>
          </cell>
        </row>
      </sheetData>
      <sheetData sheetId="16"/>
      <sheetData sheetId="17">
        <row r="21">
          <cell r="H21">
            <v>40351124.399999999</v>
          </cell>
        </row>
        <row r="24">
          <cell r="H24">
            <v>3362593.7</v>
          </cell>
        </row>
      </sheetData>
      <sheetData sheetId="18"/>
      <sheetData sheetId="19"/>
      <sheetData sheetId="20">
        <row r="20">
          <cell r="G20">
            <v>3412960.2</v>
          </cell>
        </row>
        <row r="23">
          <cell r="G23">
            <v>284413.34999999998</v>
          </cell>
        </row>
      </sheetData>
      <sheetData sheetId="21"/>
      <sheetData sheetId="22"/>
      <sheetData sheetId="23">
        <row r="21">
          <cell r="I21">
            <v>5542831.9199999999</v>
          </cell>
        </row>
        <row r="24">
          <cell r="I24">
            <v>461902.66</v>
          </cell>
        </row>
      </sheetData>
      <sheetData sheetId="24"/>
      <sheetData sheetId="25">
        <row r="155">
          <cell r="H155">
            <v>19282336.759999998</v>
          </cell>
          <cell r="I155">
            <v>39613707.699999996</v>
          </cell>
          <cell r="J155">
            <v>3479753.7499999995</v>
          </cell>
          <cell r="K155">
            <v>250648767.38</v>
          </cell>
          <cell r="L155">
            <v>20171605.080000002</v>
          </cell>
          <cell r="M155">
            <v>6008249.3300000001</v>
          </cell>
        </row>
      </sheetData>
      <sheetData sheetId="26">
        <row r="44">
          <cell r="S44">
            <v>369404420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22" zoomScale="60" zoomScaleNormal="80" zoomScalePageLayoutView="50" workbookViewId="0">
      <selection activeCell="G32" sqref="G32"/>
    </sheetView>
  </sheetViews>
  <sheetFormatPr baseColWidth="10" defaultRowHeight="12.75" x14ac:dyDescent="0.2"/>
  <cols>
    <col min="4" max="4" width="36" customWidth="1"/>
    <col min="5" max="5" width="20.5703125" customWidth="1"/>
    <col min="6" max="6" width="47.5703125" customWidth="1"/>
    <col min="7" max="7" width="28.140625" customWidth="1"/>
  </cols>
  <sheetData>
    <row r="1" spans="1:9" ht="15" x14ac:dyDescent="0.25">
      <c r="A1" s="249"/>
      <c r="B1" s="249"/>
      <c r="C1" s="249"/>
      <c r="D1" s="249"/>
      <c r="E1" s="249"/>
      <c r="F1" s="249"/>
      <c r="G1" s="249"/>
    </row>
    <row r="2" spans="1:9" ht="15" x14ac:dyDescent="0.25">
      <c r="A2" s="249"/>
      <c r="B2" s="249"/>
      <c r="C2" s="249"/>
      <c r="D2" s="249"/>
      <c r="E2" s="249"/>
      <c r="F2" s="249"/>
      <c r="G2" s="249"/>
    </row>
    <row r="3" spans="1:9" ht="15" x14ac:dyDescent="0.25">
      <c r="A3" s="249"/>
      <c r="B3" s="249"/>
      <c r="C3" s="249"/>
      <c r="D3" s="249"/>
      <c r="E3" s="249"/>
      <c r="F3" s="249"/>
      <c r="G3" s="249"/>
    </row>
    <row r="4" spans="1:9" ht="15" x14ac:dyDescent="0.25">
      <c r="A4" s="250" t="s">
        <v>244</v>
      </c>
      <c r="B4" s="250"/>
      <c r="C4" s="250"/>
      <c r="D4" s="250"/>
      <c r="E4" s="250"/>
      <c r="F4" s="250"/>
      <c r="G4" s="250"/>
    </row>
    <row r="5" spans="1:9" ht="15" x14ac:dyDescent="0.25">
      <c r="A5" s="250" t="s">
        <v>245</v>
      </c>
      <c r="B5" s="250"/>
      <c r="C5" s="250"/>
      <c r="D5" s="250"/>
      <c r="E5" s="250"/>
      <c r="F5" s="250"/>
      <c r="G5" s="250"/>
    </row>
    <row r="6" spans="1:9" ht="15" x14ac:dyDescent="0.25">
      <c r="A6" s="250" t="s">
        <v>246</v>
      </c>
      <c r="B6" s="250"/>
      <c r="C6" s="250"/>
      <c r="D6" s="250"/>
      <c r="E6" s="250"/>
      <c r="F6" s="250"/>
      <c r="G6" s="250"/>
    </row>
    <row r="7" spans="1:9" ht="15" x14ac:dyDescent="0.25">
      <c r="A7" s="250" t="s">
        <v>247</v>
      </c>
      <c r="B7" s="250"/>
      <c r="C7" s="250"/>
      <c r="D7" s="250"/>
      <c r="E7" s="250"/>
      <c r="F7" s="250"/>
      <c r="G7" s="250"/>
    </row>
    <row r="8" spans="1:9" ht="15" x14ac:dyDescent="0.2">
      <c r="A8" s="251"/>
      <c r="B8" s="252"/>
      <c r="C8" s="252"/>
      <c r="D8" s="251"/>
      <c r="E8" s="252"/>
      <c r="F8" s="252"/>
      <c r="G8" s="251"/>
    </row>
    <row r="9" spans="1:9" ht="15.75" thickBot="1" x14ac:dyDescent="0.25">
      <c r="A9" s="251"/>
      <c r="B9" s="252"/>
      <c r="C9" s="252"/>
      <c r="D9" s="251"/>
      <c r="E9" s="252"/>
      <c r="F9" s="252"/>
      <c r="G9" s="251"/>
    </row>
    <row r="10" spans="1:9" ht="19.5" thickBot="1" x14ac:dyDescent="0.35">
      <c r="A10" s="253" t="s">
        <v>248</v>
      </c>
      <c r="B10" s="254" t="s">
        <v>249</v>
      </c>
      <c r="C10" s="254" t="s">
        <v>250</v>
      </c>
      <c r="D10" s="255" t="s">
        <v>251</v>
      </c>
      <c r="E10" s="254" t="s">
        <v>252</v>
      </c>
      <c r="F10" s="256" t="s">
        <v>251</v>
      </c>
      <c r="G10" s="257" t="s">
        <v>253</v>
      </c>
      <c r="H10" s="258"/>
      <c r="I10" s="258"/>
    </row>
    <row r="11" spans="1:9" ht="15.75" thickBot="1" x14ac:dyDescent="0.25">
      <c r="A11" s="259">
        <v>6109</v>
      </c>
      <c r="B11" s="260" t="s">
        <v>7</v>
      </c>
      <c r="C11" s="260" t="s">
        <v>7</v>
      </c>
      <c r="D11" s="261" t="s">
        <v>254</v>
      </c>
      <c r="E11" s="260"/>
      <c r="F11" s="262"/>
      <c r="G11" s="263">
        <f>+G12+G13</f>
        <v>58896044.459999993</v>
      </c>
    </row>
    <row r="12" spans="1:9" ht="15.75" thickBot="1" x14ac:dyDescent="0.25">
      <c r="A12" s="264"/>
      <c r="B12" s="265"/>
      <c r="C12" s="265"/>
      <c r="D12" s="266"/>
      <c r="E12" s="265" t="s">
        <v>255</v>
      </c>
      <c r="F12" s="267" t="s">
        <v>256</v>
      </c>
      <c r="G12" s="268">
        <f>+[1]Resumen!H155</f>
        <v>19282336.759999998</v>
      </c>
    </row>
    <row r="13" spans="1:9" ht="15.75" thickBot="1" x14ac:dyDescent="0.25">
      <c r="A13" s="264"/>
      <c r="B13" s="265"/>
      <c r="C13" s="265"/>
      <c r="D13" s="266"/>
      <c r="E13" s="265" t="s">
        <v>257</v>
      </c>
      <c r="F13" s="267" t="s">
        <v>258</v>
      </c>
      <c r="G13" s="269">
        <f>+[1]Resumen!I155</f>
        <v>39613707.699999996</v>
      </c>
    </row>
    <row r="14" spans="1:9" ht="30.75" thickBot="1" x14ac:dyDescent="0.25">
      <c r="A14" s="259">
        <v>6109</v>
      </c>
      <c r="B14" s="260" t="s">
        <v>7</v>
      </c>
      <c r="C14" s="260">
        <v>11</v>
      </c>
      <c r="D14" s="261" t="s">
        <v>259</v>
      </c>
      <c r="E14" s="260"/>
      <c r="F14" s="262"/>
      <c r="G14" s="263">
        <f>+G15+G16</f>
        <v>254128521.13</v>
      </c>
    </row>
    <row r="15" spans="1:9" ht="15.75" thickBot="1" x14ac:dyDescent="0.25">
      <c r="A15" s="264"/>
      <c r="B15" s="265"/>
      <c r="C15" s="265"/>
      <c r="D15" s="266"/>
      <c r="E15" s="265" t="s">
        <v>255</v>
      </c>
      <c r="F15" s="270" t="s">
        <v>256</v>
      </c>
      <c r="G15" s="271">
        <f>+[1]Resumen!J155</f>
        <v>3479753.7499999995</v>
      </c>
    </row>
    <row r="16" spans="1:9" ht="28.5" customHeight="1" thickBot="1" x14ac:dyDescent="0.25">
      <c r="A16" s="264"/>
      <c r="B16" s="265"/>
      <c r="C16" s="265"/>
      <c r="D16" s="266"/>
      <c r="E16" s="265" t="s">
        <v>257</v>
      </c>
      <c r="F16" s="267" t="s">
        <v>260</v>
      </c>
      <c r="G16" s="272">
        <f>+[1]Resumen!K155</f>
        <v>250648767.38</v>
      </c>
    </row>
    <row r="17" spans="1:9" ht="30.75" thickBot="1" x14ac:dyDescent="0.25">
      <c r="A17" s="259">
        <v>6109</v>
      </c>
      <c r="B17" s="260" t="s">
        <v>7</v>
      </c>
      <c r="C17" s="260">
        <v>12</v>
      </c>
      <c r="D17" s="261" t="s">
        <v>261</v>
      </c>
      <c r="E17" s="260"/>
      <c r="F17" s="262"/>
      <c r="G17" s="263">
        <f>+G18+G198</f>
        <v>20171605.080000002</v>
      </c>
      <c r="H17" s="273"/>
      <c r="I17" s="273"/>
    </row>
    <row r="18" spans="1:9" ht="15.75" thickBot="1" x14ac:dyDescent="0.25">
      <c r="A18" s="264"/>
      <c r="B18" s="265"/>
      <c r="C18" s="265"/>
      <c r="D18" s="266"/>
      <c r="E18" s="265" t="s">
        <v>255</v>
      </c>
      <c r="F18" s="267" t="s">
        <v>256</v>
      </c>
      <c r="G18" s="268">
        <f>+[1]Resumen!L155</f>
        <v>20171605.080000002</v>
      </c>
    </row>
    <row r="19" spans="1:9" ht="30.75" thickBot="1" x14ac:dyDescent="0.25">
      <c r="A19" s="264"/>
      <c r="B19" s="265"/>
      <c r="C19" s="265"/>
      <c r="D19" s="266"/>
      <c r="E19" s="265" t="s">
        <v>257</v>
      </c>
      <c r="F19" s="267" t="s">
        <v>262</v>
      </c>
      <c r="G19" s="272"/>
    </row>
    <row r="20" spans="1:9" ht="47.25" customHeight="1" thickBot="1" x14ac:dyDescent="0.25">
      <c r="A20" s="259">
        <v>6109</v>
      </c>
      <c r="B20" s="260" t="s">
        <v>7</v>
      </c>
      <c r="C20" s="260">
        <v>13</v>
      </c>
      <c r="D20" s="261" t="s">
        <v>263</v>
      </c>
      <c r="E20" s="260"/>
      <c r="F20" s="262"/>
      <c r="G20" s="263">
        <f>+G21+G22</f>
        <v>6008249.3300000001</v>
      </c>
      <c r="H20" s="273"/>
      <c r="I20" s="273"/>
    </row>
    <row r="21" spans="1:9" ht="15.75" thickBot="1" x14ac:dyDescent="0.25">
      <c r="A21" s="264"/>
      <c r="B21" s="265"/>
      <c r="C21" s="265"/>
      <c r="D21" s="266"/>
      <c r="E21" s="265" t="s">
        <v>255</v>
      </c>
      <c r="F21" s="267" t="s">
        <v>256</v>
      </c>
      <c r="G21" s="268">
        <f>+[1]Resumen!M155</f>
        <v>6008249.3300000001</v>
      </c>
    </row>
    <row r="22" spans="1:9" ht="15.75" thickBot="1" x14ac:dyDescent="0.25">
      <c r="A22" s="264"/>
      <c r="B22" s="265"/>
      <c r="C22" s="265"/>
      <c r="D22" s="266"/>
      <c r="E22" s="265" t="s">
        <v>257</v>
      </c>
      <c r="F22" s="267" t="s">
        <v>264</v>
      </c>
      <c r="G22" s="272"/>
    </row>
    <row r="23" spans="1:9" ht="60.75" customHeight="1" thickBot="1" x14ac:dyDescent="0.25">
      <c r="A23" s="259">
        <v>6109</v>
      </c>
      <c r="B23" s="260" t="s">
        <v>7</v>
      </c>
      <c r="C23" s="260">
        <v>96</v>
      </c>
      <c r="D23" s="261" t="s">
        <v>265</v>
      </c>
      <c r="E23" s="260"/>
      <c r="F23" s="262"/>
      <c r="G23" s="274" t="s">
        <v>22</v>
      </c>
      <c r="H23" s="273"/>
      <c r="I23" s="273"/>
    </row>
    <row r="24" spans="1:9" ht="15.75" thickBot="1" x14ac:dyDescent="0.25">
      <c r="A24" s="264"/>
      <c r="B24" s="265"/>
      <c r="C24" s="265"/>
      <c r="D24" s="266"/>
      <c r="E24" s="265" t="s">
        <v>255</v>
      </c>
      <c r="F24" s="267" t="s">
        <v>266</v>
      </c>
      <c r="G24" s="268"/>
    </row>
    <row r="25" spans="1:9" ht="15.75" thickBot="1" x14ac:dyDescent="0.25">
      <c r="A25" s="264"/>
      <c r="B25" s="265"/>
      <c r="C25" s="265"/>
      <c r="D25" s="266"/>
      <c r="E25" s="265" t="s">
        <v>257</v>
      </c>
      <c r="F25" s="267" t="s">
        <v>267</v>
      </c>
      <c r="G25" s="272"/>
    </row>
    <row r="26" spans="1:9" ht="54" customHeight="1" thickBot="1" x14ac:dyDescent="0.25">
      <c r="A26" s="259">
        <v>6109</v>
      </c>
      <c r="B26" s="260" t="s">
        <v>7</v>
      </c>
      <c r="C26" s="260">
        <v>98</v>
      </c>
      <c r="D26" s="261" t="s">
        <v>268</v>
      </c>
      <c r="E26" s="260" t="s">
        <v>269</v>
      </c>
      <c r="F26" s="275" t="s">
        <v>22</v>
      </c>
      <c r="G26" s="274" t="s">
        <v>22</v>
      </c>
      <c r="H26" s="273"/>
      <c r="I26" s="273"/>
    </row>
    <row r="27" spans="1:9" ht="39" customHeight="1" thickBot="1" x14ac:dyDescent="0.25">
      <c r="A27" s="265"/>
      <c r="B27" s="266"/>
      <c r="C27" s="265"/>
      <c r="D27" s="266" t="s">
        <v>268</v>
      </c>
      <c r="E27" s="276" t="s">
        <v>269</v>
      </c>
      <c r="F27" s="270"/>
      <c r="G27" s="277"/>
      <c r="H27" s="273"/>
      <c r="I27" s="273"/>
    </row>
    <row r="28" spans="1:9" ht="45.75" thickBot="1" x14ac:dyDescent="0.25">
      <c r="A28" s="259">
        <v>6109</v>
      </c>
      <c r="B28" s="260" t="s">
        <v>7</v>
      </c>
      <c r="C28" s="260">
        <v>99</v>
      </c>
      <c r="D28" s="275" t="s">
        <v>270</v>
      </c>
      <c r="E28" s="278" t="s">
        <v>269</v>
      </c>
      <c r="F28" s="279" t="s">
        <v>22</v>
      </c>
      <c r="G28" s="280" t="s">
        <v>22</v>
      </c>
      <c r="H28" s="273"/>
      <c r="I28" s="273"/>
    </row>
    <row r="29" spans="1:9" ht="47.25" customHeight="1" thickBot="1" x14ac:dyDescent="0.25">
      <c r="A29" s="281">
        <v>6109</v>
      </c>
      <c r="B29" s="282" t="s">
        <v>7</v>
      </c>
      <c r="C29" s="282">
        <v>99</v>
      </c>
      <c r="D29" s="283" t="s">
        <v>270</v>
      </c>
      <c r="E29" s="284" t="s">
        <v>269</v>
      </c>
      <c r="F29" s="285" t="s">
        <v>22</v>
      </c>
      <c r="G29" s="286"/>
    </row>
    <row r="30" spans="1:9" ht="15" x14ac:dyDescent="0.2">
      <c r="A30" s="251"/>
      <c r="B30" s="252"/>
      <c r="C30" s="252"/>
      <c r="D30" s="251"/>
      <c r="E30" s="252"/>
      <c r="F30" s="252"/>
      <c r="G30" s="287">
        <f>+G11+G14+G17+G20</f>
        <v>339204419.99999994</v>
      </c>
    </row>
    <row r="31" spans="1:9" ht="15" x14ac:dyDescent="0.25">
      <c r="A31" s="288" t="s">
        <v>43</v>
      </c>
      <c r="B31" s="252"/>
      <c r="C31" s="252"/>
      <c r="D31" s="251"/>
      <c r="E31" s="252"/>
      <c r="F31" s="252"/>
      <c r="G31" s="287"/>
    </row>
    <row r="32" spans="1:9" ht="15" x14ac:dyDescent="0.25">
      <c r="A32" s="288" t="s">
        <v>44</v>
      </c>
      <c r="B32" s="252"/>
      <c r="C32" s="252"/>
      <c r="D32" s="251"/>
      <c r="E32" s="252"/>
      <c r="F32" s="252"/>
      <c r="G32" s="287"/>
    </row>
    <row r="33" spans="1:7" ht="15" x14ac:dyDescent="0.25">
      <c r="A33" s="289" t="s">
        <v>45</v>
      </c>
      <c r="B33" s="252"/>
      <c r="C33" s="252"/>
      <c r="D33" s="251"/>
      <c r="E33" s="252"/>
      <c r="F33" s="252"/>
      <c r="G33" s="287"/>
    </row>
    <row r="34" spans="1:7" ht="15" x14ac:dyDescent="0.2">
      <c r="A34" s="251"/>
      <c r="B34" s="252"/>
      <c r="C34" s="252"/>
      <c r="D34" s="251"/>
      <c r="E34" s="252"/>
      <c r="F34" s="252"/>
      <c r="G34" s="251"/>
    </row>
    <row r="35" spans="1:7" ht="15" x14ac:dyDescent="0.2">
      <c r="A35" s="251"/>
      <c r="B35" s="252"/>
      <c r="C35" s="252"/>
      <c r="D35" s="251"/>
      <c r="E35" s="252"/>
      <c r="F35" s="252"/>
      <c r="G35" s="251"/>
    </row>
    <row r="36" spans="1:7" ht="15" x14ac:dyDescent="0.2">
      <c r="A36" s="290"/>
      <c r="B36" s="291"/>
      <c r="C36" s="291"/>
      <c r="D36" s="251"/>
      <c r="E36" s="252"/>
      <c r="F36" s="291"/>
      <c r="G36" s="290"/>
    </row>
    <row r="37" spans="1:7" ht="15" x14ac:dyDescent="0.25">
      <c r="A37" s="292" t="s">
        <v>240</v>
      </c>
      <c r="B37" s="292"/>
      <c r="C37" s="292"/>
      <c r="D37" s="293"/>
      <c r="E37" s="293"/>
      <c r="F37" s="292" t="s">
        <v>271</v>
      </c>
      <c r="G37" s="292"/>
    </row>
    <row r="38" spans="1:7" ht="15" x14ac:dyDescent="0.25">
      <c r="A38" s="292" t="s">
        <v>272</v>
      </c>
      <c r="B38" s="292"/>
      <c r="C38" s="292"/>
      <c r="D38" s="293"/>
      <c r="E38" s="293"/>
      <c r="F38" s="292" t="s">
        <v>273</v>
      </c>
      <c r="G38" s="292"/>
    </row>
    <row r="39" spans="1:7" ht="15" x14ac:dyDescent="0.25">
      <c r="A39" s="249"/>
      <c r="B39" s="249"/>
      <c r="C39" s="249"/>
      <c r="D39" s="249"/>
      <c r="E39" s="249"/>
      <c r="F39" s="249"/>
      <c r="G39" s="249"/>
    </row>
    <row r="40" spans="1:7" ht="15.75" x14ac:dyDescent="0.25">
      <c r="A40" s="294"/>
      <c r="B40" s="295"/>
      <c r="C40" s="295"/>
      <c r="D40" s="295"/>
      <c r="E40" s="295"/>
      <c r="F40" s="295"/>
      <c r="G40" s="295"/>
    </row>
    <row r="41" spans="1:7" x14ac:dyDescent="0.2">
      <c r="A41" s="63"/>
    </row>
    <row r="42" spans="1:7" x14ac:dyDescent="0.2">
      <c r="A42" s="63"/>
    </row>
    <row r="43" spans="1:7" x14ac:dyDescent="0.2">
      <c r="A43" s="63"/>
    </row>
  </sheetData>
  <mergeCells count="8">
    <mergeCell ref="A38:C38"/>
    <mergeCell ref="F38:G38"/>
    <mergeCell ref="A4:G4"/>
    <mergeCell ref="A5:G5"/>
    <mergeCell ref="A6:G6"/>
    <mergeCell ref="A7:G7"/>
    <mergeCell ref="A37:C37"/>
    <mergeCell ref="F37:G37"/>
  </mergeCells>
  <pageMargins left="0.7" right="0.7" top="0.75" bottom="0.75" header="0.3" footer="0.3"/>
  <pageSetup scale="5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C1" zoomScale="90" zoomScaleNormal="90" zoomScaleSheetLayoutView="90" workbookViewId="0">
      <selection activeCell="M27" sqref="M27"/>
    </sheetView>
  </sheetViews>
  <sheetFormatPr baseColWidth="10" defaultRowHeight="12.75" x14ac:dyDescent="0.2"/>
  <cols>
    <col min="1" max="1" width="6.42578125" customWidth="1"/>
    <col min="2" max="2" width="8.28515625" customWidth="1"/>
    <col min="3" max="3" width="7" customWidth="1"/>
    <col min="4" max="4" width="6.85546875" customWidth="1"/>
    <col min="5" max="5" width="7.5703125" customWidth="1"/>
    <col min="6" max="6" width="6.140625" customWidth="1"/>
    <col min="7" max="7" width="7.140625" customWidth="1"/>
    <col min="8" max="8" width="10.85546875" customWidth="1"/>
    <col min="9" max="9" width="7.85546875" customWidth="1"/>
    <col min="10" max="10" width="56.28515625" customWidth="1"/>
    <col min="11" max="11" width="24.28515625" customWidth="1"/>
    <col min="12" max="12" width="18" customWidth="1"/>
    <col min="13" max="13" width="21.28515625" customWidth="1"/>
  </cols>
  <sheetData>
    <row r="1" spans="1:13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5"/>
    </row>
    <row r="2" spans="1:13" ht="20.25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x14ac:dyDescent="0.2">
      <c r="A3" s="9"/>
      <c r="B3" s="10"/>
      <c r="C3" s="10"/>
      <c r="D3" s="10"/>
      <c r="E3" s="10"/>
      <c r="F3" s="10"/>
      <c r="G3" s="10"/>
      <c r="H3" s="10"/>
      <c r="I3" s="10"/>
      <c r="J3" s="11"/>
      <c r="K3" s="11"/>
      <c r="L3" s="10"/>
      <c r="M3" s="12"/>
    </row>
    <row r="4" spans="1:13" ht="15.75" x14ac:dyDescent="0.25">
      <c r="A4" s="9"/>
      <c r="B4" s="13" t="s">
        <v>2</v>
      </c>
      <c r="C4" s="14"/>
      <c r="D4" s="15">
        <v>6109</v>
      </c>
      <c r="E4" s="16"/>
      <c r="F4" s="17" t="s">
        <v>3</v>
      </c>
      <c r="G4" s="18"/>
      <c r="H4" s="18"/>
      <c r="I4" s="18"/>
      <c r="J4" s="18"/>
      <c r="K4" s="10"/>
      <c r="L4" s="10"/>
      <c r="M4" s="12"/>
    </row>
    <row r="5" spans="1:13" s="22" customFormat="1" x14ac:dyDescent="0.2">
      <c r="A5" s="9"/>
      <c r="B5" s="19"/>
      <c r="C5" s="20"/>
      <c r="D5" s="21" t="s">
        <v>4</v>
      </c>
      <c r="E5" s="20"/>
      <c r="F5" s="21" t="s">
        <v>5</v>
      </c>
      <c r="G5" s="10"/>
      <c r="H5" s="10"/>
      <c r="I5" s="10"/>
      <c r="J5" s="10"/>
      <c r="K5" s="10"/>
      <c r="L5" s="10"/>
      <c r="M5" s="12"/>
    </row>
    <row r="6" spans="1:13" ht="15.75" x14ac:dyDescent="0.25">
      <c r="A6" s="9"/>
      <c r="B6" s="13" t="s">
        <v>6</v>
      </c>
      <c r="C6" s="18"/>
      <c r="D6" s="23" t="s">
        <v>7</v>
      </c>
      <c r="E6" s="17"/>
      <c r="F6" s="18" t="s">
        <v>3</v>
      </c>
      <c r="G6" s="18"/>
      <c r="H6" s="18"/>
      <c r="I6" s="18"/>
      <c r="J6" s="18"/>
      <c r="K6" s="10"/>
      <c r="L6" s="10"/>
      <c r="M6" s="12"/>
    </row>
    <row r="7" spans="1:13" s="22" customFormat="1" ht="13.5" thickBot="1" x14ac:dyDescent="0.25">
      <c r="A7" s="24"/>
      <c r="B7" s="25"/>
      <c r="C7" s="25"/>
      <c r="D7" s="26" t="s">
        <v>4</v>
      </c>
      <c r="E7" s="26"/>
      <c r="F7" s="26" t="s">
        <v>5</v>
      </c>
      <c r="G7" s="25"/>
      <c r="H7" s="25"/>
      <c r="I7" s="25"/>
      <c r="J7" s="25"/>
      <c r="K7" s="25"/>
      <c r="L7" s="25"/>
      <c r="M7" s="27"/>
    </row>
    <row r="8" spans="1:13" ht="13.5" thickBot="1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8"/>
      <c r="M8" s="28"/>
    </row>
    <row r="9" spans="1:13" ht="13.5" thickBot="1" x14ac:dyDescent="0.25">
      <c r="A9" s="29" t="s">
        <v>8</v>
      </c>
      <c r="B9" s="30"/>
      <c r="C9" s="30"/>
      <c r="D9" s="30"/>
      <c r="E9" s="30"/>
      <c r="F9" s="31"/>
      <c r="G9" s="32"/>
      <c r="H9" s="33"/>
      <c r="I9" s="34"/>
      <c r="J9" s="35" t="s">
        <v>9</v>
      </c>
      <c r="K9" s="28"/>
      <c r="L9" s="36" t="s">
        <v>10</v>
      </c>
      <c r="M9" s="37"/>
    </row>
    <row r="10" spans="1:13" ht="23.25" thickBot="1" x14ac:dyDescent="0.25">
      <c r="A10" s="38" t="s">
        <v>11</v>
      </c>
      <c r="B10" s="38" t="s">
        <v>12</v>
      </c>
      <c r="C10" s="38" t="s">
        <v>13</v>
      </c>
      <c r="D10" s="39" t="s">
        <v>14</v>
      </c>
      <c r="E10" s="40"/>
      <c r="F10" s="41"/>
      <c r="G10" s="38" t="s">
        <v>15</v>
      </c>
      <c r="H10" s="38" t="s">
        <v>16</v>
      </c>
      <c r="I10" s="42" t="s">
        <v>17</v>
      </c>
      <c r="J10" s="43"/>
      <c r="K10" s="44" t="s">
        <v>18</v>
      </c>
      <c r="L10" s="45"/>
      <c r="M10" s="44" t="s">
        <v>19</v>
      </c>
    </row>
    <row r="11" spans="1:13" ht="13.5" thickBot="1" x14ac:dyDescent="0.25">
      <c r="A11" s="46">
        <v>1</v>
      </c>
      <c r="B11" s="46">
        <v>2</v>
      </c>
      <c r="C11" s="47">
        <v>3</v>
      </c>
      <c r="D11" s="48">
        <v>4</v>
      </c>
      <c r="E11" s="49"/>
      <c r="F11" s="49"/>
      <c r="G11" s="46">
        <v>5</v>
      </c>
      <c r="H11" s="46">
        <v>6</v>
      </c>
      <c r="I11" s="50"/>
      <c r="J11" s="46">
        <v>7</v>
      </c>
      <c r="K11" s="51"/>
      <c r="L11" s="52"/>
      <c r="M11" s="28"/>
    </row>
    <row r="12" spans="1:13" ht="17.25" x14ac:dyDescent="0.35">
      <c r="A12" s="53" t="s">
        <v>7</v>
      </c>
      <c r="B12" s="54" t="s">
        <v>20</v>
      </c>
      <c r="C12" s="55"/>
      <c r="D12" s="56"/>
      <c r="E12" s="56"/>
      <c r="F12" s="57"/>
      <c r="G12" s="55"/>
      <c r="H12" s="58"/>
      <c r="I12" s="59"/>
      <c r="J12" s="60" t="s">
        <v>21</v>
      </c>
      <c r="K12" s="61"/>
      <c r="L12" s="4"/>
      <c r="M12" s="62">
        <f>+M15+M14</f>
        <v>58896044.459999993</v>
      </c>
    </row>
    <row r="13" spans="1:13" x14ac:dyDescent="0.2">
      <c r="A13" s="28"/>
      <c r="B13" s="12"/>
      <c r="C13" s="28"/>
      <c r="D13" s="28"/>
      <c r="E13" s="28"/>
      <c r="F13" s="9"/>
      <c r="G13" s="28"/>
      <c r="H13" s="9"/>
      <c r="I13" s="28"/>
      <c r="J13" s="63"/>
      <c r="K13" s="28"/>
      <c r="L13" s="10"/>
      <c r="M13" s="64"/>
    </row>
    <row r="14" spans="1:13" x14ac:dyDescent="0.2">
      <c r="A14" s="28"/>
      <c r="B14" s="12"/>
      <c r="C14" s="28"/>
      <c r="D14" s="28">
        <v>0</v>
      </c>
      <c r="E14" s="28">
        <v>1</v>
      </c>
      <c r="F14" s="9"/>
      <c r="G14" s="65">
        <v>413</v>
      </c>
      <c r="H14" s="66" t="s">
        <v>22</v>
      </c>
      <c r="I14" s="65"/>
      <c r="J14" s="67" t="s">
        <v>23</v>
      </c>
      <c r="K14" s="68" t="s">
        <v>24</v>
      </c>
      <c r="L14" s="69">
        <v>100</v>
      </c>
      <c r="M14" s="64">
        <f>+[1]Resumen!H155</f>
        <v>19282336.759999998</v>
      </c>
    </row>
    <row r="15" spans="1:13" ht="19.5" customHeight="1" x14ac:dyDescent="0.2">
      <c r="A15" s="28"/>
      <c r="B15" s="12"/>
      <c r="C15" s="28"/>
      <c r="D15" s="28">
        <v>0</v>
      </c>
      <c r="E15" s="28">
        <v>2</v>
      </c>
      <c r="F15" s="9"/>
      <c r="G15" s="65">
        <v>413</v>
      </c>
      <c r="H15" s="66" t="s">
        <v>22</v>
      </c>
      <c r="I15" s="65"/>
      <c r="J15" s="67" t="s">
        <v>25</v>
      </c>
      <c r="K15" s="68" t="s">
        <v>24</v>
      </c>
      <c r="L15" s="69">
        <v>100</v>
      </c>
      <c r="M15" s="70">
        <f>+[1]Resumen!I155</f>
        <v>39613707.699999996</v>
      </c>
    </row>
    <row r="16" spans="1:13" x14ac:dyDescent="0.2">
      <c r="A16" s="28"/>
      <c r="B16" s="12"/>
      <c r="C16" s="28"/>
      <c r="D16" s="28"/>
      <c r="E16" s="28"/>
      <c r="F16" s="9"/>
      <c r="G16" s="28"/>
      <c r="H16" s="9"/>
      <c r="I16" s="28"/>
      <c r="J16" s="71"/>
      <c r="K16" s="28"/>
      <c r="L16" s="10"/>
      <c r="M16" s="64"/>
    </row>
    <row r="17" spans="1:13" ht="17.25" x14ac:dyDescent="0.35">
      <c r="A17" s="72">
        <v>11</v>
      </c>
      <c r="B17" s="73" t="s">
        <v>20</v>
      </c>
      <c r="C17" s="56"/>
      <c r="D17" s="56"/>
      <c r="E17" s="56"/>
      <c r="F17" s="57"/>
      <c r="G17" s="56"/>
      <c r="H17" s="57"/>
      <c r="I17" s="56"/>
      <c r="J17" s="60" t="s">
        <v>26</v>
      </c>
      <c r="K17" s="28"/>
      <c r="L17" s="10"/>
      <c r="M17" s="74">
        <f>+M18+M19</f>
        <v>254128521.13</v>
      </c>
    </row>
    <row r="18" spans="1:13" x14ac:dyDescent="0.2">
      <c r="A18" s="65"/>
      <c r="B18" s="12"/>
      <c r="C18" s="28"/>
      <c r="D18" s="28">
        <v>0</v>
      </c>
      <c r="E18" s="56">
        <v>1</v>
      </c>
      <c r="F18" s="9"/>
      <c r="G18" s="65">
        <v>413</v>
      </c>
      <c r="H18" s="66" t="s">
        <v>22</v>
      </c>
      <c r="I18" s="65"/>
      <c r="J18" s="67" t="s">
        <v>27</v>
      </c>
      <c r="K18" s="75" t="s">
        <v>28</v>
      </c>
      <c r="L18" s="76"/>
      <c r="M18" s="64">
        <f>+[1]Resumen!J155</f>
        <v>3479753.7499999995</v>
      </c>
    </row>
    <row r="19" spans="1:13" x14ac:dyDescent="0.2">
      <c r="A19" s="65"/>
      <c r="B19" s="12"/>
      <c r="C19" s="28"/>
      <c r="D19" s="28"/>
      <c r="E19" s="56"/>
      <c r="F19" s="9"/>
      <c r="G19" s="65"/>
      <c r="H19" s="66"/>
      <c r="I19" s="65"/>
      <c r="J19" s="67" t="s">
        <v>29</v>
      </c>
      <c r="K19" s="68" t="s">
        <v>24</v>
      </c>
      <c r="L19" s="76"/>
      <c r="M19" s="70">
        <f>+[1]Resumen!K155</f>
        <v>250648767.38</v>
      </c>
    </row>
    <row r="20" spans="1:13" x14ac:dyDescent="0.2">
      <c r="A20" s="28"/>
      <c r="B20" s="12"/>
      <c r="C20" s="12"/>
      <c r="D20" s="9"/>
      <c r="E20" s="56"/>
      <c r="F20" s="9"/>
      <c r="G20" s="65"/>
      <c r="H20" s="66"/>
      <c r="I20" s="65"/>
      <c r="J20" s="67"/>
      <c r="K20" s="77"/>
      <c r="L20" s="76"/>
      <c r="M20" s="64"/>
    </row>
    <row r="21" spans="1:13" x14ac:dyDescent="0.2">
      <c r="A21" s="28"/>
      <c r="B21" s="10"/>
      <c r="C21" s="78"/>
      <c r="D21" s="10"/>
      <c r="E21" s="79"/>
      <c r="F21" s="80"/>
      <c r="G21" s="65"/>
      <c r="H21" s="81"/>
      <c r="I21" s="82"/>
      <c r="J21" s="67"/>
      <c r="K21" s="83"/>
      <c r="L21" s="84"/>
      <c r="M21" s="85"/>
    </row>
    <row r="22" spans="1:13" ht="15" x14ac:dyDescent="0.35">
      <c r="A22" s="28"/>
      <c r="B22" s="10"/>
      <c r="C22" s="78">
        <v>20</v>
      </c>
      <c r="D22" s="10"/>
      <c r="E22" s="79"/>
      <c r="F22" s="80">
        <v>51</v>
      </c>
      <c r="G22" s="65">
        <v>413</v>
      </c>
      <c r="H22" s="81" t="s">
        <v>30</v>
      </c>
      <c r="I22" s="82"/>
      <c r="J22" s="86" t="s">
        <v>31</v>
      </c>
      <c r="K22" s="87" t="s">
        <v>32</v>
      </c>
      <c r="L22" s="88"/>
      <c r="M22" s="74">
        <f>+M25+M26+M23+M24</f>
        <v>30200000</v>
      </c>
    </row>
    <row r="23" spans="1:13" ht="25.5" x14ac:dyDescent="0.2">
      <c r="A23" s="28"/>
      <c r="B23" s="10"/>
      <c r="C23" s="78"/>
      <c r="D23" s="10"/>
      <c r="E23" s="79"/>
      <c r="F23" s="80"/>
      <c r="G23" s="65"/>
      <c r="H23" s="81"/>
      <c r="I23" s="82"/>
      <c r="J23" s="89" t="s">
        <v>33</v>
      </c>
      <c r="K23" s="87"/>
      <c r="L23" s="90">
        <v>9995</v>
      </c>
      <c r="M23" s="85">
        <v>1700000</v>
      </c>
    </row>
    <row r="24" spans="1:13" x14ac:dyDescent="0.2">
      <c r="A24" s="28"/>
      <c r="B24" s="10"/>
      <c r="C24" s="78"/>
      <c r="D24" s="10"/>
      <c r="E24" s="79"/>
      <c r="F24" s="80"/>
      <c r="G24" s="65"/>
      <c r="H24" s="81"/>
      <c r="I24" s="82"/>
      <c r="J24" s="89" t="s">
        <v>34</v>
      </c>
      <c r="K24" s="87"/>
      <c r="L24" s="90">
        <v>9995</v>
      </c>
      <c r="M24" s="85">
        <v>3500000</v>
      </c>
    </row>
    <row r="25" spans="1:13" x14ac:dyDescent="0.2">
      <c r="A25" s="28"/>
      <c r="B25" s="10"/>
      <c r="C25" s="78"/>
      <c r="D25" s="10"/>
      <c r="E25" s="79"/>
      <c r="F25" s="80"/>
      <c r="G25" s="65"/>
      <c r="H25" s="81"/>
      <c r="I25" s="82" t="s">
        <v>35</v>
      </c>
      <c r="J25" s="67" t="s">
        <v>36</v>
      </c>
      <c r="K25" s="83"/>
      <c r="L25" s="69">
        <v>100</v>
      </c>
      <c r="M25" s="85">
        <v>12500000</v>
      </c>
    </row>
    <row r="26" spans="1:13" ht="25.5" x14ac:dyDescent="0.2">
      <c r="A26" s="28"/>
      <c r="B26" s="10"/>
      <c r="C26" s="78"/>
      <c r="D26" s="10"/>
      <c r="E26" s="79"/>
      <c r="F26" s="80"/>
      <c r="G26" s="65"/>
      <c r="H26" s="81"/>
      <c r="I26" s="82" t="s">
        <v>37</v>
      </c>
      <c r="J26" s="91" t="s">
        <v>38</v>
      </c>
      <c r="K26" s="83"/>
      <c r="L26" s="69">
        <v>100</v>
      </c>
      <c r="M26" s="85">
        <v>12500000</v>
      </c>
    </row>
    <row r="27" spans="1:13" x14ac:dyDescent="0.2">
      <c r="A27" s="28"/>
      <c r="B27" s="10"/>
      <c r="C27" s="78"/>
      <c r="D27" s="10"/>
      <c r="E27" s="79"/>
      <c r="F27" s="80"/>
      <c r="G27" s="65"/>
      <c r="H27" s="81"/>
      <c r="I27" s="82"/>
      <c r="J27" s="67"/>
      <c r="K27" s="83"/>
      <c r="M27" s="85"/>
    </row>
    <row r="28" spans="1:13" ht="17.25" x14ac:dyDescent="0.35">
      <c r="A28" s="92">
        <v>12</v>
      </c>
      <c r="B28" s="73" t="s">
        <v>20</v>
      </c>
      <c r="C28" s="93"/>
      <c r="D28" s="94"/>
      <c r="E28" s="93"/>
      <c r="F28" s="94"/>
      <c r="G28" s="95"/>
      <c r="H28" s="94"/>
      <c r="I28" s="96"/>
      <c r="J28" s="60" t="s">
        <v>39</v>
      </c>
      <c r="K28" s="97"/>
      <c r="L28" s="69"/>
      <c r="M28" s="74">
        <f>+M29</f>
        <v>20171605.080000002</v>
      </c>
    </row>
    <row r="29" spans="1:13" ht="15.75" x14ac:dyDescent="0.25">
      <c r="A29" s="98"/>
      <c r="B29" s="73"/>
      <c r="C29" s="93"/>
      <c r="D29" s="28">
        <v>0</v>
      </c>
      <c r="E29" s="56">
        <v>1</v>
      </c>
      <c r="F29" s="9"/>
      <c r="G29" s="65">
        <v>413</v>
      </c>
      <c r="H29" s="66" t="s">
        <v>22</v>
      </c>
      <c r="I29" s="65"/>
      <c r="J29" s="67" t="s">
        <v>27</v>
      </c>
      <c r="K29" s="75" t="s">
        <v>40</v>
      </c>
      <c r="L29" s="99"/>
      <c r="M29" s="100">
        <f>+[1]Resumen!L155</f>
        <v>20171605.080000002</v>
      </c>
    </row>
    <row r="30" spans="1:13" x14ac:dyDescent="0.2">
      <c r="A30" s="28"/>
      <c r="B30" s="12"/>
      <c r="C30" s="28"/>
      <c r="D30" s="10"/>
      <c r="E30" s="28"/>
      <c r="F30" s="9"/>
      <c r="G30" s="28"/>
      <c r="H30" s="9"/>
      <c r="I30" s="28"/>
      <c r="J30" s="101"/>
      <c r="K30" s="102"/>
      <c r="L30" s="103"/>
      <c r="M30" s="104"/>
    </row>
    <row r="31" spans="1:13" ht="17.25" x14ac:dyDescent="0.35">
      <c r="A31" s="92">
        <v>13</v>
      </c>
      <c r="B31" s="73" t="s">
        <v>20</v>
      </c>
      <c r="C31" s="93"/>
      <c r="D31" s="94"/>
      <c r="E31" s="93"/>
      <c r="F31" s="94"/>
      <c r="G31" s="95"/>
      <c r="H31" s="94"/>
      <c r="I31" s="96"/>
      <c r="J31" s="60" t="s">
        <v>41</v>
      </c>
      <c r="K31" s="97"/>
      <c r="L31" s="103"/>
      <c r="M31" s="74">
        <f>+M32</f>
        <v>6008249.3300000001</v>
      </c>
    </row>
    <row r="32" spans="1:13" ht="15.75" x14ac:dyDescent="0.25">
      <c r="A32" s="98"/>
      <c r="B32" s="73"/>
      <c r="C32" s="93"/>
      <c r="D32" s="28">
        <v>0</v>
      </c>
      <c r="E32" s="56">
        <v>1</v>
      </c>
      <c r="F32" s="9"/>
      <c r="G32" s="65">
        <v>413</v>
      </c>
      <c r="H32" s="66" t="s">
        <v>22</v>
      </c>
      <c r="I32" s="65"/>
      <c r="J32" s="67" t="s">
        <v>27</v>
      </c>
      <c r="K32" s="75" t="s">
        <v>40</v>
      </c>
      <c r="L32" s="103"/>
      <c r="M32" s="100">
        <f>+[1]Resumen!M155</f>
        <v>6008249.3300000001</v>
      </c>
    </row>
    <row r="33" spans="1:13" s="108" customFormat="1" ht="17.25" x14ac:dyDescent="0.35">
      <c r="A33" s="98"/>
      <c r="B33" s="73"/>
      <c r="C33" s="93"/>
      <c r="D33" s="57"/>
      <c r="E33" s="56"/>
      <c r="F33" s="57"/>
      <c r="G33" s="105"/>
      <c r="H33" s="106"/>
      <c r="I33" s="105"/>
      <c r="J33" s="67"/>
      <c r="K33" s="102"/>
      <c r="L33" s="103"/>
      <c r="M33" s="107"/>
    </row>
    <row r="34" spans="1:13" ht="18" thickBot="1" x14ac:dyDescent="0.4">
      <c r="A34" s="109"/>
      <c r="B34" s="109"/>
      <c r="C34" s="109"/>
      <c r="D34" s="24"/>
      <c r="E34" s="109"/>
      <c r="F34" s="24">
        <v>5755</v>
      </c>
      <c r="G34" s="109"/>
      <c r="H34" s="24"/>
      <c r="I34" s="28"/>
      <c r="J34" s="110" t="s">
        <v>42</v>
      </c>
      <c r="K34" s="111"/>
      <c r="L34" s="112">
        <f>SUM(L35)</f>
        <v>0</v>
      </c>
      <c r="M34" s="113">
        <f>+M31+M28+M22+M17+M12</f>
        <v>369404420</v>
      </c>
    </row>
    <row r="35" spans="1:13" ht="13.5" thickBot="1" x14ac:dyDescent="0.25">
      <c r="A35" s="114"/>
      <c r="B35" s="115"/>
      <c r="C35" s="114"/>
      <c r="D35" s="109"/>
      <c r="E35" s="114"/>
      <c r="F35" s="114"/>
      <c r="G35" s="114"/>
      <c r="H35" s="116"/>
      <c r="I35" s="114"/>
      <c r="J35" s="115"/>
      <c r="K35" s="27"/>
      <c r="L35" s="117"/>
      <c r="M35" s="118"/>
    </row>
    <row r="36" spans="1:13" x14ac:dyDescent="0.2">
      <c r="A36" s="119" t="s">
        <v>43</v>
      </c>
      <c r="B36" s="119"/>
      <c r="C36" s="119"/>
      <c r="D36" s="10"/>
      <c r="E36" s="119"/>
      <c r="F36" s="119"/>
      <c r="G36" s="119"/>
      <c r="H36" s="119"/>
      <c r="I36" s="119"/>
      <c r="J36" s="10"/>
      <c r="K36" s="10"/>
      <c r="L36" s="120"/>
      <c r="M36" s="121"/>
    </row>
    <row r="37" spans="1:13" x14ac:dyDescent="0.2">
      <c r="A37" s="119" t="s">
        <v>44</v>
      </c>
      <c r="B37" s="119"/>
      <c r="C37" s="119"/>
      <c r="D37" s="10"/>
      <c r="E37" s="119"/>
      <c r="F37" s="119"/>
      <c r="G37" s="119"/>
      <c r="H37" s="119"/>
      <c r="I37" s="119"/>
      <c r="J37" s="10"/>
      <c r="K37" s="10"/>
      <c r="L37" s="120"/>
      <c r="M37" s="121"/>
    </row>
    <row r="38" spans="1:13" x14ac:dyDescent="0.2">
      <c r="A38" s="10" t="s">
        <v>45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22" t="s">
        <v>46</v>
      </c>
      <c r="M38" s="123">
        <f>'[1]Formulario 9-ingresos'!S44</f>
        <v>369404420</v>
      </c>
    </row>
    <row r="39" spans="1:13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5" t="s">
        <v>47</v>
      </c>
      <c r="M39" s="126">
        <f>M34</f>
        <v>369404420</v>
      </c>
    </row>
    <row r="40" spans="1:13" ht="13.5" thickBot="1" x14ac:dyDescent="0.25">
      <c r="A40" s="124"/>
      <c r="B40" s="124"/>
      <c r="C40" s="124"/>
      <c r="D40" s="124"/>
      <c r="E40" s="124"/>
      <c r="F40" s="127"/>
      <c r="G40" s="124"/>
      <c r="H40" s="128"/>
      <c r="I40" s="128"/>
      <c r="J40" s="129"/>
      <c r="K40" s="129"/>
      <c r="L40" s="130" t="s">
        <v>48</v>
      </c>
      <c r="M40" s="131">
        <f>M38-M39</f>
        <v>0</v>
      </c>
    </row>
    <row r="41" spans="1:13" ht="13.5" thickTop="1" x14ac:dyDescent="0.2">
      <c r="A41" s="124"/>
      <c r="B41" s="124"/>
      <c r="C41" s="124"/>
      <c r="D41" s="124"/>
      <c r="E41" s="124"/>
      <c r="F41" s="127"/>
      <c r="G41" s="124"/>
      <c r="H41" s="132"/>
      <c r="I41" s="132"/>
      <c r="J41" s="133"/>
      <c r="K41" s="133"/>
      <c r="L41" s="124"/>
      <c r="M41" s="134"/>
    </row>
    <row r="42" spans="1:13" x14ac:dyDescent="0.2">
      <c r="A42" s="124"/>
      <c r="B42" s="124"/>
      <c r="C42" s="124"/>
      <c r="D42" s="124"/>
      <c r="E42" s="124"/>
      <c r="F42" s="124"/>
      <c r="G42" s="124"/>
      <c r="H42" s="135"/>
      <c r="I42" s="135"/>
      <c r="J42" s="129"/>
      <c r="K42" s="129"/>
      <c r="L42" s="134"/>
      <c r="M42" s="134"/>
    </row>
    <row r="43" spans="1:13" x14ac:dyDescent="0.2">
      <c r="A43" s="124"/>
      <c r="B43" s="124"/>
      <c r="C43" s="124"/>
      <c r="D43" s="124"/>
      <c r="E43" s="124"/>
      <c r="F43" s="124"/>
      <c r="G43" s="124"/>
      <c r="H43" s="136"/>
      <c r="I43" s="136"/>
      <c r="J43" s="124"/>
      <c r="K43" s="124"/>
      <c r="L43" s="124"/>
      <c r="M43" s="137"/>
    </row>
    <row r="44" spans="1:13" x14ac:dyDescent="0.2">
      <c r="A44" s="124"/>
      <c r="B44" s="124"/>
      <c r="C44" s="124"/>
      <c r="D44" s="124"/>
      <c r="E44" s="124"/>
      <c r="F44" s="124"/>
      <c r="G44" s="124"/>
      <c r="H44" s="138"/>
      <c r="I44" s="138"/>
      <c r="J44" s="124"/>
      <c r="K44" s="124"/>
      <c r="L44" s="124"/>
      <c r="M44" s="124"/>
    </row>
    <row r="45" spans="1:13" x14ac:dyDescent="0.2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</row>
    <row r="46" spans="1:13" x14ac:dyDescent="0.2">
      <c r="A46" s="124"/>
      <c r="B46" s="124"/>
      <c r="C46" s="124"/>
      <c r="D46" s="124"/>
      <c r="E46" s="124"/>
      <c r="F46" s="124"/>
      <c r="G46" s="124"/>
      <c r="H46" s="138"/>
      <c r="I46" s="138"/>
      <c r="J46" s="139"/>
      <c r="K46" s="139"/>
      <c r="L46" s="139"/>
      <c r="M46" s="134"/>
    </row>
    <row r="47" spans="1:13" x14ac:dyDescent="0.2">
      <c r="A47" s="124"/>
      <c r="B47" s="124"/>
      <c r="C47" s="124"/>
      <c r="D47" s="124"/>
      <c r="E47" s="124"/>
      <c r="F47" s="124"/>
      <c r="G47" s="124"/>
      <c r="H47" s="124"/>
      <c r="I47" s="124"/>
      <c r="J47" s="139"/>
      <c r="K47" s="139"/>
      <c r="L47" s="139"/>
      <c r="M47" s="124"/>
    </row>
    <row r="48" spans="1:13" x14ac:dyDescent="0.2">
      <c r="J48" s="89"/>
    </row>
  </sheetData>
  <mergeCells count="11">
    <mergeCell ref="D11:F11"/>
    <mergeCell ref="J40:K40"/>
    <mergeCell ref="J42:K42"/>
    <mergeCell ref="J46:L47"/>
    <mergeCell ref="A1:H1"/>
    <mergeCell ref="A2:M2"/>
    <mergeCell ref="D4:E4"/>
    <mergeCell ref="A9:F9"/>
    <mergeCell ref="J9:J10"/>
    <mergeCell ref="L9:L10"/>
    <mergeCell ref="D10:F10"/>
  </mergeCells>
  <pageMargins left="0.81" right="0.16" top="0.67" bottom="0.17" header="0" footer="0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9"/>
  <sheetViews>
    <sheetView view="pageBreakPreview" topLeftCell="H105" zoomScale="70" zoomScaleNormal="60" zoomScaleSheetLayoutView="70" zoomScalePageLayoutView="80" workbookViewId="0">
      <selection activeCell="H173" sqref="H173"/>
    </sheetView>
  </sheetViews>
  <sheetFormatPr baseColWidth="10" defaultColWidth="9.140625" defaultRowHeight="12.75" x14ac:dyDescent="0.2"/>
  <cols>
    <col min="1" max="1" width="9.42578125" customWidth="1"/>
    <col min="2" max="2" width="9" customWidth="1"/>
    <col min="3" max="3" width="9.5703125" customWidth="1"/>
    <col min="4" max="4" width="39.42578125" customWidth="1"/>
    <col min="5" max="5" width="7.42578125" customWidth="1"/>
    <col min="6" max="6" width="13.28515625" customWidth="1"/>
    <col min="7" max="7" width="11.7109375" customWidth="1"/>
    <col min="8" max="8" width="19.7109375" customWidth="1"/>
    <col min="9" max="9" width="21.85546875" customWidth="1"/>
    <col min="10" max="10" width="17" customWidth="1"/>
    <col min="11" max="11" width="21.140625" customWidth="1"/>
    <col min="12" max="12" width="19" customWidth="1"/>
    <col min="13" max="13" width="16" customWidth="1"/>
    <col min="14" max="14" width="20.140625" customWidth="1"/>
    <col min="15" max="15" width="21.140625" customWidth="1"/>
    <col min="16" max="16" width="22.7109375" customWidth="1"/>
    <col min="17" max="17" width="14.85546875" customWidth="1"/>
  </cols>
  <sheetData>
    <row r="2" spans="1:16" ht="24" customHeight="1" x14ac:dyDescent="0.25">
      <c r="A2" s="140" t="s">
        <v>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0.5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6" s="108" customFormat="1" ht="12.75" customHeight="1" x14ac:dyDescent="0.2">
      <c r="A4" s="142" t="s">
        <v>49</v>
      </c>
      <c r="B4" s="143"/>
      <c r="C4" s="144">
        <v>6109</v>
      </c>
      <c r="D4" s="145" t="s">
        <v>3</v>
      </c>
      <c r="E4" s="143"/>
      <c r="F4" s="143"/>
      <c r="G4" s="143"/>
      <c r="H4" s="143"/>
      <c r="I4" s="143"/>
      <c r="J4" s="143"/>
      <c r="K4" s="63"/>
      <c r="L4" s="132"/>
      <c r="M4" s="132"/>
      <c r="N4" s="132"/>
      <c r="O4" s="132"/>
      <c r="P4" s="132"/>
    </row>
    <row r="5" spans="1:16" ht="16.5" customHeight="1" x14ac:dyDescent="0.2">
      <c r="A5" s="146"/>
      <c r="B5" s="141"/>
      <c r="C5" s="141"/>
      <c r="D5" s="76"/>
      <c r="E5" s="141"/>
      <c r="F5" s="141"/>
      <c r="G5" s="141"/>
      <c r="H5" s="141"/>
      <c r="I5" s="141"/>
      <c r="J5" s="141"/>
      <c r="K5" s="10"/>
      <c r="L5" s="124"/>
      <c r="M5" s="124"/>
      <c r="N5" s="124"/>
      <c r="O5" s="124"/>
      <c r="P5" s="124"/>
    </row>
    <row r="6" spans="1:16" ht="13.5" customHeight="1" x14ac:dyDescent="0.2">
      <c r="A6" s="146" t="s">
        <v>50</v>
      </c>
      <c r="B6" s="141"/>
      <c r="C6" s="147" t="s">
        <v>7</v>
      </c>
      <c r="D6" s="148" t="s">
        <v>3</v>
      </c>
      <c r="E6" s="141"/>
      <c r="F6" s="141"/>
      <c r="G6" s="141"/>
      <c r="H6" s="141"/>
      <c r="I6" s="141"/>
      <c r="J6" s="141"/>
      <c r="K6" s="10"/>
      <c r="L6" s="124"/>
      <c r="M6" s="124"/>
      <c r="N6" s="124"/>
      <c r="O6" s="124"/>
      <c r="P6" s="124"/>
    </row>
    <row r="7" spans="1:16" ht="18" customHeight="1" x14ac:dyDescent="0.2">
      <c r="A7" s="149"/>
      <c r="B7" s="141"/>
      <c r="C7" s="141"/>
      <c r="D7" s="141"/>
      <c r="E7" s="141"/>
      <c r="F7" s="141"/>
      <c r="G7" s="141"/>
      <c r="H7" s="141"/>
      <c r="I7" s="141"/>
      <c r="J7" s="141"/>
      <c r="K7" s="10"/>
      <c r="L7" s="124"/>
      <c r="M7" s="124"/>
      <c r="N7" s="124"/>
      <c r="O7" s="124"/>
      <c r="P7" s="124"/>
    </row>
    <row r="8" spans="1:16" ht="15" customHeight="1" x14ac:dyDescent="0.2">
      <c r="A8" s="146" t="s">
        <v>51</v>
      </c>
      <c r="B8" s="148"/>
      <c r="C8" s="148"/>
      <c r="D8" s="141"/>
      <c r="E8" s="141"/>
      <c r="F8" s="141"/>
      <c r="G8" s="141"/>
      <c r="H8" s="141"/>
      <c r="I8" s="141"/>
      <c r="J8" s="141"/>
      <c r="K8" s="10"/>
      <c r="L8" s="124"/>
      <c r="M8" s="124"/>
      <c r="N8" s="124"/>
      <c r="O8" s="124"/>
      <c r="P8" s="124"/>
    </row>
    <row r="9" spans="1:16" ht="15.75" customHeight="1" x14ac:dyDescent="0.2">
      <c r="A9" s="149"/>
      <c r="B9" s="141"/>
      <c r="C9" s="141"/>
      <c r="D9" s="141"/>
      <c r="E9" s="141"/>
      <c r="F9" s="141"/>
      <c r="G9" s="141"/>
      <c r="H9" s="141"/>
      <c r="I9" s="141"/>
      <c r="J9" s="141"/>
      <c r="K9" s="10"/>
      <c r="L9" s="124"/>
      <c r="M9" s="124"/>
      <c r="N9" s="124"/>
      <c r="O9" s="124"/>
      <c r="P9" s="124"/>
    </row>
    <row r="10" spans="1:16" ht="12" customHeight="1" x14ac:dyDescent="0.2">
      <c r="A10" s="146" t="s">
        <v>52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0"/>
      <c r="L10" s="124"/>
      <c r="M10" s="124"/>
      <c r="N10" s="124"/>
      <c r="O10" s="124"/>
      <c r="P10" s="124"/>
    </row>
    <row r="11" spans="1:16" ht="15" customHeight="1" x14ac:dyDescent="0.2">
      <c r="A11" s="149"/>
      <c r="B11" s="141"/>
      <c r="C11" s="141"/>
      <c r="D11" s="141"/>
      <c r="E11" s="141"/>
      <c r="F11" s="141"/>
      <c r="G11" s="141"/>
      <c r="H11" s="141"/>
      <c r="I11" s="141"/>
      <c r="J11" s="141"/>
      <c r="K11" s="10"/>
      <c r="L11" s="124"/>
      <c r="M11" s="124"/>
      <c r="N11" s="124"/>
      <c r="O11" s="124"/>
      <c r="P11" s="124"/>
    </row>
    <row r="12" spans="1:16" x14ac:dyDescent="0.2">
      <c r="A12" s="146" t="s">
        <v>53</v>
      </c>
      <c r="B12" s="20"/>
      <c r="C12" s="10"/>
      <c r="D12" s="150" t="s">
        <v>54</v>
      </c>
      <c r="E12" s="10"/>
      <c r="F12" s="10"/>
      <c r="G12" s="141"/>
      <c r="H12" s="141"/>
      <c r="I12" s="141"/>
      <c r="J12" s="141"/>
      <c r="K12" s="10"/>
      <c r="L12" s="124"/>
      <c r="M12" s="124"/>
      <c r="N12" s="124"/>
      <c r="O12" s="124"/>
      <c r="P12" s="124"/>
    </row>
    <row r="13" spans="1:16" ht="12.75" customHeight="1" x14ac:dyDescent="0.2">
      <c r="A13" s="151"/>
      <c r="B13" s="20"/>
      <c r="C13" s="10"/>
      <c r="D13" s="10"/>
      <c r="E13" s="10"/>
      <c r="F13" s="10"/>
      <c r="G13" s="141"/>
      <c r="H13" s="141"/>
      <c r="I13" s="141"/>
      <c r="J13" s="141"/>
      <c r="K13" s="10"/>
      <c r="L13" s="124"/>
      <c r="M13" s="124"/>
      <c r="N13" s="124"/>
      <c r="O13" s="124"/>
      <c r="P13" s="124"/>
    </row>
    <row r="14" spans="1:16" x14ac:dyDescent="0.2">
      <c r="A14" s="151"/>
      <c r="B14" s="20"/>
      <c r="C14" s="10"/>
      <c r="D14" s="10"/>
      <c r="E14" s="10"/>
      <c r="F14" s="10"/>
      <c r="G14" s="141"/>
      <c r="H14" s="141"/>
      <c r="I14" s="141"/>
      <c r="J14" s="141"/>
      <c r="K14" s="10"/>
      <c r="L14" s="124"/>
      <c r="M14" s="124"/>
      <c r="N14" s="124"/>
      <c r="O14" s="124"/>
      <c r="P14" s="124"/>
    </row>
    <row r="15" spans="1:16" x14ac:dyDescent="0.2">
      <c r="A15" s="152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24"/>
      <c r="M15" s="124"/>
      <c r="N15" s="124"/>
      <c r="O15" s="124"/>
      <c r="P15" s="124"/>
    </row>
    <row r="16" spans="1:16" ht="18" customHeight="1" x14ac:dyDescent="0.2">
      <c r="A16" s="154" t="s">
        <v>55</v>
      </c>
      <c r="B16" s="155"/>
      <c r="C16" s="156"/>
      <c r="D16" s="157" t="s">
        <v>56</v>
      </c>
      <c r="E16" s="157" t="s">
        <v>57</v>
      </c>
      <c r="F16" s="155" t="s">
        <v>18</v>
      </c>
      <c r="G16" s="157" t="s">
        <v>10</v>
      </c>
      <c r="H16" s="157" t="s">
        <v>58</v>
      </c>
      <c r="I16" s="157" t="s">
        <v>58</v>
      </c>
      <c r="J16" s="157" t="s">
        <v>58</v>
      </c>
      <c r="K16" s="158" t="s">
        <v>58</v>
      </c>
      <c r="L16" s="157" t="s">
        <v>58</v>
      </c>
      <c r="M16" s="157" t="s">
        <v>58</v>
      </c>
      <c r="N16" s="159" t="s">
        <v>59</v>
      </c>
      <c r="O16" s="159" t="s">
        <v>60</v>
      </c>
      <c r="P16" s="157" t="s">
        <v>58</v>
      </c>
    </row>
    <row r="17" spans="1:17" ht="16.5" customHeight="1" x14ac:dyDescent="0.2">
      <c r="A17" s="160"/>
      <c r="B17" s="161"/>
      <c r="C17" s="162"/>
      <c r="D17" s="163"/>
      <c r="E17" s="163"/>
      <c r="F17" s="161"/>
      <c r="G17" s="163"/>
      <c r="H17" s="163"/>
      <c r="I17" s="163"/>
      <c r="J17" s="163"/>
      <c r="K17" s="163"/>
      <c r="L17" s="163"/>
      <c r="M17" s="163"/>
      <c r="N17" s="164" t="s">
        <v>61</v>
      </c>
      <c r="O17" s="164" t="s">
        <v>61</v>
      </c>
      <c r="P17" s="165"/>
    </row>
    <row r="18" spans="1:17" ht="45" customHeight="1" x14ac:dyDescent="0.2">
      <c r="A18" s="166" t="s">
        <v>62</v>
      </c>
      <c r="B18" s="167"/>
      <c r="C18" s="168"/>
      <c r="D18" s="169"/>
      <c r="E18" s="170"/>
      <c r="F18" s="171"/>
      <c r="G18" s="170"/>
      <c r="H18" s="170" t="s">
        <v>63</v>
      </c>
      <c r="I18" s="170" t="s">
        <v>64</v>
      </c>
      <c r="J18" s="170" t="s">
        <v>65</v>
      </c>
      <c r="K18" s="170" t="s">
        <v>66</v>
      </c>
      <c r="L18" s="170" t="s">
        <v>67</v>
      </c>
      <c r="M18" s="170" t="s">
        <v>68</v>
      </c>
      <c r="N18" s="170" t="s">
        <v>69</v>
      </c>
      <c r="O18" s="170" t="s">
        <v>70</v>
      </c>
      <c r="P18" s="170" t="s">
        <v>71</v>
      </c>
    </row>
    <row r="19" spans="1:17" x14ac:dyDescent="0.2">
      <c r="A19" s="172" t="s">
        <v>72</v>
      </c>
      <c r="B19" s="172" t="s">
        <v>73</v>
      </c>
      <c r="C19" s="173" t="s">
        <v>74</v>
      </c>
      <c r="D19" s="174" t="s">
        <v>75</v>
      </c>
      <c r="E19" s="175" t="s">
        <v>76</v>
      </c>
      <c r="F19" s="176" t="s">
        <v>77</v>
      </c>
      <c r="G19" s="177" t="s">
        <v>78</v>
      </c>
      <c r="H19" s="177" t="s">
        <v>79</v>
      </c>
      <c r="I19" s="177" t="s">
        <v>80</v>
      </c>
      <c r="J19" s="177" t="s">
        <v>81</v>
      </c>
      <c r="K19" s="177" t="s">
        <v>82</v>
      </c>
      <c r="L19" s="177" t="s">
        <v>83</v>
      </c>
      <c r="M19" s="177" t="s">
        <v>84</v>
      </c>
      <c r="N19" s="177"/>
      <c r="O19" s="177"/>
      <c r="P19" s="177" t="s">
        <v>85</v>
      </c>
    </row>
    <row r="20" spans="1:17" ht="27.75" x14ac:dyDescent="0.35">
      <c r="A20" s="178" t="s">
        <v>86</v>
      </c>
      <c r="B20" s="179"/>
      <c r="C20" s="173"/>
      <c r="D20" s="180" t="s">
        <v>87</v>
      </c>
      <c r="E20" s="179" t="s">
        <v>88</v>
      </c>
      <c r="F20" s="147" t="s">
        <v>89</v>
      </c>
      <c r="G20" s="181" t="s">
        <v>90</v>
      </c>
      <c r="H20" s="182">
        <f>+H21+H23+H29+H33+H31</f>
        <v>13903027</v>
      </c>
      <c r="I20" s="182">
        <f>I21+I23+I27+I33+I37+I29</f>
        <v>32410084.939999998</v>
      </c>
      <c r="J20" s="182">
        <f>J21+J23+J27+J33+J37</f>
        <v>3219955.6999999997</v>
      </c>
      <c r="K20" s="182">
        <f>K21+K23+K27+K33+K37</f>
        <v>43713718.100000001</v>
      </c>
      <c r="L20" s="182">
        <f>L21+L23+L27+L33</f>
        <v>3697373.5500000003</v>
      </c>
      <c r="M20" s="183">
        <f>M21+M23+M27+M33+M37</f>
        <v>6004734.5800000001</v>
      </c>
      <c r="N20" s="182"/>
      <c r="O20" s="182"/>
      <c r="P20" s="182">
        <f>+H20+I20+J20+K20+L20+M20</f>
        <v>102948893.87</v>
      </c>
      <c r="Q20" s="184"/>
    </row>
    <row r="21" spans="1:17" ht="15" x14ac:dyDescent="0.35">
      <c r="A21" s="185"/>
      <c r="B21" s="186">
        <v>11</v>
      </c>
      <c r="C21" s="186"/>
      <c r="D21" s="180" t="s">
        <v>91</v>
      </c>
      <c r="E21" s="187"/>
      <c r="F21" s="188"/>
      <c r="G21" s="188"/>
      <c r="H21" s="189">
        <f>+'[1]FORMULARIO 8 ACT.01'!I21</f>
        <v>12648948</v>
      </c>
      <c r="I21" s="189">
        <f>+'[1]8vo.Act.01-02'!H21</f>
        <v>14022632.4</v>
      </c>
      <c r="J21" s="189">
        <f>+'[1]8vo.Act.11-01 '!H21</f>
        <v>2972266.8</v>
      </c>
      <c r="K21" s="189">
        <f>+'[1]8vo.Act.11-02'!H21</f>
        <v>40351124.399999999</v>
      </c>
      <c r="L21" s="189">
        <f>+'[1]8 Pto-Gastos 12-01'!G20</f>
        <v>3412960.2</v>
      </c>
      <c r="M21" s="190">
        <f>+'[1]8vo.Act.11-03'!I21</f>
        <v>5542831.9199999999</v>
      </c>
      <c r="N21" s="189"/>
      <c r="O21" s="189"/>
      <c r="P21" s="182">
        <f>+H21+I21+J21+K21+L21+M21</f>
        <v>78950763.719999999</v>
      </c>
    </row>
    <row r="22" spans="1:17" ht="15" x14ac:dyDescent="0.35">
      <c r="A22" s="185"/>
      <c r="B22" s="185"/>
      <c r="C22" s="185">
        <v>111</v>
      </c>
      <c r="D22" s="187" t="s">
        <v>92</v>
      </c>
      <c r="E22" s="187"/>
      <c r="F22" s="191" t="s">
        <v>89</v>
      </c>
      <c r="G22" s="188"/>
      <c r="H22" s="192"/>
      <c r="I22" s="192"/>
      <c r="J22" s="192"/>
      <c r="K22" s="192"/>
      <c r="L22" s="192"/>
      <c r="M22" s="193"/>
      <c r="N22" s="192"/>
      <c r="O22" s="192"/>
      <c r="P22" s="182">
        <f t="shared" ref="P22:P84" si="0">+H22+I22+J22+K22+L22+M22</f>
        <v>0</v>
      </c>
    </row>
    <row r="23" spans="1:17" ht="15" x14ac:dyDescent="0.35">
      <c r="A23" s="185"/>
      <c r="B23" s="194">
        <v>12</v>
      </c>
      <c r="C23" s="185"/>
      <c r="D23" s="180" t="s">
        <v>93</v>
      </c>
      <c r="E23" s="187"/>
      <c r="F23" s="191"/>
      <c r="G23" s="188"/>
      <c r="H23" s="189">
        <f>+H25</f>
        <v>0</v>
      </c>
      <c r="I23" s="189">
        <f>I24+I25+I26</f>
        <v>0</v>
      </c>
      <c r="J23" s="192">
        <f>J24+J25</f>
        <v>0</v>
      </c>
      <c r="K23" s="189">
        <f>K24+K25</f>
        <v>0</v>
      </c>
      <c r="L23" s="189">
        <f>L24+L25</f>
        <v>0</v>
      </c>
      <c r="M23" s="190">
        <f>M24+M25</f>
        <v>0</v>
      </c>
      <c r="N23" s="192"/>
      <c r="O23" s="192"/>
      <c r="P23" s="195">
        <f t="shared" si="0"/>
        <v>0</v>
      </c>
    </row>
    <row r="24" spans="1:17" x14ac:dyDescent="0.2">
      <c r="A24" s="185"/>
      <c r="B24" s="194"/>
      <c r="C24" s="185" t="s">
        <v>94</v>
      </c>
      <c r="D24" s="187" t="s">
        <v>95</v>
      </c>
      <c r="E24" s="187"/>
      <c r="F24" s="191"/>
      <c r="G24" s="188"/>
      <c r="H24" s="192"/>
      <c r="I24" s="192"/>
      <c r="J24" s="192"/>
      <c r="K24" s="192"/>
      <c r="L24" s="192"/>
      <c r="M24" s="193"/>
      <c r="N24" s="192"/>
      <c r="O24" s="192"/>
      <c r="P24" s="195">
        <f t="shared" si="0"/>
        <v>0</v>
      </c>
    </row>
    <row r="25" spans="1:17" x14ac:dyDescent="0.2">
      <c r="A25" s="185"/>
      <c r="B25" s="194"/>
      <c r="C25" s="185" t="s">
        <v>96</v>
      </c>
      <c r="D25" s="187" t="s">
        <v>97</v>
      </c>
      <c r="E25" s="187"/>
      <c r="F25" s="191" t="s">
        <v>98</v>
      </c>
      <c r="G25" s="188"/>
      <c r="H25" s="192"/>
      <c r="I25" s="192"/>
      <c r="J25" s="192"/>
      <c r="K25" s="192"/>
      <c r="L25" s="192"/>
      <c r="M25" s="193"/>
      <c r="N25" s="192"/>
      <c r="O25" s="192"/>
      <c r="P25" s="195">
        <f t="shared" si="0"/>
        <v>0</v>
      </c>
    </row>
    <row r="26" spans="1:17" x14ac:dyDescent="0.2">
      <c r="A26" s="185"/>
      <c r="B26" s="194"/>
      <c r="C26" s="185">
        <v>112</v>
      </c>
      <c r="D26" s="187" t="s">
        <v>99</v>
      </c>
      <c r="E26" s="187"/>
      <c r="F26" s="191"/>
      <c r="G26" s="188"/>
      <c r="H26" s="192"/>
      <c r="I26" s="192"/>
      <c r="J26" s="192"/>
      <c r="K26" s="192"/>
      <c r="L26" s="192"/>
      <c r="M26" s="193"/>
      <c r="N26" s="192"/>
      <c r="O26" s="192"/>
      <c r="P26" s="195">
        <f t="shared" si="0"/>
        <v>0</v>
      </c>
    </row>
    <row r="27" spans="1:17" ht="18" customHeight="1" x14ac:dyDescent="0.35">
      <c r="A27" s="185"/>
      <c r="B27" s="186">
        <v>13</v>
      </c>
      <c r="C27" s="186"/>
      <c r="D27" s="180" t="s">
        <v>100</v>
      </c>
      <c r="E27" s="187"/>
      <c r="F27" s="188"/>
      <c r="G27" s="188"/>
      <c r="H27" s="189"/>
      <c r="I27" s="189"/>
      <c r="J27" s="189"/>
      <c r="K27" s="189"/>
      <c r="L27" s="189"/>
      <c r="M27" s="190"/>
      <c r="N27" s="189"/>
      <c r="O27" s="189"/>
      <c r="P27" s="195">
        <f t="shared" si="0"/>
        <v>0</v>
      </c>
    </row>
    <row r="28" spans="1:17" ht="14.25" customHeight="1" x14ac:dyDescent="0.2">
      <c r="A28" s="185"/>
      <c r="B28" s="185"/>
      <c r="C28" s="185">
        <v>133</v>
      </c>
      <c r="D28" s="187" t="s">
        <v>101</v>
      </c>
      <c r="E28" s="187"/>
      <c r="F28" s="191" t="s">
        <v>98</v>
      </c>
      <c r="G28" s="188"/>
      <c r="H28" s="192"/>
      <c r="I28" s="192"/>
      <c r="J28" s="192"/>
      <c r="K28" s="192"/>
      <c r="L28" s="192"/>
      <c r="M28" s="193"/>
      <c r="N28" s="192"/>
      <c r="O28" s="192"/>
      <c r="P28" s="195">
        <f t="shared" si="0"/>
        <v>0</v>
      </c>
    </row>
    <row r="29" spans="1:17" ht="14.25" customHeight="1" x14ac:dyDescent="0.35">
      <c r="A29" s="185"/>
      <c r="B29" s="194">
        <v>15</v>
      </c>
      <c r="C29" s="185"/>
      <c r="D29" s="180" t="s">
        <v>102</v>
      </c>
      <c r="E29" s="187"/>
      <c r="F29" s="191"/>
      <c r="G29" s="188"/>
      <c r="H29" s="189">
        <f t="shared" ref="H29:M29" si="1">+H30</f>
        <v>0</v>
      </c>
      <c r="I29" s="189">
        <f t="shared" si="1"/>
        <v>0</v>
      </c>
      <c r="J29" s="189">
        <f t="shared" si="1"/>
        <v>0</v>
      </c>
      <c r="K29" s="189">
        <f t="shared" si="1"/>
        <v>0</v>
      </c>
      <c r="L29" s="189">
        <f t="shared" si="1"/>
        <v>0</v>
      </c>
      <c r="M29" s="189">
        <f t="shared" si="1"/>
        <v>0</v>
      </c>
      <c r="N29" s="192"/>
      <c r="O29" s="192"/>
      <c r="P29" s="195">
        <f t="shared" si="0"/>
        <v>0</v>
      </c>
    </row>
    <row r="30" spans="1:17" ht="14.25" customHeight="1" x14ac:dyDescent="0.2">
      <c r="A30" s="185"/>
      <c r="B30" s="194"/>
      <c r="C30" s="185">
        <v>287</v>
      </c>
      <c r="D30" s="187" t="s">
        <v>103</v>
      </c>
      <c r="E30" s="187"/>
      <c r="F30" s="191"/>
      <c r="G30" s="188"/>
      <c r="H30" s="192"/>
      <c r="I30" s="192"/>
      <c r="J30" s="192"/>
      <c r="K30" s="192"/>
      <c r="L30" s="192"/>
      <c r="M30" s="193"/>
      <c r="N30" s="192"/>
      <c r="O30" s="192"/>
      <c r="P30" s="195">
        <f t="shared" si="0"/>
        <v>0</v>
      </c>
    </row>
    <row r="31" spans="1:17" ht="14.25" customHeight="1" x14ac:dyDescent="0.35">
      <c r="A31" s="185"/>
      <c r="B31" s="194">
        <v>16</v>
      </c>
      <c r="C31" s="185"/>
      <c r="D31" s="180" t="s">
        <v>104</v>
      </c>
      <c r="E31" s="187"/>
      <c r="F31" s="191"/>
      <c r="G31" s="188"/>
      <c r="H31" s="189">
        <f>+H32</f>
        <v>200000</v>
      </c>
      <c r="I31" s="192"/>
      <c r="J31" s="192"/>
      <c r="K31" s="192"/>
      <c r="L31" s="192"/>
      <c r="M31" s="193"/>
      <c r="N31" s="192"/>
      <c r="O31" s="192"/>
      <c r="P31" s="182">
        <f t="shared" si="0"/>
        <v>200000</v>
      </c>
    </row>
    <row r="32" spans="1:17" ht="14.25" customHeight="1" x14ac:dyDescent="0.2">
      <c r="A32" s="185"/>
      <c r="B32" s="185"/>
      <c r="C32" s="185">
        <v>132</v>
      </c>
      <c r="D32" s="187" t="s">
        <v>105</v>
      </c>
      <c r="E32" s="187"/>
      <c r="F32" s="191"/>
      <c r="G32" s="188"/>
      <c r="H32" s="192">
        <v>200000</v>
      </c>
      <c r="I32" s="192"/>
      <c r="J32" s="192"/>
      <c r="K32" s="192"/>
      <c r="L32" s="192"/>
      <c r="M32" s="193"/>
      <c r="N32" s="192"/>
      <c r="O32" s="192"/>
      <c r="P32" s="195">
        <f t="shared" si="0"/>
        <v>200000</v>
      </c>
    </row>
    <row r="33" spans="1:16" ht="14.25" customHeight="1" x14ac:dyDescent="0.35">
      <c r="A33" s="185"/>
      <c r="B33" s="196">
        <v>18</v>
      </c>
      <c r="C33" s="197"/>
      <c r="D33" s="180" t="s">
        <v>106</v>
      </c>
      <c r="E33" s="187"/>
      <c r="F33" s="188"/>
      <c r="G33" s="188"/>
      <c r="H33" s="189">
        <f>H34+H36</f>
        <v>1054079</v>
      </c>
      <c r="I33" s="189">
        <f>+SUM(I34:I36)</f>
        <v>1168552.7</v>
      </c>
      <c r="J33" s="189">
        <f>J34+J36</f>
        <v>247688.9</v>
      </c>
      <c r="K33" s="189">
        <f>K34+K36</f>
        <v>3362593.7</v>
      </c>
      <c r="L33" s="189">
        <f>L34+L36</f>
        <v>284413.34999999998</v>
      </c>
      <c r="M33" s="190">
        <f>M34+M36</f>
        <v>461902.66</v>
      </c>
      <c r="N33" s="189"/>
      <c r="O33" s="189"/>
      <c r="P33" s="182">
        <f t="shared" si="0"/>
        <v>6579230.3100000005</v>
      </c>
    </row>
    <row r="34" spans="1:16" ht="15.75" customHeight="1" x14ac:dyDescent="0.2">
      <c r="A34" s="185"/>
      <c r="B34" s="196"/>
      <c r="C34" s="198">
        <v>114</v>
      </c>
      <c r="D34" s="187" t="s">
        <v>107</v>
      </c>
      <c r="E34" s="187"/>
      <c r="F34" s="191" t="s">
        <v>98</v>
      </c>
      <c r="G34" s="188"/>
      <c r="H34" s="192">
        <f>+'[1]FORMULARIO 8 ACT.01'!I27</f>
        <v>1054079</v>
      </c>
      <c r="I34" s="192">
        <f>+'[1]8vo.Act.01-02'!H24</f>
        <v>1168552.7</v>
      </c>
      <c r="J34" s="192">
        <f>+'[1]8vo.Act.11-01 '!H24</f>
        <v>247688.9</v>
      </c>
      <c r="K34" s="192">
        <f>+'[1]8vo.Act.11-02'!H24</f>
        <v>3362593.7</v>
      </c>
      <c r="L34" s="192">
        <f>+'[1]8 Pto-Gastos 12-01'!G23</f>
        <v>284413.34999999998</v>
      </c>
      <c r="M34" s="193">
        <f>+'[1]8vo.Act.11-03'!I24</f>
        <v>461902.66</v>
      </c>
      <c r="N34" s="192"/>
      <c r="O34" s="192"/>
      <c r="P34" s="195">
        <f t="shared" si="0"/>
        <v>6579230.3100000005</v>
      </c>
    </row>
    <row r="35" spans="1:16" ht="15.75" customHeight="1" x14ac:dyDescent="0.2">
      <c r="A35" s="185"/>
      <c r="B35" s="196"/>
      <c r="C35" s="198">
        <v>183</v>
      </c>
      <c r="D35" s="187" t="s">
        <v>108</v>
      </c>
      <c r="E35" s="187"/>
      <c r="F35" s="191"/>
      <c r="G35" s="188"/>
      <c r="H35" s="192"/>
      <c r="I35" s="192"/>
      <c r="J35" s="192"/>
      <c r="K35" s="192"/>
      <c r="L35" s="192"/>
      <c r="M35" s="193"/>
      <c r="N35" s="192"/>
      <c r="O35" s="192"/>
      <c r="P35" s="195">
        <f t="shared" si="0"/>
        <v>0</v>
      </c>
    </row>
    <row r="36" spans="1:16" x14ac:dyDescent="0.2">
      <c r="A36" s="185"/>
      <c r="B36" s="196"/>
      <c r="C36" s="198">
        <v>184</v>
      </c>
      <c r="D36" s="187" t="s">
        <v>109</v>
      </c>
      <c r="E36" s="187"/>
      <c r="F36" s="191"/>
      <c r="G36" s="188"/>
      <c r="H36" s="192"/>
      <c r="I36" s="192"/>
      <c r="J36" s="192"/>
      <c r="K36" s="192"/>
      <c r="L36" s="192"/>
      <c r="M36" s="193"/>
      <c r="N36" s="192"/>
      <c r="O36" s="192"/>
      <c r="P36" s="195">
        <f t="shared" si="0"/>
        <v>0</v>
      </c>
    </row>
    <row r="37" spans="1:16" ht="15" x14ac:dyDescent="0.35">
      <c r="A37" s="185"/>
      <c r="B37" s="196">
        <v>19</v>
      </c>
      <c r="C37" s="197"/>
      <c r="D37" s="180" t="s">
        <v>110</v>
      </c>
      <c r="E37" s="187"/>
      <c r="F37" s="198"/>
      <c r="G37" s="188"/>
      <c r="H37" s="189">
        <f>H39+H40+H38</f>
        <v>0</v>
      </c>
      <c r="I37" s="189">
        <f>I39+I40+I38</f>
        <v>17218899.84</v>
      </c>
      <c r="J37" s="189">
        <f>J39+J40+J38</f>
        <v>0</v>
      </c>
      <c r="K37" s="189">
        <f>K39+K40+K38</f>
        <v>0</v>
      </c>
      <c r="L37" s="189">
        <f>L39+L40+L38</f>
        <v>0</v>
      </c>
      <c r="M37" s="193">
        <f>M39+M40</f>
        <v>0</v>
      </c>
      <c r="N37" s="192"/>
      <c r="O37" s="192"/>
      <c r="P37" s="182">
        <f t="shared" si="0"/>
        <v>17218899.84</v>
      </c>
    </row>
    <row r="38" spans="1:16" ht="13.5" customHeight="1" x14ac:dyDescent="0.2">
      <c r="A38" s="185"/>
      <c r="B38" s="196"/>
      <c r="C38" s="198">
        <v>151</v>
      </c>
      <c r="D38" s="187" t="s">
        <v>111</v>
      </c>
      <c r="E38" s="187"/>
      <c r="F38" s="198">
        <v>9995</v>
      </c>
      <c r="G38" s="188"/>
      <c r="H38" s="192"/>
      <c r="I38" s="192">
        <v>10870142.880000001</v>
      </c>
      <c r="J38" s="192"/>
      <c r="K38" s="192"/>
      <c r="L38" s="192"/>
      <c r="M38" s="193"/>
      <c r="N38" s="192"/>
      <c r="O38" s="192"/>
      <c r="P38" s="195">
        <f t="shared" si="0"/>
        <v>10870142.880000001</v>
      </c>
    </row>
    <row r="39" spans="1:16" ht="13.5" customHeight="1" x14ac:dyDescent="0.2">
      <c r="A39" s="185"/>
      <c r="B39" s="199"/>
      <c r="C39" s="198">
        <v>152</v>
      </c>
      <c r="D39" s="187" t="s">
        <v>112</v>
      </c>
      <c r="E39" s="187"/>
      <c r="F39" s="191" t="s">
        <v>98</v>
      </c>
      <c r="G39" s="188"/>
      <c r="H39" s="192"/>
      <c r="I39" s="192">
        <v>5402709.1200000001</v>
      </c>
      <c r="J39" s="192"/>
      <c r="K39" s="192"/>
      <c r="L39" s="192"/>
      <c r="M39" s="193"/>
      <c r="N39" s="192"/>
      <c r="O39" s="192"/>
      <c r="P39" s="195">
        <f t="shared" si="0"/>
        <v>5402709.1200000001</v>
      </c>
    </row>
    <row r="40" spans="1:16" ht="17.25" customHeight="1" x14ac:dyDescent="0.2">
      <c r="A40" s="185"/>
      <c r="B40" s="199"/>
      <c r="C40" s="198">
        <v>153</v>
      </c>
      <c r="D40" s="187" t="s">
        <v>113</v>
      </c>
      <c r="E40" s="187"/>
      <c r="F40" s="191" t="s">
        <v>98</v>
      </c>
      <c r="G40" s="188"/>
      <c r="H40" s="192"/>
      <c r="I40" s="192">
        <v>946047.84</v>
      </c>
      <c r="J40" s="192"/>
      <c r="K40" s="192"/>
      <c r="L40" s="192"/>
      <c r="M40" s="193"/>
      <c r="N40" s="192"/>
      <c r="O40" s="192"/>
      <c r="P40" s="195">
        <f t="shared" si="0"/>
        <v>946047.84</v>
      </c>
    </row>
    <row r="41" spans="1:16" ht="17.25" customHeight="1" x14ac:dyDescent="0.2">
      <c r="A41" s="185"/>
      <c r="B41" s="185"/>
      <c r="C41" s="185"/>
      <c r="D41" s="187"/>
      <c r="E41" s="187"/>
      <c r="F41" s="188"/>
      <c r="G41" s="188"/>
      <c r="H41" s="192"/>
      <c r="I41" s="192"/>
      <c r="J41" s="192"/>
      <c r="K41" s="192"/>
      <c r="L41" s="192"/>
      <c r="M41" s="193"/>
      <c r="N41" s="192"/>
      <c r="O41" s="192"/>
      <c r="P41" s="195">
        <f t="shared" si="0"/>
        <v>0</v>
      </c>
    </row>
    <row r="42" spans="1:16" ht="60.75" customHeight="1" x14ac:dyDescent="0.35">
      <c r="A42" s="186">
        <v>2</v>
      </c>
      <c r="B42" s="186"/>
      <c r="C42" s="186"/>
      <c r="D42" s="180" t="s">
        <v>114</v>
      </c>
      <c r="E42" s="179" t="s">
        <v>88</v>
      </c>
      <c r="F42" s="147" t="s">
        <v>98</v>
      </c>
      <c r="G42" s="181" t="s">
        <v>90</v>
      </c>
      <c r="H42" s="189">
        <f>H43+H53+H56+H60+H71+H50</f>
        <v>0</v>
      </c>
      <c r="I42" s="189">
        <f>+I43+I48+I50+I53+I56+I60+I71+I74+I65+I67</f>
        <v>5165293.7799999993</v>
      </c>
      <c r="J42" s="189">
        <f>+J43+J48+J50+J53+J56+J60+J71+J74</f>
        <v>0</v>
      </c>
      <c r="K42" s="189">
        <f>+K43+K48+K50+K53+K56+K60+K71+K74</f>
        <v>183031643.88</v>
      </c>
      <c r="L42" s="189">
        <f>+L43+L48+L50+L53+L56+L60+L71+L74</f>
        <v>0</v>
      </c>
      <c r="M42" s="189">
        <f>+M43+M48+M50+M53+M56+M60+M71+M74</f>
        <v>0</v>
      </c>
      <c r="N42" s="189"/>
      <c r="O42" s="189"/>
      <c r="P42" s="182">
        <f t="shared" si="0"/>
        <v>188196937.66</v>
      </c>
    </row>
    <row r="43" spans="1:16" ht="17.25" customHeight="1" x14ac:dyDescent="0.35">
      <c r="A43" s="186"/>
      <c r="B43" s="186">
        <v>21</v>
      </c>
      <c r="C43" s="186"/>
      <c r="D43" s="180" t="s">
        <v>115</v>
      </c>
      <c r="E43" s="179"/>
      <c r="F43" s="147"/>
      <c r="G43" s="147"/>
      <c r="H43" s="189">
        <f>H44</f>
        <v>0</v>
      </c>
      <c r="I43" s="189">
        <f>I44+I45+I46</f>
        <v>1834627.68</v>
      </c>
      <c r="J43" s="189">
        <f>J44+J45</f>
        <v>0</v>
      </c>
      <c r="K43" s="189">
        <f>K44+K45</f>
        <v>0</v>
      </c>
      <c r="L43" s="189"/>
      <c r="M43" s="190">
        <f>M44+M45</f>
        <v>0</v>
      </c>
      <c r="N43" s="189"/>
      <c r="O43" s="189"/>
      <c r="P43" s="182">
        <f t="shared" si="0"/>
        <v>1834627.68</v>
      </c>
    </row>
    <row r="44" spans="1:16" ht="17.25" customHeight="1" x14ac:dyDescent="0.35">
      <c r="A44" s="186"/>
      <c r="B44" s="186"/>
      <c r="C44" s="185">
        <v>212</v>
      </c>
      <c r="D44" s="187" t="s">
        <v>116</v>
      </c>
      <c r="E44" s="179"/>
      <c r="F44" s="147"/>
      <c r="G44" s="147"/>
      <c r="H44" s="192"/>
      <c r="I44" s="192"/>
      <c r="J44" s="189"/>
      <c r="K44" s="189"/>
      <c r="L44" s="189"/>
      <c r="M44" s="190"/>
      <c r="N44" s="189"/>
      <c r="O44" s="189"/>
      <c r="P44" s="195">
        <f t="shared" si="0"/>
        <v>0</v>
      </c>
    </row>
    <row r="45" spans="1:16" ht="17.25" customHeight="1" x14ac:dyDescent="0.35">
      <c r="A45" s="186"/>
      <c r="B45" s="186"/>
      <c r="C45" s="185">
        <v>213</v>
      </c>
      <c r="D45" s="187" t="s">
        <v>117</v>
      </c>
      <c r="E45" s="179"/>
      <c r="F45" s="147"/>
      <c r="G45" s="147"/>
      <c r="H45" s="192"/>
      <c r="I45" s="192">
        <v>1834627.68</v>
      </c>
      <c r="J45" s="189"/>
      <c r="K45" s="189"/>
      <c r="L45" s="189"/>
      <c r="M45" s="190"/>
      <c r="N45" s="189"/>
      <c r="O45" s="189"/>
      <c r="P45" s="195"/>
    </row>
    <row r="46" spans="1:16" ht="17.25" customHeight="1" x14ac:dyDescent="0.35">
      <c r="A46" s="186"/>
      <c r="B46" s="186"/>
      <c r="C46" s="185">
        <v>214</v>
      </c>
      <c r="D46" s="187" t="s">
        <v>118</v>
      </c>
      <c r="E46" s="179"/>
      <c r="F46" s="147"/>
      <c r="G46" s="147"/>
      <c r="H46" s="192"/>
      <c r="I46" s="192"/>
      <c r="J46" s="189"/>
      <c r="K46" s="189"/>
      <c r="L46" s="189"/>
      <c r="M46" s="190"/>
      <c r="N46" s="189"/>
      <c r="O46" s="189"/>
      <c r="P46" s="195">
        <f t="shared" si="0"/>
        <v>0</v>
      </c>
    </row>
    <row r="47" spans="1:16" ht="17.25" customHeight="1" x14ac:dyDescent="0.35">
      <c r="A47" s="186"/>
      <c r="B47" s="186">
        <v>22</v>
      </c>
      <c r="C47" s="185"/>
      <c r="D47" s="180" t="s">
        <v>119</v>
      </c>
      <c r="E47" s="179"/>
      <c r="F47" s="147"/>
      <c r="G47" s="147"/>
      <c r="H47" s="192"/>
      <c r="I47" s="189"/>
      <c r="J47" s="189"/>
      <c r="K47" s="189"/>
      <c r="L47" s="189"/>
      <c r="M47" s="190">
        <f>M49</f>
        <v>0</v>
      </c>
      <c r="N47" s="189"/>
      <c r="O47" s="189"/>
      <c r="P47" s="195">
        <f t="shared" si="0"/>
        <v>0</v>
      </c>
    </row>
    <row r="48" spans="1:16" ht="17.25" customHeight="1" x14ac:dyDescent="0.35">
      <c r="A48" s="186"/>
      <c r="B48" s="186"/>
      <c r="C48" s="185">
        <v>216</v>
      </c>
      <c r="D48" s="180" t="s">
        <v>120</v>
      </c>
      <c r="E48" s="179"/>
      <c r="F48" s="147" t="s">
        <v>121</v>
      </c>
      <c r="G48" s="147"/>
      <c r="H48" s="192"/>
      <c r="I48" s="189">
        <v>2082948.12</v>
      </c>
      <c r="J48" s="189"/>
      <c r="K48" s="189">
        <v>183031643.88</v>
      </c>
      <c r="L48" s="189"/>
      <c r="M48" s="190"/>
      <c r="N48" s="189"/>
      <c r="O48" s="189"/>
      <c r="P48" s="182">
        <f>+H48+I48+J48+K48+L48+M48</f>
        <v>185114592</v>
      </c>
    </row>
    <row r="49" spans="1:16" ht="17.25" customHeight="1" x14ac:dyDescent="0.35">
      <c r="A49" s="186"/>
      <c r="B49" s="186"/>
      <c r="C49" s="185">
        <v>223</v>
      </c>
      <c r="D49" s="187" t="s">
        <v>122</v>
      </c>
      <c r="E49" s="179"/>
      <c r="F49" s="147"/>
      <c r="G49" s="147"/>
      <c r="H49" s="192"/>
      <c r="I49" s="192"/>
      <c r="J49" s="189"/>
      <c r="K49" s="189"/>
      <c r="L49" s="189"/>
      <c r="M49" s="190"/>
      <c r="N49" s="189"/>
      <c r="O49" s="189"/>
      <c r="P49" s="195">
        <f>+H49+I49+J49+K49+L49+M49</f>
        <v>0</v>
      </c>
    </row>
    <row r="50" spans="1:16" ht="17.25" customHeight="1" x14ac:dyDescent="0.35">
      <c r="A50" s="186"/>
      <c r="B50" s="186">
        <v>23</v>
      </c>
      <c r="C50" s="185"/>
      <c r="D50" s="180" t="s">
        <v>123</v>
      </c>
      <c r="E50" s="179"/>
      <c r="F50" s="147"/>
      <c r="G50" s="147"/>
      <c r="H50" s="192"/>
      <c r="I50" s="189">
        <f>I51+I52</f>
        <v>0</v>
      </c>
      <c r="J50" s="189">
        <f>J51+J52</f>
        <v>0</v>
      </c>
      <c r="K50" s="189">
        <f>K51+K52</f>
        <v>0</v>
      </c>
      <c r="L50" s="189">
        <f>L51</f>
        <v>0</v>
      </c>
      <c r="M50" s="190">
        <f>M51+M52</f>
        <v>0</v>
      </c>
      <c r="N50" s="189"/>
      <c r="O50" s="189"/>
      <c r="P50" s="195">
        <f>+H50+I50+J50+K50+L50+M50</f>
        <v>0</v>
      </c>
    </row>
    <row r="51" spans="1:16" ht="15" customHeight="1" x14ac:dyDescent="0.35">
      <c r="A51" s="186"/>
      <c r="B51" s="186"/>
      <c r="C51" s="185">
        <v>221</v>
      </c>
      <c r="D51" s="187" t="s">
        <v>124</v>
      </c>
      <c r="E51" s="179"/>
      <c r="F51" s="147"/>
      <c r="G51" s="147"/>
      <c r="H51" s="192"/>
      <c r="I51" s="192"/>
      <c r="J51" s="189"/>
      <c r="K51" s="189"/>
      <c r="L51" s="189"/>
      <c r="M51" s="193"/>
      <c r="N51" s="189"/>
      <c r="O51" s="189"/>
      <c r="P51" s="195">
        <f>+H51+I51+J51+K51+L51+M51</f>
        <v>0</v>
      </c>
    </row>
    <row r="52" spans="1:16" ht="15" customHeight="1" x14ac:dyDescent="0.35">
      <c r="A52" s="186"/>
      <c r="B52" s="186"/>
      <c r="C52" s="185">
        <v>222</v>
      </c>
      <c r="D52" s="187" t="s">
        <v>125</v>
      </c>
      <c r="E52" s="179"/>
      <c r="F52" s="147"/>
      <c r="G52" s="147"/>
      <c r="H52" s="192"/>
      <c r="I52" s="192"/>
      <c r="J52" s="189"/>
      <c r="K52" s="189"/>
      <c r="L52" s="189"/>
      <c r="M52" s="190"/>
      <c r="N52" s="189"/>
      <c r="O52" s="189"/>
      <c r="P52" s="195">
        <f t="shared" si="0"/>
        <v>0</v>
      </c>
    </row>
    <row r="53" spans="1:16" ht="12.75" customHeight="1" x14ac:dyDescent="0.35">
      <c r="A53" s="186"/>
      <c r="B53" s="186">
        <v>24</v>
      </c>
      <c r="C53" s="186"/>
      <c r="D53" s="180" t="s">
        <v>126</v>
      </c>
      <c r="E53" s="180"/>
      <c r="F53" s="200"/>
      <c r="G53" s="200"/>
      <c r="H53" s="189">
        <f>H54+H55</f>
        <v>0</v>
      </c>
      <c r="I53" s="189">
        <f>I54+I55</f>
        <v>125000</v>
      </c>
      <c r="J53" s="189">
        <f>J54+J55</f>
        <v>0</v>
      </c>
      <c r="K53" s="189">
        <f>K54+K55</f>
        <v>0</v>
      </c>
      <c r="L53" s="189"/>
      <c r="M53" s="190">
        <f>M54+M55</f>
        <v>0</v>
      </c>
      <c r="N53" s="189"/>
      <c r="O53" s="189"/>
      <c r="P53" s="182">
        <f t="shared" si="0"/>
        <v>125000</v>
      </c>
    </row>
    <row r="54" spans="1:16" ht="12.75" customHeight="1" x14ac:dyDescent="0.2">
      <c r="A54" s="186"/>
      <c r="B54" s="186"/>
      <c r="C54" s="185">
        <v>231</v>
      </c>
      <c r="D54" s="187" t="s">
        <v>127</v>
      </c>
      <c r="E54" s="187"/>
      <c r="F54" s="191" t="s">
        <v>98</v>
      </c>
      <c r="G54" s="188"/>
      <c r="H54" s="192"/>
      <c r="I54" s="192">
        <v>125000</v>
      </c>
      <c r="J54" s="192"/>
      <c r="K54" s="192"/>
      <c r="L54" s="192"/>
      <c r="M54" s="193"/>
      <c r="N54" s="192"/>
      <c r="O54" s="192"/>
      <c r="P54" s="195">
        <f t="shared" si="0"/>
        <v>125000</v>
      </c>
    </row>
    <row r="55" spans="1:16" ht="12.75" customHeight="1" x14ac:dyDescent="0.2">
      <c r="A55" s="186"/>
      <c r="B55" s="186"/>
      <c r="C55" s="185">
        <v>242</v>
      </c>
      <c r="D55" s="187" t="s">
        <v>128</v>
      </c>
      <c r="E55" s="187"/>
      <c r="F55" s="191" t="s">
        <v>98</v>
      </c>
      <c r="G55" s="188"/>
      <c r="H55" s="192"/>
      <c r="I55" s="192"/>
      <c r="J55" s="192"/>
      <c r="K55" s="192"/>
      <c r="L55" s="192"/>
      <c r="M55" s="193"/>
      <c r="N55" s="192"/>
      <c r="O55" s="192"/>
      <c r="P55" s="195">
        <f t="shared" si="0"/>
        <v>0</v>
      </c>
    </row>
    <row r="56" spans="1:16" ht="12.75" customHeight="1" x14ac:dyDescent="0.35">
      <c r="A56" s="186"/>
      <c r="B56" s="186">
        <v>25</v>
      </c>
      <c r="C56" s="186"/>
      <c r="D56" s="180" t="s">
        <v>129</v>
      </c>
      <c r="E56" s="180"/>
      <c r="F56" s="200"/>
      <c r="G56" s="200"/>
      <c r="H56" s="189">
        <f>H57</f>
        <v>0</v>
      </c>
      <c r="I56" s="189">
        <f>I57+I58+I59</f>
        <v>0</v>
      </c>
      <c r="J56" s="189">
        <f>J57+J58</f>
        <v>0</v>
      </c>
      <c r="K56" s="189"/>
      <c r="L56" s="189"/>
      <c r="M56" s="190">
        <f>M57+M58+M59</f>
        <v>0</v>
      </c>
      <c r="N56" s="189"/>
      <c r="O56" s="189"/>
      <c r="P56" s="195">
        <f t="shared" si="0"/>
        <v>0</v>
      </c>
    </row>
    <row r="57" spans="1:16" ht="12.75" customHeight="1" x14ac:dyDescent="0.2">
      <c r="A57" s="186"/>
      <c r="B57" s="186"/>
      <c r="C57" s="185">
        <v>241</v>
      </c>
      <c r="D57" s="187" t="s">
        <v>130</v>
      </c>
      <c r="E57" s="187"/>
      <c r="F57" s="191" t="s">
        <v>98</v>
      </c>
      <c r="G57" s="188"/>
      <c r="H57" s="192"/>
      <c r="I57" s="192"/>
      <c r="J57" s="192"/>
      <c r="K57" s="192"/>
      <c r="L57" s="192"/>
      <c r="M57" s="193"/>
      <c r="N57" s="192"/>
      <c r="O57" s="192"/>
      <c r="P57" s="195">
        <f t="shared" si="0"/>
        <v>0</v>
      </c>
    </row>
    <row r="58" spans="1:16" ht="12.75" customHeight="1" x14ac:dyDescent="0.2">
      <c r="A58" s="186"/>
      <c r="B58" s="186"/>
      <c r="C58" s="185">
        <v>252</v>
      </c>
      <c r="D58" s="187" t="s">
        <v>131</v>
      </c>
      <c r="E58" s="187"/>
      <c r="F58" s="191"/>
      <c r="G58" s="188"/>
      <c r="H58" s="192"/>
      <c r="I58" s="192"/>
      <c r="J58" s="192"/>
      <c r="K58" s="192"/>
      <c r="L58" s="192"/>
      <c r="M58" s="193"/>
      <c r="N58" s="192"/>
      <c r="O58" s="192"/>
      <c r="P58" s="195">
        <f t="shared" si="0"/>
        <v>0</v>
      </c>
    </row>
    <row r="59" spans="1:16" ht="12.75" customHeight="1" x14ac:dyDescent="0.2">
      <c r="A59" s="186"/>
      <c r="B59" s="186"/>
      <c r="C59" s="185">
        <v>254</v>
      </c>
      <c r="D59" s="187" t="s">
        <v>132</v>
      </c>
      <c r="E59" s="187"/>
      <c r="F59" s="191"/>
      <c r="G59" s="188"/>
      <c r="H59" s="192"/>
      <c r="I59" s="192"/>
      <c r="J59" s="192"/>
      <c r="K59" s="192"/>
      <c r="L59" s="192"/>
      <c r="M59" s="193"/>
      <c r="N59" s="192"/>
      <c r="O59" s="192"/>
      <c r="P59" s="195">
        <f t="shared" si="0"/>
        <v>0</v>
      </c>
    </row>
    <row r="60" spans="1:16" ht="12.75" customHeight="1" x14ac:dyDescent="0.35">
      <c r="A60" s="186"/>
      <c r="B60" s="186">
        <v>26</v>
      </c>
      <c r="C60" s="185"/>
      <c r="D60" s="180" t="s">
        <v>133</v>
      </c>
      <c r="E60" s="187"/>
      <c r="F60" s="191"/>
      <c r="G60" s="188"/>
      <c r="H60" s="201">
        <f>H63</f>
        <v>0</v>
      </c>
      <c r="I60" s="189">
        <f>I63+I64</f>
        <v>0</v>
      </c>
      <c r="J60" s="189">
        <f>J63+J64</f>
        <v>0</v>
      </c>
      <c r="K60" s="189">
        <f>K63+K64</f>
        <v>0</v>
      </c>
      <c r="L60" s="189">
        <f>L63+L62</f>
        <v>0</v>
      </c>
      <c r="M60" s="190">
        <f>M61+M63+M64+M62</f>
        <v>0</v>
      </c>
      <c r="N60" s="192"/>
      <c r="O60" s="192"/>
      <c r="P60" s="195">
        <f t="shared" si="0"/>
        <v>0</v>
      </c>
    </row>
    <row r="61" spans="1:16" ht="12.75" customHeight="1" x14ac:dyDescent="0.35">
      <c r="A61" s="186"/>
      <c r="B61" s="186"/>
      <c r="C61" s="185">
        <v>251</v>
      </c>
      <c r="D61" s="202" t="s">
        <v>134</v>
      </c>
      <c r="E61" s="187"/>
      <c r="F61" s="191"/>
      <c r="G61" s="188"/>
      <c r="H61" s="192"/>
      <c r="I61" s="189"/>
      <c r="J61" s="189"/>
      <c r="K61" s="189"/>
      <c r="L61" s="192"/>
      <c r="M61" s="193"/>
      <c r="N61" s="192"/>
      <c r="O61" s="192"/>
      <c r="P61" s="195">
        <f t="shared" si="0"/>
        <v>0</v>
      </c>
    </row>
    <row r="62" spans="1:16" ht="12.75" customHeight="1" x14ac:dyDescent="0.35">
      <c r="A62" s="186"/>
      <c r="B62" s="186"/>
      <c r="C62" s="185">
        <v>262</v>
      </c>
      <c r="D62" s="202" t="s">
        <v>135</v>
      </c>
      <c r="E62" s="187"/>
      <c r="F62" s="191"/>
      <c r="G62" s="188"/>
      <c r="H62" s="192"/>
      <c r="I62" s="189"/>
      <c r="J62" s="189"/>
      <c r="K62" s="189"/>
      <c r="L62" s="192"/>
      <c r="M62" s="193"/>
      <c r="N62" s="192"/>
      <c r="O62" s="192"/>
      <c r="P62" s="195">
        <f t="shared" si="0"/>
        <v>0</v>
      </c>
    </row>
    <row r="63" spans="1:16" ht="12.75" customHeight="1" x14ac:dyDescent="0.35">
      <c r="A63" s="186"/>
      <c r="B63" s="186"/>
      <c r="C63" s="185">
        <v>254</v>
      </c>
      <c r="D63" s="187" t="s">
        <v>136</v>
      </c>
      <c r="E63" s="187"/>
      <c r="F63" s="191"/>
      <c r="G63" s="188"/>
      <c r="H63" s="192"/>
      <c r="I63" s="203"/>
      <c r="J63" s="192"/>
      <c r="K63" s="192"/>
      <c r="L63" s="192"/>
      <c r="M63" s="193"/>
      <c r="N63" s="192"/>
      <c r="O63" s="192"/>
      <c r="P63" s="195">
        <f t="shared" si="0"/>
        <v>0</v>
      </c>
    </row>
    <row r="64" spans="1:16" ht="12.75" customHeight="1" x14ac:dyDescent="0.2">
      <c r="A64" s="186"/>
      <c r="B64" s="186"/>
      <c r="C64" s="185">
        <v>265</v>
      </c>
      <c r="D64" s="187" t="s">
        <v>137</v>
      </c>
      <c r="E64" s="187"/>
      <c r="F64" s="191"/>
      <c r="G64" s="188"/>
      <c r="H64" s="192"/>
      <c r="I64" s="192"/>
      <c r="J64" s="192"/>
      <c r="K64" s="192"/>
      <c r="L64" s="192"/>
      <c r="M64" s="193"/>
      <c r="N64" s="192"/>
      <c r="O64" s="192"/>
      <c r="P64" s="195">
        <f t="shared" si="0"/>
        <v>0</v>
      </c>
    </row>
    <row r="65" spans="1:16" ht="26.25" customHeight="1" x14ac:dyDescent="0.35">
      <c r="A65" s="186"/>
      <c r="B65" s="186">
        <v>22</v>
      </c>
      <c r="C65" s="185"/>
      <c r="D65" s="204" t="s">
        <v>138</v>
      </c>
      <c r="E65" s="187"/>
      <c r="F65" s="191"/>
      <c r="G65" s="188"/>
      <c r="H65" s="192"/>
      <c r="I65" s="189">
        <f>+I66</f>
        <v>193914.5</v>
      </c>
      <c r="J65" s="192"/>
      <c r="K65" s="192"/>
      <c r="L65" s="192"/>
      <c r="M65" s="193"/>
      <c r="N65" s="192"/>
      <c r="O65" s="192"/>
      <c r="P65" s="182">
        <f t="shared" si="0"/>
        <v>193914.5</v>
      </c>
    </row>
    <row r="66" spans="1:16" ht="33" customHeight="1" x14ac:dyDescent="0.2">
      <c r="A66" s="186"/>
      <c r="B66" s="186"/>
      <c r="C66" s="185" t="s">
        <v>139</v>
      </c>
      <c r="D66" s="205" t="s">
        <v>138</v>
      </c>
      <c r="E66" s="187"/>
      <c r="F66" s="191" t="s">
        <v>98</v>
      </c>
      <c r="G66" s="188"/>
      <c r="H66" s="192"/>
      <c r="I66" s="192">
        <v>193914.5</v>
      </c>
      <c r="J66" s="192"/>
      <c r="K66" s="192"/>
      <c r="L66" s="192"/>
      <c r="M66" s="193"/>
      <c r="N66" s="192"/>
      <c r="O66" s="192"/>
      <c r="P66" s="195">
        <f t="shared" si="0"/>
        <v>193914.5</v>
      </c>
    </row>
    <row r="67" spans="1:16" ht="12.75" customHeight="1" x14ac:dyDescent="0.35">
      <c r="A67" s="186"/>
      <c r="B67" s="186">
        <v>27</v>
      </c>
      <c r="C67" s="185"/>
      <c r="D67" s="180" t="s">
        <v>140</v>
      </c>
      <c r="E67" s="187"/>
      <c r="F67" s="191"/>
      <c r="G67" s="188"/>
      <c r="H67" s="192"/>
      <c r="I67" s="201">
        <f>+I68+I69+I70</f>
        <v>928803.48</v>
      </c>
      <c r="J67" s="192">
        <f>J68+J69+J70</f>
        <v>0</v>
      </c>
      <c r="K67" s="192">
        <f>K68+K69+K70</f>
        <v>0</v>
      </c>
      <c r="L67" s="192"/>
      <c r="M67" s="193">
        <f>M68+M69+M70</f>
        <v>0</v>
      </c>
      <c r="N67" s="192"/>
      <c r="O67" s="192"/>
      <c r="P67" s="182">
        <f t="shared" si="0"/>
        <v>928803.48</v>
      </c>
    </row>
    <row r="68" spans="1:16" ht="12.75" customHeight="1" x14ac:dyDescent="0.2">
      <c r="A68" s="186"/>
      <c r="B68" s="186"/>
      <c r="C68" s="185">
        <v>271</v>
      </c>
      <c r="D68" s="187" t="s">
        <v>141</v>
      </c>
      <c r="E68" s="187"/>
      <c r="F68" s="191"/>
      <c r="G68" s="188"/>
      <c r="H68" s="192"/>
      <c r="I68" s="192"/>
      <c r="J68" s="192"/>
      <c r="K68" s="192"/>
      <c r="L68" s="192"/>
      <c r="M68" s="193"/>
      <c r="N68" s="192"/>
      <c r="O68" s="192"/>
      <c r="P68" s="195">
        <f t="shared" si="0"/>
        <v>0</v>
      </c>
    </row>
    <row r="69" spans="1:16" ht="12.75" customHeight="1" x14ac:dyDescent="0.2">
      <c r="A69" s="186"/>
      <c r="B69" s="186"/>
      <c r="C69" s="185">
        <v>272</v>
      </c>
      <c r="D69" s="187" t="s">
        <v>142</v>
      </c>
      <c r="E69" s="187"/>
      <c r="F69" s="191"/>
      <c r="G69" s="188"/>
      <c r="H69" s="192"/>
      <c r="I69" s="192">
        <v>928803.48</v>
      </c>
      <c r="J69" s="192"/>
      <c r="K69" s="192"/>
      <c r="L69" s="192"/>
      <c r="M69" s="193"/>
      <c r="N69" s="192"/>
      <c r="O69" s="192"/>
      <c r="P69" s="195">
        <f t="shared" si="0"/>
        <v>928803.48</v>
      </c>
    </row>
    <row r="70" spans="1:16" ht="12.75" customHeight="1" x14ac:dyDescent="0.2">
      <c r="A70" s="186"/>
      <c r="B70" s="186"/>
      <c r="C70" s="185">
        <v>263</v>
      </c>
      <c r="D70" s="187" t="s">
        <v>143</v>
      </c>
      <c r="E70" s="187"/>
      <c r="F70" s="191"/>
      <c r="G70" s="188"/>
      <c r="H70" s="192"/>
      <c r="I70" s="192"/>
      <c r="J70" s="192"/>
      <c r="K70" s="192"/>
      <c r="L70" s="192"/>
      <c r="M70" s="193"/>
      <c r="N70" s="192"/>
      <c r="O70" s="192"/>
      <c r="P70" s="195">
        <f t="shared" si="0"/>
        <v>0</v>
      </c>
    </row>
    <row r="71" spans="1:16" ht="12.75" customHeight="1" x14ac:dyDescent="0.35">
      <c r="A71" s="186"/>
      <c r="B71" s="186">
        <v>27</v>
      </c>
      <c r="C71" s="185"/>
      <c r="D71" s="180" t="s">
        <v>144</v>
      </c>
      <c r="E71" s="187"/>
      <c r="F71" s="191"/>
      <c r="G71" s="188"/>
      <c r="H71" s="201"/>
      <c r="I71" s="201">
        <f>I73+I72</f>
        <v>0</v>
      </c>
      <c r="J71" s="201"/>
      <c r="K71" s="192"/>
      <c r="L71" s="189">
        <f>L73</f>
        <v>0</v>
      </c>
      <c r="M71" s="190">
        <f>M73</f>
        <v>0</v>
      </c>
      <c r="N71" s="192"/>
      <c r="O71" s="192"/>
      <c r="P71" s="195">
        <f t="shared" si="0"/>
        <v>0</v>
      </c>
    </row>
    <row r="72" spans="1:16" ht="12.75" customHeight="1" x14ac:dyDescent="0.35">
      <c r="A72" s="186"/>
      <c r="B72" s="186"/>
      <c r="C72" s="185" t="s">
        <v>145</v>
      </c>
      <c r="D72" s="187" t="s">
        <v>146</v>
      </c>
      <c r="E72" s="187"/>
      <c r="F72" s="191"/>
      <c r="G72" s="188"/>
      <c r="H72" s="201"/>
      <c r="I72" s="192"/>
      <c r="J72" s="201"/>
      <c r="K72" s="192"/>
      <c r="L72" s="189"/>
      <c r="M72" s="190"/>
      <c r="N72" s="192"/>
      <c r="O72" s="192"/>
      <c r="P72" s="195">
        <f t="shared" si="0"/>
        <v>0</v>
      </c>
    </row>
    <row r="73" spans="1:16" ht="12.75" customHeight="1" x14ac:dyDescent="0.2">
      <c r="A73" s="186"/>
      <c r="B73" s="186"/>
      <c r="C73" s="185" t="s">
        <v>147</v>
      </c>
      <c r="D73" s="187" t="s">
        <v>148</v>
      </c>
      <c r="E73" s="187"/>
      <c r="F73" s="191"/>
      <c r="G73" s="188"/>
      <c r="H73" s="192"/>
      <c r="I73" s="192"/>
      <c r="J73" s="192"/>
      <c r="K73" s="192"/>
      <c r="L73" s="192"/>
      <c r="M73" s="193"/>
      <c r="N73" s="192"/>
      <c r="O73" s="192"/>
      <c r="P73" s="195">
        <f t="shared" si="0"/>
        <v>0</v>
      </c>
    </row>
    <row r="74" spans="1:16" ht="12.75" customHeight="1" x14ac:dyDescent="0.35">
      <c r="A74" s="186"/>
      <c r="B74" s="186">
        <v>29</v>
      </c>
      <c r="C74" s="185"/>
      <c r="D74" s="180" t="s">
        <v>149</v>
      </c>
      <c r="E74" s="187"/>
      <c r="F74" s="191"/>
      <c r="G74" s="188"/>
      <c r="H74" s="192"/>
      <c r="I74" s="201"/>
      <c r="J74" s="192"/>
      <c r="K74" s="189"/>
      <c r="L74" s="192"/>
      <c r="M74" s="193"/>
      <c r="N74" s="192"/>
      <c r="O74" s="192"/>
      <c r="P74" s="195">
        <f t="shared" si="0"/>
        <v>0</v>
      </c>
    </row>
    <row r="75" spans="1:16" ht="12.75" customHeight="1" x14ac:dyDescent="0.35">
      <c r="A75" s="186"/>
      <c r="B75" s="186"/>
      <c r="C75" s="185">
        <v>281</v>
      </c>
      <c r="D75" s="202" t="s">
        <v>150</v>
      </c>
      <c r="E75" s="187"/>
      <c r="F75" s="191"/>
      <c r="G75" s="188"/>
      <c r="H75" s="192"/>
      <c r="I75" s="192"/>
      <c r="J75" s="192"/>
      <c r="K75" s="189"/>
      <c r="L75" s="192"/>
      <c r="M75" s="193"/>
      <c r="N75" s="192"/>
      <c r="O75" s="192"/>
      <c r="P75" s="195">
        <f t="shared" si="0"/>
        <v>0</v>
      </c>
    </row>
    <row r="76" spans="1:16" ht="16.5" customHeight="1" x14ac:dyDescent="0.35">
      <c r="A76" s="186"/>
      <c r="B76" s="186"/>
      <c r="C76" s="185">
        <v>282</v>
      </c>
      <c r="D76" s="187" t="s">
        <v>151</v>
      </c>
      <c r="E76" s="187"/>
      <c r="F76" s="191"/>
      <c r="G76" s="188"/>
      <c r="H76" s="192"/>
      <c r="I76" s="203"/>
      <c r="J76" s="192"/>
      <c r="K76" s="192"/>
      <c r="L76" s="192"/>
      <c r="M76" s="193"/>
      <c r="N76" s="192"/>
      <c r="O76" s="192"/>
      <c r="P76" s="195">
        <f t="shared" si="0"/>
        <v>0</v>
      </c>
    </row>
    <row r="77" spans="1:16" ht="16.5" customHeight="1" x14ac:dyDescent="0.35">
      <c r="A77" s="186"/>
      <c r="B77" s="186"/>
      <c r="C77" s="185">
        <v>294</v>
      </c>
      <c r="D77" s="187" t="s">
        <v>152</v>
      </c>
      <c r="E77" s="187"/>
      <c r="F77" s="191"/>
      <c r="G77" s="188"/>
      <c r="H77" s="192"/>
      <c r="I77" s="203"/>
      <c r="J77" s="192"/>
      <c r="K77" s="192"/>
      <c r="L77" s="192"/>
      <c r="M77" s="193"/>
      <c r="N77" s="192"/>
      <c r="O77" s="192"/>
      <c r="P77" s="195">
        <f t="shared" si="0"/>
        <v>0</v>
      </c>
    </row>
    <row r="78" spans="1:16" ht="16.5" customHeight="1" x14ac:dyDescent="0.2">
      <c r="A78" s="186"/>
      <c r="B78" s="186"/>
      <c r="C78" s="185">
        <v>296</v>
      </c>
      <c r="D78" s="187" t="s">
        <v>153</v>
      </c>
      <c r="E78" s="187"/>
      <c r="F78" s="191"/>
      <c r="G78" s="188"/>
      <c r="H78" s="192"/>
      <c r="I78" s="192"/>
      <c r="J78" s="192"/>
      <c r="K78" s="192"/>
      <c r="L78" s="192"/>
      <c r="M78" s="193"/>
      <c r="N78" s="192"/>
      <c r="O78" s="192"/>
      <c r="P78" s="195">
        <f t="shared" si="0"/>
        <v>0</v>
      </c>
    </row>
    <row r="79" spans="1:16" ht="16.5" customHeight="1" x14ac:dyDescent="0.2">
      <c r="A79" s="186"/>
      <c r="B79" s="186"/>
      <c r="C79" s="185">
        <v>298</v>
      </c>
      <c r="D79" s="187" t="s">
        <v>154</v>
      </c>
      <c r="E79" s="187"/>
      <c r="F79" s="191"/>
      <c r="G79" s="188"/>
      <c r="H79" s="192"/>
      <c r="I79" s="192"/>
      <c r="J79" s="192"/>
      <c r="K79" s="192"/>
      <c r="L79" s="192"/>
      <c r="M79" s="193"/>
      <c r="N79" s="192"/>
      <c r="O79" s="192"/>
      <c r="P79" s="195">
        <f t="shared" si="0"/>
        <v>0</v>
      </c>
    </row>
    <row r="80" spans="1:16" ht="16.5" customHeight="1" x14ac:dyDescent="0.2">
      <c r="A80" s="186"/>
      <c r="B80" s="186"/>
      <c r="C80" s="185">
        <v>299</v>
      </c>
      <c r="D80" s="187" t="s">
        <v>149</v>
      </c>
      <c r="E80" s="187"/>
      <c r="F80" s="191"/>
      <c r="G80" s="188"/>
      <c r="H80" s="192"/>
      <c r="I80" s="192"/>
      <c r="J80" s="192"/>
      <c r="K80" s="192"/>
      <c r="L80" s="192"/>
      <c r="M80" s="193"/>
      <c r="N80" s="192"/>
      <c r="O80" s="192"/>
      <c r="P80" s="195">
        <f t="shared" si="0"/>
        <v>0</v>
      </c>
    </row>
    <row r="81" spans="1:16" ht="35.25" customHeight="1" x14ac:dyDescent="0.35">
      <c r="A81" s="186">
        <v>3</v>
      </c>
      <c r="B81" s="197"/>
      <c r="C81" s="194"/>
      <c r="D81" s="180" t="s">
        <v>155</v>
      </c>
      <c r="E81" s="179" t="s">
        <v>88</v>
      </c>
      <c r="F81" s="147" t="s">
        <v>98</v>
      </c>
      <c r="G81" s="181" t="s">
        <v>90</v>
      </c>
      <c r="H81" s="206">
        <f t="shared" ref="H81:M81" si="2">H84+H86+H92+H100+H105+H112+H82</f>
        <v>1553650.3199999998</v>
      </c>
      <c r="I81" s="206">
        <f t="shared" si="2"/>
        <v>2038328.98</v>
      </c>
      <c r="J81" s="206">
        <f t="shared" si="2"/>
        <v>112842.05</v>
      </c>
      <c r="K81" s="206">
        <f t="shared" si="2"/>
        <v>8444611.5999999996</v>
      </c>
      <c r="L81" s="206">
        <f t="shared" si="2"/>
        <v>196183.21</v>
      </c>
      <c r="M81" s="206">
        <f t="shared" si="2"/>
        <v>3514.75</v>
      </c>
      <c r="N81" s="206"/>
      <c r="O81" s="206"/>
      <c r="P81" s="182">
        <f>+H81+I81+J81+K81+L81+M81</f>
        <v>12349130.91</v>
      </c>
    </row>
    <row r="82" spans="1:16" ht="16.5" customHeight="1" x14ac:dyDescent="0.35">
      <c r="A82" s="186"/>
      <c r="B82" s="207">
        <v>23</v>
      </c>
      <c r="C82" s="194"/>
      <c r="D82" s="180" t="s">
        <v>156</v>
      </c>
      <c r="E82" s="179"/>
      <c r="F82" s="147"/>
      <c r="G82" s="147"/>
      <c r="H82" s="189">
        <f>+H83</f>
        <v>0</v>
      </c>
      <c r="I82" s="189"/>
      <c r="J82" s="189"/>
      <c r="K82" s="189"/>
      <c r="L82" s="189"/>
      <c r="M82" s="190"/>
      <c r="N82" s="189"/>
      <c r="O82" s="189"/>
      <c r="P82" s="195">
        <f t="shared" si="0"/>
        <v>0</v>
      </c>
    </row>
    <row r="83" spans="1:16" ht="16.5" customHeight="1" x14ac:dyDescent="0.35">
      <c r="A83" s="186"/>
      <c r="B83" s="207"/>
      <c r="C83" s="194">
        <v>323</v>
      </c>
      <c r="D83" s="187" t="s">
        <v>157</v>
      </c>
      <c r="E83" s="179"/>
      <c r="F83" s="147"/>
      <c r="G83" s="147"/>
      <c r="H83" s="192"/>
      <c r="I83" s="192"/>
      <c r="J83" s="189"/>
      <c r="K83" s="189"/>
      <c r="L83" s="189"/>
      <c r="M83" s="190"/>
      <c r="N83" s="189"/>
      <c r="O83" s="189"/>
      <c r="P83" s="195">
        <f t="shared" si="0"/>
        <v>0</v>
      </c>
    </row>
    <row r="84" spans="1:16" ht="15" customHeight="1" x14ac:dyDescent="0.35">
      <c r="A84" s="186"/>
      <c r="B84" s="196">
        <v>31</v>
      </c>
      <c r="C84" s="185"/>
      <c r="D84" s="180" t="s">
        <v>158</v>
      </c>
      <c r="E84" s="187"/>
      <c r="F84" s="188"/>
      <c r="G84" s="188"/>
      <c r="H84" s="189">
        <f>H85</f>
        <v>0</v>
      </c>
      <c r="I84" s="189">
        <f>I85</f>
        <v>15110</v>
      </c>
      <c r="J84" s="189">
        <f>J85</f>
        <v>0</v>
      </c>
      <c r="K84" s="189">
        <f>K85</f>
        <v>0</v>
      </c>
      <c r="L84" s="189"/>
      <c r="M84" s="190">
        <f>M85</f>
        <v>0</v>
      </c>
      <c r="N84" s="189"/>
      <c r="O84" s="189"/>
      <c r="P84" s="182">
        <f t="shared" si="0"/>
        <v>15110</v>
      </c>
    </row>
    <row r="85" spans="1:16" ht="12" customHeight="1" x14ac:dyDescent="0.35">
      <c r="A85" s="186"/>
      <c r="B85" s="197"/>
      <c r="C85" s="185">
        <v>311</v>
      </c>
      <c r="D85" s="187" t="s">
        <v>159</v>
      </c>
      <c r="E85" s="187"/>
      <c r="F85" s="191" t="s">
        <v>98</v>
      </c>
      <c r="G85" s="188"/>
      <c r="H85" s="189"/>
      <c r="I85" s="192">
        <v>15110</v>
      </c>
      <c r="J85" s="189"/>
      <c r="K85" s="189"/>
      <c r="L85" s="189"/>
      <c r="M85" s="190"/>
      <c r="N85" s="189"/>
      <c r="O85" s="189"/>
      <c r="P85" s="195"/>
    </row>
    <row r="86" spans="1:16" ht="13.5" customHeight="1" x14ac:dyDescent="0.35">
      <c r="A86" s="186"/>
      <c r="B86" s="186">
        <v>33</v>
      </c>
      <c r="C86" s="186"/>
      <c r="D86" s="180" t="s">
        <v>160</v>
      </c>
      <c r="E86" s="187"/>
      <c r="F86" s="188"/>
      <c r="G86" s="188"/>
      <c r="H86" s="189">
        <f>H87+H88+H89+H91</f>
        <v>37952.160000000003</v>
      </c>
      <c r="I86" s="189">
        <f>+I87+I88+I89</f>
        <v>241368.28</v>
      </c>
      <c r="J86" s="189">
        <f>J88+J87+J89+J90+J91</f>
        <v>10413.75</v>
      </c>
      <c r="K86" s="189">
        <f>K88+K87+K89+K90+K91</f>
        <v>5031</v>
      </c>
      <c r="L86" s="189">
        <f>L88+L87+L89+L90+L91</f>
        <v>2201.5</v>
      </c>
      <c r="M86" s="189">
        <f>M88+M87+M89+M90+M91</f>
        <v>2201.5</v>
      </c>
      <c r="N86" s="201"/>
      <c r="O86" s="201"/>
      <c r="P86" s="182">
        <f t="shared" ref="P86:P112" si="3">+H86+I86+J86+K86+L86+M86</f>
        <v>299168.19</v>
      </c>
    </row>
    <row r="87" spans="1:16" ht="13.5" customHeight="1" x14ac:dyDescent="0.2">
      <c r="A87" s="186"/>
      <c r="B87" s="186"/>
      <c r="C87" s="185">
        <v>331</v>
      </c>
      <c r="D87" s="187" t="s">
        <v>161</v>
      </c>
      <c r="E87" s="187"/>
      <c r="F87" s="191" t="s">
        <v>98</v>
      </c>
      <c r="G87" s="188"/>
      <c r="H87" s="192">
        <v>26032</v>
      </c>
      <c r="I87" s="192">
        <v>186770</v>
      </c>
      <c r="J87" s="192">
        <v>10175.5</v>
      </c>
      <c r="K87" s="192">
        <v>5031</v>
      </c>
      <c r="L87" s="192">
        <v>2028</v>
      </c>
      <c r="M87" s="193">
        <v>2028</v>
      </c>
      <c r="N87" s="192"/>
      <c r="O87" s="192"/>
      <c r="P87" s="195">
        <f t="shared" si="3"/>
        <v>232064.5</v>
      </c>
    </row>
    <row r="88" spans="1:16" ht="13.5" customHeight="1" x14ac:dyDescent="0.2">
      <c r="A88" s="186"/>
      <c r="B88" s="186"/>
      <c r="C88" s="185">
        <v>332</v>
      </c>
      <c r="D88" s="187" t="s">
        <v>162</v>
      </c>
      <c r="E88" s="187"/>
      <c r="F88" s="191" t="s">
        <v>98</v>
      </c>
      <c r="G88" s="188"/>
      <c r="H88" s="192">
        <v>822</v>
      </c>
      <c r="I88" s="192">
        <v>17795.5</v>
      </c>
      <c r="J88" s="192">
        <v>238.25</v>
      </c>
      <c r="K88" s="192"/>
      <c r="L88" s="192">
        <v>173.5</v>
      </c>
      <c r="M88" s="193">
        <v>173.5</v>
      </c>
      <c r="N88" s="192"/>
      <c r="O88" s="192"/>
      <c r="P88" s="195">
        <f t="shared" si="3"/>
        <v>19202.75</v>
      </c>
    </row>
    <row r="89" spans="1:16" ht="13.5" customHeight="1" x14ac:dyDescent="0.2">
      <c r="A89" s="197"/>
      <c r="B89" s="186"/>
      <c r="C89" s="185">
        <v>333</v>
      </c>
      <c r="D89" s="187" t="s">
        <v>163</v>
      </c>
      <c r="E89" s="187"/>
      <c r="F89" s="191" t="s">
        <v>98</v>
      </c>
      <c r="G89" s="188"/>
      <c r="H89" s="192">
        <v>11098.16</v>
      </c>
      <c r="I89" s="192">
        <v>36802.78</v>
      </c>
      <c r="J89" s="192"/>
      <c r="K89" s="192"/>
      <c r="L89" s="192"/>
      <c r="M89" s="193"/>
      <c r="N89" s="192"/>
      <c r="O89" s="192"/>
      <c r="P89" s="195">
        <f t="shared" si="3"/>
        <v>47900.94</v>
      </c>
    </row>
    <row r="90" spans="1:16" ht="14.25" customHeight="1" x14ac:dyDescent="0.2">
      <c r="A90" s="197"/>
      <c r="B90" s="186"/>
      <c r="C90" s="185">
        <v>334</v>
      </c>
      <c r="D90" s="187" t="s">
        <v>164</v>
      </c>
      <c r="E90" s="187"/>
      <c r="F90" s="191"/>
      <c r="G90" s="188"/>
      <c r="H90" s="192"/>
      <c r="I90" s="192"/>
      <c r="J90" s="192"/>
      <c r="K90" s="192"/>
      <c r="L90" s="192"/>
      <c r="M90" s="193"/>
      <c r="N90" s="192"/>
      <c r="O90" s="192"/>
      <c r="P90" s="195">
        <f t="shared" si="3"/>
        <v>0</v>
      </c>
    </row>
    <row r="91" spans="1:16" ht="15.75" customHeight="1" x14ac:dyDescent="0.2">
      <c r="A91" s="197"/>
      <c r="B91" s="186"/>
      <c r="C91" s="185">
        <v>336</v>
      </c>
      <c r="D91" s="187" t="s">
        <v>165</v>
      </c>
      <c r="E91" s="187"/>
      <c r="F91" s="191"/>
      <c r="G91" s="188"/>
      <c r="H91" s="192"/>
      <c r="I91" s="192"/>
      <c r="J91" s="192"/>
      <c r="K91" s="192"/>
      <c r="L91" s="192"/>
      <c r="M91" s="193"/>
      <c r="N91" s="208"/>
      <c r="O91" s="208"/>
      <c r="P91" s="195">
        <f t="shared" si="3"/>
        <v>0</v>
      </c>
    </row>
    <row r="92" spans="1:16" ht="12" customHeight="1" x14ac:dyDescent="0.35">
      <c r="A92" s="186"/>
      <c r="B92" s="186">
        <v>34</v>
      </c>
      <c r="C92" s="186"/>
      <c r="D92" s="180" t="s">
        <v>166</v>
      </c>
      <c r="E92" s="187"/>
      <c r="F92" s="188"/>
      <c r="G92" s="188"/>
      <c r="H92" s="189">
        <f>H93+H97+H94+H99+H95+H96</f>
        <v>1444161.2</v>
      </c>
      <c r="I92" s="189">
        <f>I93+I97+I94+I99+I95+I96</f>
        <v>1043330.5</v>
      </c>
      <c r="J92" s="189">
        <f>J93+J97+J94+J99+J95+J96</f>
        <v>99000</v>
      </c>
      <c r="K92" s="189">
        <f>+SUM(K93:K99)</f>
        <v>6266481.7999999998</v>
      </c>
      <c r="L92" s="189">
        <f>+SUM(L93:L99)</f>
        <v>192668.46</v>
      </c>
      <c r="M92" s="189">
        <f>+SUM(M93:M99)</f>
        <v>0</v>
      </c>
      <c r="N92" s="189"/>
      <c r="O92" s="189"/>
      <c r="P92" s="182">
        <f t="shared" si="3"/>
        <v>9045641.9600000009</v>
      </c>
    </row>
    <row r="93" spans="1:16" ht="15" customHeight="1" x14ac:dyDescent="0.2">
      <c r="A93" s="197"/>
      <c r="B93" s="194"/>
      <c r="C93" s="185" t="s">
        <v>167</v>
      </c>
      <c r="D93" s="187" t="s">
        <v>168</v>
      </c>
      <c r="E93" s="187"/>
      <c r="F93" s="191" t="s">
        <v>98</v>
      </c>
      <c r="G93" s="188"/>
      <c r="H93" s="192">
        <v>513364.5</v>
      </c>
      <c r="I93" s="192"/>
      <c r="J93" s="192">
        <v>99000</v>
      </c>
      <c r="K93" s="192">
        <v>128304</v>
      </c>
      <c r="L93" s="192"/>
      <c r="M93" s="193"/>
      <c r="N93" s="192"/>
      <c r="O93" s="192"/>
      <c r="P93" s="195">
        <f t="shared" si="3"/>
        <v>740668.5</v>
      </c>
    </row>
    <row r="94" spans="1:16" ht="15" customHeight="1" x14ac:dyDescent="0.2">
      <c r="A94" s="197"/>
      <c r="B94" s="194"/>
      <c r="C94" s="185" t="s">
        <v>169</v>
      </c>
      <c r="D94" s="187" t="s">
        <v>170</v>
      </c>
      <c r="E94" s="187"/>
      <c r="F94" s="191" t="s">
        <v>98</v>
      </c>
      <c r="G94" s="188"/>
      <c r="H94" s="192">
        <v>161096</v>
      </c>
      <c r="I94" s="192">
        <v>448956.5</v>
      </c>
      <c r="J94" s="192"/>
      <c r="K94" s="192">
        <v>1347011.8</v>
      </c>
      <c r="L94" s="192"/>
      <c r="M94" s="193"/>
      <c r="N94" s="192"/>
      <c r="O94" s="192"/>
      <c r="P94" s="195">
        <f t="shared" si="3"/>
        <v>1957064.3</v>
      </c>
    </row>
    <row r="95" spans="1:16" ht="15" customHeight="1" x14ac:dyDescent="0.2">
      <c r="A95" s="197"/>
      <c r="B95" s="194"/>
      <c r="C95" s="185" t="s">
        <v>169</v>
      </c>
      <c r="D95" s="187" t="s">
        <v>171</v>
      </c>
      <c r="E95" s="187"/>
      <c r="F95" s="191" t="s">
        <v>98</v>
      </c>
      <c r="G95" s="188"/>
      <c r="H95" s="192">
        <v>769700.7</v>
      </c>
      <c r="I95" s="192">
        <v>563836</v>
      </c>
      <c r="J95" s="192"/>
      <c r="K95" s="192"/>
      <c r="L95" s="192"/>
      <c r="M95" s="193"/>
      <c r="N95" s="192"/>
      <c r="O95" s="192"/>
      <c r="P95" s="195">
        <f t="shared" si="3"/>
        <v>1333536.7</v>
      </c>
    </row>
    <row r="96" spans="1:16" ht="15" customHeight="1" x14ac:dyDescent="0.2">
      <c r="A96" s="197"/>
      <c r="B96" s="194"/>
      <c r="C96" s="185" t="s">
        <v>172</v>
      </c>
      <c r="D96" s="187" t="s">
        <v>173</v>
      </c>
      <c r="E96" s="187"/>
      <c r="F96" s="191" t="s">
        <v>98</v>
      </c>
      <c r="G96" s="188"/>
      <c r="H96" s="192"/>
      <c r="I96" s="192">
        <v>30538</v>
      </c>
      <c r="J96" s="192"/>
      <c r="K96" s="192"/>
      <c r="L96" s="192"/>
      <c r="M96" s="193"/>
      <c r="N96" s="192"/>
      <c r="O96" s="192"/>
      <c r="P96" s="195">
        <f t="shared" si="3"/>
        <v>30538</v>
      </c>
    </row>
    <row r="97" spans="1:16" ht="14.25" customHeight="1" x14ac:dyDescent="0.2">
      <c r="A97" s="185"/>
      <c r="B97" s="197"/>
      <c r="C97" s="185">
        <v>372</v>
      </c>
      <c r="D97" s="187" t="s">
        <v>174</v>
      </c>
      <c r="E97" s="187"/>
      <c r="F97" s="191" t="s">
        <v>98</v>
      </c>
      <c r="G97" s="188"/>
      <c r="H97" s="192"/>
      <c r="I97" s="192"/>
      <c r="J97" s="192"/>
      <c r="K97" s="192">
        <v>4715136</v>
      </c>
      <c r="L97" s="192">
        <v>192668.46</v>
      </c>
      <c r="M97" s="193"/>
      <c r="N97" s="192"/>
      <c r="O97" s="192"/>
      <c r="P97" s="195">
        <f t="shared" si="3"/>
        <v>4907804.46</v>
      </c>
    </row>
    <row r="98" spans="1:16" ht="14.25" customHeight="1" x14ac:dyDescent="0.2">
      <c r="A98" s="185"/>
      <c r="B98" s="197"/>
      <c r="C98" s="185" t="s">
        <v>175</v>
      </c>
      <c r="D98" s="187" t="s">
        <v>176</v>
      </c>
      <c r="E98" s="187"/>
      <c r="F98" s="191"/>
      <c r="G98" s="188"/>
      <c r="H98" s="192"/>
      <c r="I98" s="192"/>
      <c r="J98" s="192"/>
      <c r="K98" s="192">
        <v>76030</v>
      </c>
      <c r="L98" s="192"/>
      <c r="M98" s="193"/>
      <c r="N98" s="192"/>
      <c r="O98" s="192"/>
      <c r="P98" s="195">
        <f t="shared" si="3"/>
        <v>76030</v>
      </c>
    </row>
    <row r="99" spans="1:16" ht="12.75" customHeight="1" x14ac:dyDescent="0.2">
      <c r="A99" s="185"/>
      <c r="B99" s="197"/>
      <c r="C99" s="185">
        <v>341</v>
      </c>
      <c r="D99" s="187" t="s">
        <v>177</v>
      </c>
      <c r="E99" s="187"/>
      <c r="F99" s="191"/>
      <c r="G99" s="188"/>
      <c r="H99" s="192"/>
      <c r="I99" s="192"/>
      <c r="J99" s="192"/>
      <c r="K99" s="192"/>
      <c r="L99" s="192"/>
      <c r="M99" s="193"/>
      <c r="N99" s="192"/>
      <c r="O99" s="192"/>
      <c r="P99" s="195">
        <f t="shared" si="3"/>
        <v>0</v>
      </c>
    </row>
    <row r="100" spans="1:16" ht="12.75" customHeight="1" x14ac:dyDescent="0.35">
      <c r="A100" s="185"/>
      <c r="B100" s="186">
        <v>35</v>
      </c>
      <c r="C100" s="185"/>
      <c r="D100" s="180" t="s">
        <v>178</v>
      </c>
      <c r="E100" s="187"/>
      <c r="F100" s="191"/>
      <c r="G100" s="188"/>
      <c r="H100" s="189">
        <f>H102</f>
        <v>0</v>
      </c>
      <c r="I100" s="189">
        <f>+I104+I102</f>
        <v>680435.19999999995</v>
      </c>
      <c r="J100" s="189">
        <f>J102+J104</f>
        <v>0</v>
      </c>
      <c r="K100" s="189">
        <f>SUM(K101:K104)</f>
        <v>453886.8</v>
      </c>
      <c r="L100" s="189">
        <f>L104</f>
        <v>0</v>
      </c>
      <c r="M100" s="190">
        <f>M102+M104</f>
        <v>0</v>
      </c>
      <c r="N100" s="192"/>
      <c r="O100" s="192"/>
      <c r="P100" s="182">
        <f t="shared" si="3"/>
        <v>1134322</v>
      </c>
    </row>
    <row r="101" spans="1:16" ht="12.75" customHeight="1" x14ac:dyDescent="0.35">
      <c r="A101" s="185"/>
      <c r="B101" s="186"/>
      <c r="C101" s="185">
        <v>351</v>
      </c>
      <c r="D101" s="187" t="s">
        <v>179</v>
      </c>
      <c r="E101" s="187"/>
      <c r="F101" s="191"/>
      <c r="G101" s="188"/>
      <c r="H101" s="189"/>
      <c r="I101" s="189"/>
      <c r="J101" s="189"/>
      <c r="K101" s="192"/>
      <c r="L101" s="189"/>
      <c r="M101" s="190"/>
      <c r="N101" s="192"/>
      <c r="O101" s="192"/>
      <c r="P101" s="195">
        <f t="shared" si="3"/>
        <v>0</v>
      </c>
    </row>
    <row r="102" spans="1:16" ht="12.75" customHeight="1" x14ac:dyDescent="0.2">
      <c r="A102" s="185"/>
      <c r="B102" s="185"/>
      <c r="C102" s="185">
        <v>353</v>
      </c>
      <c r="D102" s="187" t="s">
        <v>180</v>
      </c>
      <c r="E102" s="187"/>
      <c r="F102" s="188"/>
      <c r="G102" s="188"/>
      <c r="H102" s="192"/>
      <c r="I102" s="192">
        <v>676024</v>
      </c>
      <c r="J102" s="192"/>
      <c r="K102" s="192"/>
      <c r="L102" s="192"/>
      <c r="M102" s="193"/>
      <c r="N102" s="192"/>
      <c r="O102" s="192"/>
      <c r="P102" s="195">
        <f t="shared" si="3"/>
        <v>676024</v>
      </c>
    </row>
    <row r="103" spans="1:16" ht="12.75" customHeight="1" x14ac:dyDescent="0.2">
      <c r="A103" s="185"/>
      <c r="B103" s="185"/>
      <c r="C103" s="185">
        <v>354</v>
      </c>
      <c r="D103" s="187" t="s">
        <v>181</v>
      </c>
      <c r="E103" s="187"/>
      <c r="F103" s="188"/>
      <c r="G103" s="188"/>
      <c r="H103" s="192"/>
      <c r="I103" s="192"/>
      <c r="J103" s="192"/>
      <c r="K103" s="192"/>
      <c r="L103" s="192"/>
      <c r="M103" s="209"/>
      <c r="N103" s="210"/>
      <c r="O103" s="210"/>
      <c r="P103" s="195">
        <f t="shared" si="3"/>
        <v>0</v>
      </c>
    </row>
    <row r="104" spans="1:16" ht="12.75" customHeight="1" x14ac:dyDescent="0.2">
      <c r="A104" s="185"/>
      <c r="B104" s="185"/>
      <c r="C104" s="185">
        <v>355</v>
      </c>
      <c r="D104" s="187" t="s">
        <v>182</v>
      </c>
      <c r="E104" s="187"/>
      <c r="F104" s="188"/>
      <c r="G104" s="188"/>
      <c r="H104" s="192"/>
      <c r="I104" s="192">
        <v>4411.2</v>
      </c>
      <c r="J104" s="192"/>
      <c r="K104" s="192">
        <v>453886.8</v>
      </c>
      <c r="L104" s="201"/>
      <c r="M104" s="211"/>
      <c r="N104" s="212"/>
      <c r="O104" s="212"/>
      <c r="P104" s="195">
        <f t="shared" si="3"/>
        <v>458298</v>
      </c>
    </row>
    <row r="105" spans="1:16" ht="12.75" customHeight="1" x14ac:dyDescent="0.35">
      <c r="A105" s="185"/>
      <c r="B105" s="186">
        <v>36</v>
      </c>
      <c r="C105" s="185"/>
      <c r="D105" s="180" t="s">
        <v>183</v>
      </c>
      <c r="E105" s="187"/>
      <c r="F105" s="188"/>
      <c r="G105" s="188"/>
      <c r="H105" s="192"/>
      <c r="I105" s="192"/>
      <c r="J105" s="189">
        <f>J106+J107+J109+J110+J111</f>
        <v>0</v>
      </c>
      <c r="K105" s="189">
        <f>+SUM(K106:K111)</f>
        <v>1548883.04</v>
      </c>
      <c r="L105" s="189">
        <f>L106+L107+L109+L110+L111</f>
        <v>0</v>
      </c>
      <c r="M105" s="189">
        <f>M106+M107+M109+M110+M111</f>
        <v>0</v>
      </c>
      <c r="N105" s="210"/>
      <c r="O105" s="210"/>
      <c r="P105" s="182">
        <f t="shared" si="3"/>
        <v>1548883.04</v>
      </c>
    </row>
    <row r="106" spans="1:16" ht="12.75" customHeight="1" x14ac:dyDescent="0.2">
      <c r="A106" s="185"/>
      <c r="B106" s="186"/>
      <c r="C106" s="185">
        <v>361</v>
      </c>
      <c r="D106" s="187" t="s">
        <v>184</v>
      </c>
      <c r="E106" s="187"/>
      <c r="F106" s="188"/>
      <c r="G106" s="188"/>
      <c r="H106" s="192"/>
      <c r="I106" s="192"/>
      <c r="J106" s="192"/>
      <c r="K106" s="192"/>
      <c r="L106" s="192"/>
      <c r="M106" s="209"/>
      <c r="N106" s="210"/>
      <c r="O106" s="210"/>
      <c r="P106" s="195">
        <f t="shared" si="3"/>
        <v>0</v>
      </c>
    </row>
    <row r="107" spans="1:16" ht="12.75" customHeight="1" x14ac:dyDescent="0.2">
      <c r="A107" s="185"/>
      <c r="B107" s="186"/>
      <c r="C107" s="185">
        <v>362</v>
      </c>
      <c r="D107" s="187" t="s">
        <v>185</v>
      </c>
      <c r="E107" s="187"/>
      <c r="F107" s="188"/>
      <c r="G107" s="188"/>
      <c r="H107" s="192"/>
      <c r="I107" s="192"/>
      <c r="J107" s="192"/>
      <c r="K107" s="192"/>
      <c r="L107" s="192"/>
      <c r="M107" s="209"/>
      <c r="N107" s="210"/>
      <c r="O107" s="210"/>
      <c r="P107" s="195">
        <f t="shared" si="3"/>
        <v>0</v>
      </c>
    </row>
    <row r="108" spans="1:16" ht="12.75" customHeight="1" x14ac:dyDescent="0.2">
      <c r="A108" s="185"/>
      <c r="B108" s="186"/>
      <c r="C108" s="185" t="s">
        <v>186</v>
      </c>
      <c r="D108" s="187" t="s">
        <v>187</v>
      </c>
      <c r="E108" s="187"/>
      <c r="F108" s="188"/>
      <c r="G108" s="188"/>
      <c r="H108" s="192"/>
      <c r="I108" s="192"/>
      <c r="J108" s="192"/>
      <c r="K108" s="192"/>
      <c r="L108" s="192"/>
      <c r="M108" s="209"/>
      <c r="N108" s="210"/>
      <c r="O108" s="210"/>
      <c r="P108" s="195">
        <f t="shared" si="3"/>
        <v>0</v>
      </c>
    </row>
    <row r="109" spans="1:16" ht="12.75" customHeight="1" x14ac:dyDescent="0.2">
      <c r="A109" s="185"/>
      <c r="B109" s="186"/>
      <c r="C109" s="185">
        <v>364</v>
      </c>
      <c r="D109" s="187" t="s">
        <v>188</v>
      </c>
      <c r="E109" s="187"/>
      <c r="F109" s="188"/>
      <c r="G109" s="188"/>
      <c r="H109" s="192"/>
      <c r="I109" s="192"/>
      <c r="J109" s="192"/>
      <c r="K109" s="192"/>
      <c r="L109" s="192"/>
      <c r="M109" s="209"/>
      <c r="N109" s="210"/>
      <c r="O109" s="210"/>
      <c r="P109" s="195">
        <f t="shared" si="3"/>
        <v>0</v>
      </c>
    </row>
    <row r="110" spans="1:16" ht="12.75" customHeight="1" x14ac:dyDescent="0.35">
      <c r="A110" s="185"/>
      <c r="B110" s="186"/>
      <c r="C110" s="185">
        <v>363</v>
      </c>
      <c r="D110" s="187" t="s">
        <v>189</v>
      </c>
      <c r="E110" s="187"/>
      <c r="F110" s="188"/>
      <c r="G110" s="188"/>
      <c r="H110" s="192"/>
      <c r="I110" s="192"/>
      <c r="J110" s="192"/>
      <c r="K110" s="192">
        <v>1548883.04</v>
      </c>
      <c r="L110" s="192"/>
      <c r="M110" s="209"/>
      <c r="N110" s="210"/>
      <c r="O110" s="210"/>
      <c r="P110" s="182">
        <f t="shared" si="3"/>
        <v>1548883.04</v>
      </c>
    </row>
    <row r="111" spans="1:16" ht="12.75" customHeight="1" x14ac:dyDescent="0.2">
      <c r="A111" s="185"/>
      <c r="B111" s="186"/>
      <c r="C111" s="185">
        <v>366</v>
      </c>
      <c r="D111" s="187" t="s">
        <v>190</v>
      </c>
      <c r="E111" s="187"/>
      <c r="F111" s="188"/>
      <c r="G111" s="188"/>
      <c r="H111" s="192"/>
      <c r="I111" s="192"/>
      <c r="J111" s="192"/>
      <c r="K111" s="192"/>
      <c r="L111" s="192"/>
      <c r="M111" s="209"/>
      <c r="N111" s="210"/>
      <c r="O111" s="210"/>
      <c r="P111" s="195">
        <f t="shared" si="3"/>
        <v>0</v>
      </c>
    </row>
    <row r="112" spans="1:16" ht="14.25" customHeight="1" x14ac:dyDescent="0.35">
      <c r="A112" s="185"/>
      <c r="B112" s="186">
        <v>39</v>
      </c>
      <c r="C112" s="185"/>
      <c r="D112" s="180" t="s">
        <v>191</v>
      </c>
      <c r="E112" s="187"/>
      <c r="F112" s="188"/>
      <c r="G112" s="188"/>
      <c r="H112" s="189">
        <f>+SUM(H113:H118)</f>
        <v>71536.960000000006</v>
      </c>
      <c r="I112" s="189">
        <f>I114+I115+I113+I116+I117+I118</f>
        <v>58085</v>
      </c>
      <c r="J112" s="189">
        <f>J113+J114+J115+J116+J118</f>
        <v>3428.3</v>
      </c>
      <c r="K112" s="189">
        <f>K113+K114+K115+K116+K118</f>
        <v>170328.96000000002</v>
      </c>
      <c r="L112" s="189">
        <f>L113+L114+L115+L116+L118</f>
        <v>1313.25</v>
      </c>
      <c r="M112" s="189">
        <f>M113+M114+M115+M116+M118</f>
        <v>1313.25</v>
      </c>
      <c r="N112" s="210"/>
      <c r="O112" s="210"/>
      <c r="P112" s="182">
        <f t="shared" si="3"/>
        <v>306005.72000000003</v>
      </c>
    </row>
    <row r="113" spans="1:16" ht="14.25" customHeight="1" x14ac:dyDescent="0.2">
      <c r="A113" s="185"/>
      <c r="B113" s="185"/>
      <c r="C113" s="185">
        <v>391</v>
      </c>
      <c r="D113" s="187" t="s">
        <v>192</v>
      </c>
      <c r="E113" s="187"/>
      <c r="F113" s="188"/>
      <c r="G113" s="188"/>
      <c r="H113" s="192"/>
      <c r="I113" s="192">
        <v>18904</v>
      </c>
      <c r="J113" s="192"/>
      <c r="K113" s="192"/>
      <c r="L113" s="192"/>
      <c r="M113" s="192"/>
      <c r="N113" s="210"/>
      <c r="O113" s="210"/>
      <c r="P113" s="195">
        <f>+SUM(H113:O113)</f>
        <v>18904</v>
      </c>
    </row>
    <row r="114" spans="1:16" ht="14.25" customHeight="1" x14ac:dyDescent="0.2">
      <c r="A114" s="194"/>
      <c r="B114" s="185"/>
      <c r="C114" s="185">
        <v>392</v>
      </c>
      <c r="D114" s="187" t="s">
        <v>193</v>
      </c>
      <c r="E114" s="187"/>
      <c r="F114" s="188"/>
      <c r="G114" s="188"/>
      <c r="H114" s="192">
        <v>5597</v>
      </c>
      <c r="I114" s="192">
        <v>9181</v>
      </c>
      <c r="J114" s="192">
        <v>3428.3</v>
      </c>
      <c r="K114" s="192">
        <v>1505.2</v>
      </c>
      <c r="L114" s="192">
        <v>1313.25</v>
      </c>
      <c r="M114" s="192">
        <v>1313.25</v>
      </c>
      <c r="N114" s="210"/>
      <c r="O114" s="210"/>
      <c r="P114" s="195">
        <f t="shared" ref="P114:P123" si="4">+SUM(H114:O114)</f>
        <v>22338</v>
      </c>
    </row>
    <row r="115" spans="1:16" ht="14.25" customHeight="1" x14ac:dyDescent="0.2">
      <c r="A115" s="194"/>
      <c r="B115" s="185"/>
      <c r="C115" s="185">
        <v>397</v>
      </c>
      <c r="D115" s="187" t="s">
        <v>194</v>
      </c>
      <c r="E115" s="187"/>
      <c r="F115" s="188"/>
      <c r="G115" s="188"/>
      <c r="H115" s="192">
        <v>65939.960000000006</v>
      </c>
      <c r="I115" s="192"/>
      <c r="J115" s="192"/>
      <c r="K115" s="192">
        <v>168823.76</v>
      </c>
      <c r="L115" s="192"/>
      <c r="M115" s="192"/>
      <c r="N115" s="210"/>
      <c r="O115" s="210"/>
      <c r="P115" s="195">
        <f t="shared" si="4"/>
        <v>234763.72000000003</v>
      </c>
    </row>
    <row r="116" spans="1:16" ht="14.25" customHeight="1" x14ac:dyDescent="0.2">
      <c r="A116" s="194"/>
      <c r="B116" s="185"/>
      <c r="C116" s="185">
        <v>397</v>
      </c>
      <c r="D116" s="187" t="s">
        <v>195</v>
      </c>
      <c r="E116" s="187"/>
      <c r="F116" s="188"/>
      <c r="G116" s="188"/>
      <c r="H116" s="192"/>
      <c r="I116" s="192"/>
      <c r="J116" s="192"/>
      <c r="K116" s="192"/>
      <c r="L116" s="192"/>
      <c r="M116" s="192"/>
      <c r="N116" s="210"/>
      <c r="O116" s="210"/>
      <c r="P116" s="195">
        <f t="shared" si="4"/>
        <v>0</v>
      </c>
    </row>
    <row r="117" spans="1:16" ht="14.25" customHeight="1" x14ac:dyDescent="0.2">
      <c r="A117" s="194"/>
      <c r="B117" s="185"/>
      <c r="C117" s="185">
        <v>398</v>
      </c>
      <c r="D117" s="187" t="s">
        <v>196</v>
      </c>
      <c r="E117" s="187"/>
      <c r="F117" s="188"/>
      <c r="G117" s="188"/>
      <c r="H117" s="192"/>
      <c r="I117" s="192">
        <v>30000</v>
      </c>
      <c r="J117" s="192"/>
      <c r="K117" s="192"/>
      <c r="L117" s="192"/>
      <c r="M117" s="192"/>
      <c r="N117" s="210"/>
      <c r="O117" s="210"/>
      <c r="P117" s="195">
        <f t="shared" si="4"/>
        <v>30000</v>
      </c>
    </row>
    <row r="118" spans="1:16" ht="14.25" customHeight="1" x14ac:dyDescent="0.2">
      <c r="A118" s="194"/>
      <c r="B118" s="185"/>
      <c r="C118" s="185">
        <v>399</v>
      </c>
      <c r="D118" s="187" t="s">
        <v>197</v>
      </c>
      <c r="E118" s="187"/>
      <c r="F118" s="188"/>
      <c r="G118" s="188"/>
      <c r="H118" s="192"/>
      <c r="I118" s="192"/>
      <c r="J118" s="192"/>
      <c r="K118" s="192"/>
      <c r="L118" s="192"/>
      <c r="M118" s="192"/>
      <c r="N118" s="210"/>
      <c r="O118" s="210"/>
      <c r="P118" s="195">
        <f t="shared" si="4"/>
        <v>0</v>
      </c>
    </row>
    <row r="119" spans="1:16" ht="14.25" customHeight="1" x14ac:dyDescent="0.2">
      <c r="A119" s="194"/>
      <c r="B119" s="185"/>
      <c r="C119" s="185"/>
      <c r="D119" s="187"/>
      <c r="E119" s="187"/>
      <c r="F119" s="188"/>
      <c r="G119" s="188"/>
      <c r="H119" s="192"/>
      <c r="I119" s="192"/>
      <c r="J119" s="192"/>
      <c r="K119" s="192"/>
      <c r="L119" s="192"/>
      <c r="M119" s="209"/>
      <c r="N119" s="210"/>
      <c r="O119" s="210"/>
      <c r="P119" s="195">
        <f t="shared" si="4"/>
        <v>0</v>
      </c>
    </row>
    <row r="120" spans="1:16" ht="14.25" customHeight="1" x14ac:dyDescent="0.35">
      <c r="A120" s="194">
        <v>4</v>
      </c>
      <c r="B120" s="185"/>
      <c r="C120" s="185"/>
      <c r="D120" s="180" t="s">
        <v>198</v>
      </c>
      <c r="E120" s="187"/>
      <c r="F120" s="188"/>
      <c r="G120" s="188"/>
      <c r="H120" s="201"/>
      <c r="I120" s="189">
        <f>I121</f>
        <v>0</v>
      </c>
      <c r="J120" s="192">
        <f>J121</f>
        <v>0</v>
      </c>
      <c r="K120" s="192">
        <f>K121</f>
        <v>0</v>
      </c>
      <c r="L120" s="192"/>
      <c r="M120" s="209">
        <f>M121</f>
        <v>0</v>
      </c>
      <c r="N120" s="210"/>
      <c r="O120" s="210"/>
      <c r="P120" s="195">
        <f t="shared" si="4"/>
        <v>0</v>
      </c>
    </row>
    <row r="121" spans="1:16" x14ac:dyDescent="0.2">
      <c r="A121" s="194"/>
      <c r="B121" s="186">
        <v>42</v>
      </c>
      <c r="C121" s="185"/>
      <c r="D121" s="180" t="s">
        <v>199</v>
      </c>
      <c r="E121" s="187"/>
      <c r="F121" s="188"/>
      <c r="G121" s="188"/>
      <c r="H121" s="192"/>
      <c r="I121" s="201">
        <f>I123</f>
        <v>0</v>
      </c>
      <c r="J121" s="192">
        <f>J123</f>
        <v>0</v>
      </c>
      <c r="K121" s="192">
        <f>K123</f>
        <v>0</v>
      </c>
      <c r="L121" s="192"/>
      <c r="M121" s="209">
        <f>M123</f>
        <v>0</v>
      </c>
      <c r="N121" s="210"/>
      <c r="O121" s="210"/>
      <c r="P121" s="195">
        <f t="shared" si="4"/>
        <v>0</v>
      </c>
    </row>
    <row r="122" spans="1:16" x14ac:dyDescent="0.2">
      <c r="A122" s="194"/>
      <c r="B122" s="186"/>
      <c r="C122" s="185">
        <v>412</v>
      </c>
      <c r="D122" s="187" t="s">
        <v>200</v>
      </c>
      <c r="E122" s="187"/>
      <c r="F122" s="188"/>
      <c r="G122" s="188"/>
      <c r="H122" s="192"/>
      <c r="I122" s="201"/>
      <c r="J122" s="192"/>
      <c r="K122" s="192"/>
      <c r="L122" s="192"/>
      <c r="M122" s="209"/>
      <c r="N122" s="210"/>
      <c r="O122" s="210"/>
      <c r="P122" s="195">
        <f t="shared" si="4"/>
        <v>0</v>
      </c>
    </row>
    <row r="123" spans="1:16" x14ac:dyDescent="0.2">
      <c r="A123" s="194"/>
      <c r="B123" s="186"/>
      <c r="C123" s="185">
        <v>424</v>
      </c>
      <c r="D123" s="187" t="s">
        <v>201</v>
      </c>
      <c r="E123" s="187"/>
      <c r="F123" s="188"/>
      <c r="G123" s="188"/>
      <c r="H123" s="192"/>
      <c r="I123" s="192"/>
      <c r="J123" s="192"/>
      <c r="K123" s="192"/>
      <c r="L123" s="192"/>
      <c r="M123" s="209"/>
      <c r="N123" s="210"/>
      <c r="O123" s="210"/>
      <c r="P123" s="195">
        <f t="shared" si="4"/>
        <v>0</v>
      </c>
    </row>
    <row r="124" spans="1:16" ht="15" x14ac:dyDescent="0.35">
      <c r="A124" s="179" t="s">
        <v>202</v>
      </c>
      <c r="B124" s="179"/>
      <c r="C124" s="173"/>
      <c r="D124" s="213" t="s">
        <v>203</v>
      </c>
      <c r="E124" s="179" t="s">
        <v>88</v>
      </c>
      <c r="F124" s="147" t="s">
        <v>98</v>
      </c>
      <c r="G124" s="147" t="s">
        <v>204</v>
      </c>
      <c r="H124" s="182">
        <f t="shared" ref="H124:M124" si="5">H125+H135</f>
        <v>3825659.44</v>
      </c>
      <c r="I124" s="182">
        <f t="shared" si="5"/>
        <v>0</v>
      </c>
      <c r="J124" s="182">
        <f t="shared" si="5"/>
        <v>146956</v>
      </c>
      <c r="K124" s="182">
        <f t="shared" si="5"/>
        <v>15458793.800000001</v>
      </c>
      <c r="L124" s="182">
        <f t="shared" si="5"/>
        <v>16278048.32</v>
      </c>
      <c r="M124" s="182">
        <f t="shared" si="5"/>
        <v>0</v>
      </c>
      <c r="N124" s="182">
        <f>+N125+N135</f>
        <v>5200000</v>
      </c>
      <c r="O124" s="182">
        <f>+O125+O135</f>
        <v>25000000</v>
      </c>
      <c r="P124" s="182">
        <f>+H124+I124+J124+K124+L124+M124</f>
        <v>35709457.560000002</v>
      </c>
    </row>
    <row r="125" spans="1:16" ht="15" x14ac:dyDescent="0.35">
      <c r="A125" s="179"/>
      <c r="B125" s="178" t="s">
        <v>202</v>
      </c>
      <c r="C125" s="173"/>
      <c r="D125" s="180" t="s">
        <v>205</v>
      </c>
      <c r="E125" s="180"/>
      <c r="F125" s="147" t="s">
        <v>98</v>
      </c>
      <c r="G125" s="147" t="s">
        <v>204</v>
      </c>
      <c r="H125" s="201">
        <f>H126+H128+H129+H127</f>
        <v>3825659.44</v>
      </c>
      <c r="I125" s="189">
        <f>I131</f>
        <v>0</v>
      </c>
      <c r="J125" s="189">
        <f>J126+J127+J128+J129+J131+J134+J130</f>
        <v>146956</v>
      </c>
      <c r="K125" s="189">
        <f>K126+K128+K129+K131+K134+K130+K127+K132+K133</f>
        <v>15458793.800000001</v>
      </c>
      <c r="L125" s="189">
        <f>L126+L127+L128+L129+L131+L132+L134+L130</f>
        <v>16278048.32</v>
      </c>
      <c r="M125" s="189">
        <f>M126+M127+M128+M129+M131+M132+M134</f>
        <v>0</v>
      </c>
      <c r="N125" s="189">
        <f>N126+N127+N128+N129+N131+N132+N134</f>
        <v>0</v>
      </c>
      <c r="O125" s="189">
        <f>O126+O127+O128+O129+O131+O132+O134</f>
        <v>0</v>
      </c>
      <c r="P125" s="182">
        <f>+H125+I125+J125+K125+L125+M125</f>
        <v>35709457.560000002</v>
      </c>
    </row>
    <row r="126" spans="1:16" x14ac:dyDescent="0.2">
      <c r="A126" s="179"/>
      <c r="B126" s="178"/>
      <c r="C126" s="214" t="s">
        <v>206</v>
      </c>
      <c r="D126" s="187" t="s">
        <v>207</v>
      </c>
      <c r="E126" s="180"/>
      <c r="F126" s="147"/>
      <c r="G126" s="147"/>
      <c r="H126" s="192"/>
      <c r="I126" s="192"/>
      <c r="J126" s="192"/>
      <c r="K126" s="192">
        <v>15098333.800000001</v>
      </c>
      <c r="L126" s="192"/>
      <c r="M126" s="193"/>
      <c r="N126" s="192"/>
      <c r="O126" s="192"/>
      <c r="P126" s="195">
        <f>+SUM(H126:O126)</f>
        <v>15098333.800000001</v>
      </c>
    </row>
    <row r="127" spans="1:16" x14ac:dyDescent="0.2">
      <c r="A127" s="179"/>
      <c r="B127" s="178"/>
      <c r="C127" s="214" t="s">
        <v>208</v>
      </c>
      <c r="D127" s="215" t="s">
        <v>209</v>
      </c>
      <c r="E127" s="180"/>
      <c r="F127" s="147"/>
      <c r="G127" s="147"/>
      <c r="H127" s="192"/>
      <c r="I127" s="192"/>
      <c r="J127" s="192">
        <v>146956</v>
      </c>
      <c r="K127" s="192"/>
      <c r="L127" s="192"/>
      <c r="M127" s="193"/>
      <c r="N127" s="192"/>
      <c r="O127" s="192"/>
      <c r="P127" s="195">
        <f t="shared" ref="P127:P133" si="6">+SUM(H127:O127)</f>
        <v>146956</v>
      </c>
    </row>
    <row r="128" spans="1:16" x14ac:dyDescent="0.2">
      <c r="A128" s="179"/>
      <c r="B128" s="179"/>
      <c r="C128" s="214" t="s">
        <v>210</v>
      </c>
      <c r="D128" s="187" t="s">
        <v>211</v>
      </c>
      <c r="E128" s="187"/>
      <c r="F128" s="191" t="s">
        <v>98</v>
      </c>
      <c r="G128" s="188"/>
      <c r="H128" s="192">
        <v>3825659.44</v>
      </c>
      <c r="I128" s="192"/>
      <c r="J128" s="192"/>
      <c r="K128" s="192"/>
      <c r="L128" s="192"/>
      <c r="M128" s="193"/>
      <c r="N128" s="192"/>
      <c r="O128" s="192"/>
      <c r="P128" s="195">
        <f t="shared" si="6"/>
        <v>3825659.44</v>
      </c>
    </row>
    <row r="129" spans="1:17" x14ac:dyDescent="0.2">
      <c r="A129" s="179"/>
      <c r="B129" s="179"/>
      <c r="C129" s="214" t="s">
        <v>212</v>
      </c>
      <c r="D129" s="215" t="s">
        <v>213</v>
      </c>
      <c r="E129" s="179"/>
      <c r="F129" s="191" t="s">
        <v>98</v>
      </c>
      <c r="G129" s="147"/>
      <c r="H129" s="216"/>
      <c r="I129" s="195"/>
      <c r="J129" s="217"/>
      <c r="K129" s="217"/>
      <c r="L129" s="192">
        <v>1278048.32</v>
      </c>
      <c r="M129" s="218"/>
      <c r="N129" s="216"/>
      <c r="O129" s="216"/>
      <c r="P129" s="195">
        <f t="shared" si="6"/>
        <v>1278048.32</v>
      </c>
    </row>
    <row r="130" spans="1:17" x14ac:dyDescent="0.2">
      <c r="A130" s="179"/>
      <c r="B130" s="179"/>
      <c r="C130" s="214" t="s">
        <v>214</v>
      </c>
      <c r="D130" s="215" t="s">
        <v>215</v>
      </c>
      <c r="E130" s="179"/>
      <c r="F130" s="191"/>
      <c r="G130" s="147"/>
      <c r="H130" s="216"/>
      <c r="I130" s="219"/>
      <c r="J130" s="195"/>
      <c r="K130" s="217"/>
      <c r="L130" s="192">
        <v>15000000</v>
      </c>
      <c r="M130" s="218"/>
      <c r="N130" s="216"/>
      <c r="O130" s="216"/>
      <c r="P130" s="195">
        <f t="shared" si="6"/>
        <v>15000000</v>
      </c>
    </row>
    <row r="131" spans="1:17" x14ac:dyDescent="0.2">
      <c r="A131" s="186"/>
      <c r="B131" s="185"/>
      <c r="C131" s="185">
        <v>619</v>
      </c>
      <c r="D131" s="187" t="s">
        <v>216</v>
      </c>
      <c r="E131" s="179"/>
      <c r="F131" s="147"/>
      <c r="G131" s="147"/>
      <c r="H131" s="192"/>
      <c r="I131" s="192"/>
      <c r="J131" s="192"/>
      <c r="K131" s="192"/>
      <c r="L131" s="192"/>
      <c r="M131" s="193"/>
      <c r="N131" s="192"/>
      <c r="O131" s="192"/>
      <c r="P131" s="195">
        <f t="shared" si="6"/>
        <v>0</v>
      </c>
    </row>
    <row r="132" spans="1:17" x14ac:dyDescent="0.2">
      <c r="A132" s="186"/>
      <c r="B132" s="185"/>
      <c r="C132" s="185">
        <v>617</v>
      </c>
      <c r="D132" s="187" t="s">
        <v>217</v>
      </c>
      <c r="E132" s="179"/>
      <c r="F132" s="147"/>
      <c r="G132" s="147"/>
      <c r="H132" s="192"/>
      <c r="I132" s="192"/>
      <c r="J132" s="192"/>
      <c r="K132" s="192"/>
      <c r="L132" s="192"/>
      <c r="M132" s="193"/>
      <c r="N132" s="192"/>
      <c r="O132" s="192"/>
      <c r="P132" s="195">
        <f t="shared" si="6"/>
        <v>0</v>
      </c>
      <c r="Q132" s="22"/>
    </row>
    <row r="133" spans="1:17" ht="25.5" x14ac:dyDescent="0.2">
      <c r="A133" s="186"/>
      <c r="B133" s="185"/>
      <c r="C133" s="185">
        <v>654</v>
      </c>
      <c r="D133" s="205" t="s">
        <v>218</v>
      </c>
      <c r="E133" s="179"/>
      <c r="F133" s="147"/>
      <c r="G133" s="147"/>
      <c r="H133" s="192"/>
      <c r="I133" s="192"/>
      <c r="J133" s="192"/>
      <c r="K133" s="192">
        <v>360460</v>
      </c>
      <c r="L133" s="192"/>
      <c r="M133" s="193"/>
      <c r="N133" s="192"/>
      <c r="O133" s="192"/>
      <c r="P133" s="195">
        <f t="shared" si="6"/>
        <v>360460</v>
      </c>
    </row>
    <row r="134" spans="1:17" x14ac:dyDescent="0.2">
      <c r="A134" s="186"/>
      <c r="B134" s="185"/>
      <c r="C134" s="185">
        <v>658</v>
      </c>
      <c r="D134" s="187" t="s">
        <v>219</v>
      </c>
      <c r="E134" s="179"/>
      <c r="F134" s="147"/>
      <c r="G134" s="147"/>
      <c r="H134" s="192"/>
      <c r="I134" s="192"/>
      <c r="J134" s="192"/>
      <c r="K134" s="192"/>
      <c r="L134" s="192"/>
      <c r="M134" s="193"/>
      <c r="N134" s="192"/>
      <c r="O134" s="192"/>
      <c r="P134" s="195">
        <f>+H134+I134+J134+K134+L134+M134</f>
        <v>0</v>
      </c>
    </row>
    <row r="135" spans="1:17" ht="15" x14ac:dyDescent="0.35">
      <c r="A135" s="185"/>
      <c r="B135" s="186">
        <v>63</v>
      </c>
      <c r="C135" s="185"/>
      <c r="D135" s="180" t="s">
        <v>220</v>
      </c>
      <c r="E135" s="180"/>
      <c r="F135" s="188"/>
      <c r="G135" s="188"/>
      <c r="H135" s="192">
        <f>H136</f>
        <v>0</v>
      </c>
      <c r="I135" s="189">
        <f>I136</f>
        <v>0</v>
      </c>
      <c r="J135" s="192">
        <f>J136</f>
        <v>0</v>
      </c>
      <c r="K135" s="189">
        <f>K136</f>
        <v>0</v>
      </c>
      <c r="L135" s="189">
        <f>L136+L137+L140+L141</f>
        <v>0</v>
      </c>
      <c r="M135" s="189">
        <f>M136+M137+M140+M141</f>
        <v>0</v>
      </c>
      <c r="N135" s="189">
        <f>+N138</f>
        <v>5200000</v>
      </c>
      <c r="O135" s="220">
        <f>O138</f>
        <v>25000000</v>
      </c>
      <c r="P135" s="182">
        <f>+H135+I135+J135+K135+L135+M135+N135+O135</f>
        <v>30200000</v>
      </c>
    </row>
    <row r="136" spans="1:17" x14ac:dyDescent="0.2">
      <c r="A136" s="185"/>
      <c r="B136" s="185"/>
      <c r="C136" s="185">
        <v>633</v>
      </c>
      <c r="D136" s="187" t="s">
        <v>221</v>
      </c>
      <c r="E136" s="187"/>
      <c r="F136" s="191"/>
      <c r="G136" s="188"/>
      <c r="H136" s="192"/>
      <c r="I136" s="192"/>
      <c r="J136" s="192"/>
      <c r="K136" s="192"/>
      <c r="L136" s="192"/>
      <c r="M136" s="193"/>
      <c r="N136" s="192"/>
      <c r="O136" s="221"/>
      <c r="P136" s="195">
        <f>+H136+I136+J136+K136+L136+M136</f>
        <v>0</v>
      </c>
    </row>
    <row r="137" spans="1:17" x14ac:dyDescent="0.2">
      <c r="A137" s="185"/>
      <c r="B137" s="185"/>
      <c r="C137" s="185">
        <v>634</v>
      </c>
      <c r="D137" s="187" t="s">
        <v>222</v>
      </c>
      <c r="E137" s="187"/>
      <c r="F137" s="188"/>
      <c r="G137" s="188"/>
      <c r="H137" s="192"/>
      <c r="I137" s="192"/>
      <c r="J137" s="192"/>
      <c r="K137" s="192"/>
      <c r="L137" s="192"/>
      <c r="M137" s="193"/>
      <c r="N137" s="192"/>
      <c r="O137" s="192"/>
      <c r="P137" s="195">
        <f>+H137+I137+J137+K137+L137+M137</f>
        <v>0</v>
      </c>
    </row>
    <row r="138" spans="1:17" x14ac:dyDescent="0.2">
      <c r="A138" s="185"/>
      <c r="B138" s="185"/>
      <c r="C138" s="185">
        <v>634</v>
      </c>
      <c r="D138" s="187" t="s">
        <v>222</v>
      </c>
      <c r="E138" s="187"/>
      <c r="F138" s="191" t="s">
        <v>223</v>
      </c>
      <c r="G138" s="188"/>
      <c r="H138" s="192"/>
      <c r="I138" s="192"/>
      <c r="J138" s="192"/>
      <c r="K138" s="192"/>
      <c r="L138" s="192"/>
      <c r="M138" s="193"/>
      <c r="N138" s="192">
        <v>5200000</v>
      </c>
      <c r="O138" s="192">
        <v>25000000</v>
      </c>
      <c r="P138" s="195">
        <f>+N138+O138</f>
        <v>30200000</v>
      </c>
    </row>
    <row r="139" spans="1:17" x14ac:dyDescent="0.2">
      <c r="A139" s="185"/>
      <c r="B139" s="185"/>
      <c r="C139" s="185">
        <v>635</v>
      </c>
      <c r="D139" s="187" t="s">
        <v>224</v>
      </c>
      <c r="E139" s="187"/>
      <c r="F139" s="191"/>
      <c r="G139" s="188"/>
      <c r="H139" s="192"/>
      <c r="I139" s="192"/>
      <c r="J139" s="192"/>
      <c r="K139" s="192"/>
      <c r="L139" s="192"/>
      <c r="M139" s="193"/>
      <c r="N139" s="192"/>
      <c r="O139" s="192"/>
      <c r="P139" s="195">
        <f t="shared" ref="P139:P154" si="7">+H139+I139+J139+K139+L139+M139</f>
        <v>0</v>
      </c>
    </row>
    <row r="140" spans="1:17" x14ac:dyDescent="0.2">
      <c r="A140" s="185"/>
      <c r="B140" s="185"/>
      <c r="C140" s="185">
        <v>636</v>
      </c>
      <c r="D140" s="187" t="s">
        <v>225</v>
      </c>
      <c r="E140" s="187"/>
      <c r="F140" s="191"/>
      <c r="G140" s="188"/>
      <c r="H140" s="192"/>
      <c r="I140" s="192"/>
      <c r="J140" s="192"/>
      <c r="K140" s="192"/>
      <c r="L140" s="192"/>
      <c r="M140" s="193"/>
      <c r="N140" s="192"/>
      <c r="O140" s="192"/>
      <c r="P140" s="195">
        <f t="shared" si="7"/>
        <v>0</v>
      </c>
    </row>
    <row r="141" spans="1:17" x14ac:dyDescent="0.2">
      <c r="A141" s="185"/>
      <c r="B141" s="185"/>
      <c r="C141" s="185">
        <v>639</v>
      </c>
      <c r="D141" s="187" t="s">
        <v>226</v>
      </c>
      <c r="E141" s="187"/>
      <c r="F141" s="191"/>
      <c r="G141" s="188"/>
      <c r="H141" s="192"/>
      <c r="I141" s="192"/>
      <c r="J141" s="192"/>
      <c r="K141" s="192"/>
      <c r="L141" s="192"/>
      <c r="M141" s="193"/>
      <c r="N141" s="192"/>
      <c r="O141" s="192"/>
      <c r="P141" s="195">
        <f t="shared" si="7"/>
        <v>0</v>
      </c>
    </row>
    <row r="142" spans="1:17" ht="15" x14ac:dyDescent="0.35">
      <c r="A142" s="185"/>
      <c r="B142" s="186">
        <v>69</v>
      </c>
      <c r="C142" s="185"/>
      <c r="D142" s="180" t="s">
        <v>227</v>
      </c>
      <c r="E142" s="187"/>
      <c r="F142" s="191"/>
      <c r="G142" s="188"/>
      <c r="H142" s="192"/>
      <c r="I142" s="189">
        <f>I143</f>
        <v>0</v>
      </c>
      <c r="J142" s="192"/>
      <c r="K142" s="192"/>
      <c r="L142" s="192"/>
      <c r="M142" s="190">
        <f>M143</f>
        <v>0</v>
      </c>
      <c r="N142" s="192"/>
      <c r="O142" s="192"/>
      <c r="P142" s="195">
        <f t="shared" si="7"/>
        <v>0</v>
      </c>
    </row>
    <row r="143" spans="1:17" x14ac:dyDescent="0.2">
      <c r="A143" s="185"/>
      <c r="B143" s="186"/>
      <c r="C143" s="185">
        <v>694</v>
      </c>
      <c r="D143" s="187" t="s">
        <v>228</v>
      </c>
      <c r="E143" s="187"/>
      <c r="F143" s="191"/>
      <c r="G143" s="188"/>
      <c r="H143" s="192"/>
      <c r="I143" s="192"/>
      <c r="J143" s="192"/>
      <c r="K143" s="192"/>
      <c r="L143" s="192"/>
      <c r="M143" s="193"/>
      <c r="N143" s="192"/>
      <c r="O143" s="192"/>
      <c r="P143" s="195">
        <f t="shared" si="7"/>
        <v>0</v>
      </c>
    </row>
    <row r="144" spans="1:17" x14ac:dyDescent="0.2">
      <c r="A144" s="185"/>
      <c r="B144" s="186"/>
      <c r="C144" s="185"/>
      <c r="D144" s="187"/>
      <c r="E144" s="187"/>
      <c r="F144" s="191"/>
      <c r="G144" s="188"/>
      <c r="H144" s="192"/>
      <c r="I144" s="192"/>
      <c r="J144" s="192"/>
      <c r="K144" s="192"/>
      <c r="L144" s="192"/>
      <c r="M144" s="193"/>
      <c r="N144" s="192"/>
      <c r="O144" s="192"/>
      <c r="P144" s="195">
        <f t="shared" si="7"/>
        <v>0</v>
      </c>
    </row>
    <row r="145" spans="1:17" x14ac:dyDescent="0.2">
      <c r="A145" s="185">
        <v>7</v>
      </c>
      <c r="B145" s="186"/>
      <c r="C145" s="185"/>
      <c r="D145" s="213" t="s">
        <v>229</v>
      </c>
      <c r="E145" s="187"/>
      <c r="F145" s="191"/>
      <c r="G145" s="188"/>
      <c r="H145" s="192"/>
      <c r="I145" s="192"/>
      <c r="J145" s="192"/>
      <c r="K145" s="192"/>
      <c r="L145" s="192"/>
      <c r="M145" s="193"/>
      <c r="N145" s="192"/>
      <c r="O145" s="192"/>
      <c r="P145" s="195">
        <f t="shared" si="7"/>
        <v>0</v>
      </c>
    </row>
    <row r="146" spans="1:17" x14ac:dyDescent="0.2">
      <c r="A146" s="185"/>
      <c r="B146" s="186">
        <v>74</v>
      </c>
      <c r="C146" s="185"/>
      <c r="D146" s="222" t="s">
        <v>230</v>
      </c>
      <c r="E146" s="187"/>
      <c r="F146" s="191"/>
      <c r="G146" s="188"/>
      <c r="H146" s="192"/>
      <c r="I146" s="192"/>
      <c r="J146" s="192"/>
      <c r="K146" s="192"/>
      <c r="L146" s="192"/>
      <c r="M146" s="193"/>
      <c r="N146" s="192"/>
      <c r="O146" s="192"/>
      <c r="P146" s="195">
        <f t="shared" si="7"/>
        <v>0</v>
      </c>
    </row>
    <row r="147" spans="1:17" x14ac:dyDescent="0.2">
      <c r="A147" s="185"/>
      <c r="B147" s="186"/>
      <c r="C147" s="185">
        <v>741</v>
      </c>
      <c r="D147" s="187" t="s">
        <v>231</v>
      </c>
      <c r="E147" s="187"/>
      <c r="F147" s="191"/>
      <c r="G147" s="188"/>
      <c r="H147" s="192"/>
      <c r="I147" s="192"/>
      <c r="J147" s="192"/>
      <c r="K147" s="192"/>
      <c r="L147" s="192"/>
      <c r="M147" s="193"/>
      <c r="N147" s="192"/>
      <c r="O147" s="192"/>
      <c r="P147" s="195">
        <f t="shared" si="7"/>
        <v>0</v>
      </c>
    </row>
    <row r="148" spans="1:17" x14ac:dyDescent="0.2">
      <c r="A148" s="185"/>
      <c r="B148" s="186"/>
      <c r="C148" s="185">
        <v>742</v>
      </c>
      <c r="D148" s="187" t="s">
        <v>232</v>
      </c>
      <c r="E148" s="187"/>
      <c r="F148" s="191"/>
      <c r="G148" s="188"/>
      <c r="H148" s="192"/>
      <c r="I148" s="192"/>
      <c r="J148" s="192"/>
      <c r="K148" s="192"/>
      <c r="L148" s="192"/>
      <c r="M148" s="193"/>
      <c r="N148" s="192"/>
      <c r="O148" s="192"/>
      <c r="P148" s="195">
        <f t="shared" si="7"/>
        <v>0</v>
      </c>
    </row>
    <row r="149" spans="1:17" x14ac:dyDescent="0.2">
      <c r="A149" s="185">
        <v>8</v>
      </c>
      <c r="B149" s="186"/>
      <c r="C149" s="185"/>
      <c r="D149" s="187" t="s">
        <v>233</v>
      </c>
      <c r="E149" s="187"/>
      <c r="F149" s="191"/>
      <c r="G149" s="188"/>
      <c r="H149" s="192"/>
      <c r="I149" s="192"/>
      <c r="J149" s="192"/>
      <c r="K149" s="192"/>
      <c r="L149" s="192"/>
      <c r="M149" s="193"/>
      <c r="N149" s="192"/>
      <c r="O149" s="192"/>
      <c r="P149" s="195">
        <f t="shared" si="7"/>
        <v>0</v>
      </c>
    </row>
    <row r="150" spans="1:17" x14ac:dyDescent="0.2">
      <c r="A150" s="185"/>
      <c r="B150" s="186">
        <v>81</v>
      </c>
      <c r="C150" s="185">
        <v>813</v>
      </c>
      <c r="D150" s="187" t="s">
        <v>234</v>
      </c>
      <c r="E150" s="187"/>
      <c r="F150" s="191"/>
      <c r="G150" s="188"/>
      <c r="H150" s="192"/>
      <c r="I150" s="192"/>
      <c r="J150" s="192"/>
      <c r="K150" s="192"/>
      <c r="L150" s="192"/>
      <c r="M150" s="193"/>
      <c r="N150" s="192"/>
      <c r="O150" s="192"/>
      <c r="P150" s="195">
        <f t="shared" si="7"/>
        <v>0</v>
      </c>
    </row>
    <row r="151" spans="1:17" x14ac:dyDescent="0.2">
      <c r="A151" s="185"/>
      <c r="B151" s="186">
        <v>84</v>
      </c>
      <c r="C151" s="185"/>
      <c r="D151" s="187" t="s">
        <v>235</v>
      </c>
      <c r="E151" s="187"/>
      <c r="F151" s="191"/>
      <c r="G151" s="188"/>
      <c r="H151" s="192"/>
      <c r="I151" s="192"/>
      <c r="J151" s="192"/>
      <c r="K151" s="192"/>
      <c r="L151" s="192"/>
      <c r="M151" s="193"/>
      <c r="N151" s="192"/>
      <c r="O151" s="192"/>
      <c r="P151" s="195">
        <f t="shared" si="7"/>
        <v>0</v>
      </c>
    </row>
    <row r="152" spans="1:17" x14ac:dyDescent="0.2">
      <c r="A152" s="185"/>
      <c r="B152" s="186"/>
      <c r="C152" s="185"/>
      <c r="D152" s="187"/>
      <c r="E152" s="187"/>
      <c r="F152" s="191"/>
      <c r="G152" s="188"/>
      <c r="H152" s="192"/>
      <c r="I152" s="192"/>
      <c r="J152" s="192"/>
      <c r="K152" s="192"/>
      <c r="L152" s="192"/>
      <c r="M152" s="193"/>
      <c r="N152" s="192"/>
      <c r="O152" s="192"/>
      <c r="P152" s="195">
        <f t="shared" si="7"/>
        <v>0</v>
      </c>
    </row>
    <row r="153" spans="1:17" x14ac:dyDescent="0.2">
      <c r="A153" s="185">
        <v>9</v>
      </c>
      <c r="B153" s="186">
        <v>94</v>
      </c>
      <c r="C153" s="185"/>
      <c r="D153" s="213" t="s">
        <v>236</v>
      </c>
      <c r="E153" s="187"/>
      <c r="F153" s="191"/>
      <c r="G153" s="188"/>
      <c r="H153" s="192"/>
      <c r="I153" s="192"/>
      <c r="J153" s="192"/>
      <c r="K153" s="192"/>
      <c r="L153" s="192"/>
      <c r="M153" s="193"/>
      <c r="N153" s="192"/>
      <c r="O153" s="192"/>
      <c r="P153" s="195">
        <f t="shared" si="7"/>
        <v>0</v>
      </c>
    </row>
    <row r="154" spans="1:17" x14ac:dyDescent="0.2">
      <c r="A154" s="185"/>
      <c r="B154" s="186"/>
      <c r="C154" s="185"/>
      <c r="D154" s="187" t="s">
        <v>237</v>
      </c>
      <c r="E154" s="187"/>
      <c r="F154" s="191"/>
      <c r="G154" s="188"/>
      <c r="H154" s="192"/>
      <c r="I154" s="192"/>
      <c r="J154" s="192"/>
      <c r="K154" s="192"/>
      <c r="L154" s="192"/>
      <c r="M154" s="193"/>
      <c r="N154" s="192"/>
      <c r="O154" s="192"/>
      <c r="P154" s="195">
        <f t="shared" si="7"/>
        <v>0</v>
      </c>
    </row>
    <row r="155" spans="1:17" ht="15" x14ac:dyDescent="0.35">
      <c r="A155" s="185"/>
      <c r="B155" s="185"/>
      <c r="C155" s="185"/>
      <c r="D155" s="213" t="s">
        <v>238</v>
      </c>
      <c r="E155" s="213"/>
      <c r="F155" s="188"/>
      <c r="G155" s="188"/>
      <c r="H155" s="189">
        <f>H124+H81+H42+H20+H120</f>
        <v>19282336.759999998</v>
      </c>
      <c r="I155" s="189">
        <f>+I124+I81+I42+I20</f>
        <v>39613707.699999996</v>
      </c>
      <c r="J155" s="189">
        <f>+J124+J81+J42+J20</f>
        <v>3479753.7499999995</v>
      </c>
      <c r="K155" s="189">
        <f>+K124+K81+K42+K20</f>
        <v>250648767.38</v>
      </c>
      <c r="L155" s="189">
        <f>L124+L81+L42+L20+L120</f>
        <v>20171605.080000002</v>
      </c>
      <c r="M155" s="189">
        <f>M124+M81+M42+M20+M120</f>
        <v>6008249.3300000001</v>
      </c>
      <c r="N155" s="189">
        <f>+N135</f>
        <v>5200000</v>
      </c>
      <c r="O155" s="189">
        <f>+O135</f>
        <v>25000000</v>
      </c>
      <c r="P155" s="201">
        <f>+P20+P42+P81+P135+P124</f>
        <v>369404420</v>
      </c>
    </row>
    <row r="156" spans="1:17" x14ac:dyDescent="0.2">
      <c r="I156" s="223"/>
      <c r="J156" s="223"/>
      <c r="K156" s="224"/>
      <c r="L156" s="224"/>
      <c r="M156" s="224"/>
      <c r="N156" s="224"/>
      <c r="O156" s="224"/>
      <c r="P156" s="225"/>
    </row>
    <row r="157" spans="1:17" x14ac:dyDescent="0.2">
      <c r="A157" s="226"/>
      <c r="B157" s="227"/>
      <c r="C157" s="227"/>
      <c r="D157" s="227"/>
      <c r="E157" s="227"/>
      <c r="F157" s="227"/>
      <c r="G157" s="227"/>
      <c r="H157" s="228"/>
      <c r="I157" s="228"/>
      <c r="J157" s="227"/>
      <c r="K157" s="228"/>
      <c r="L157" s="224"/>
      <c r="M157" s="224"/>
      <c r="N157" s="224"/>
      <c r="O157" s="224"/>
      <c r="P157" s="225"/>
    </row>
    <row r="158" spans="1:17" ht="12" customHeight="1" x14ac:dyDescent="0.2">
      <c r="A158" s="227" t="s">
        <v>239</v>
      </c>
      <c r="B158" s="227"/>
      <c r="C158" s="227"/>
      <c r="D158" s="227"/>
      <c r="E158" s="227"/>
      <c r="F158" s="227"/>
      <c r="G158" s="227"/>
      <c r="H158" s="227"/>
      <c r="I158" s="227"/>
      <c r="J158" s="228"/>
      <c r="K158" s="229"/>
      <c r="L158" s="224"/>
      <c r="M158" s="224"/>
      <c r="N158" s="224"/>
      <c r="O158" s="224"/>
      <c r="P158" s="225"/>
    </row>
    <row r="159" spans="1:17" ht="15.75" x14ac:dyDescent="0.25">
      <c r="A159" s="230" t="s">
        <v>240</v>
      </c>
      <c r="B159" s="230"/>
      <c r="C159" s="230"/>
      <c r="D159" s="230"/>
      <c r="E159" s="230"/>
      <c r="F159" s="231"/>
      <c r="G159" s="231"/>
      <c r="H159" s="232"/>
      <c r="I159" s="231"/>
      <c r="J159" s="231"/>
      <c r="K159" s="232"/>
      <c r="L159" s="231"/>
      <c r="M159" s="230" t="s">
        <v>241</v>
      </c>
      <c r="N159" s="230"/>
      <c r="O159" s="230"/>
      <c r="P159" s="233"/>
      <c r="Q159" s="234"/>
    </row>
    <row r="160" spans="1:17" ht="15.75" x14ac:dyDescent="0.25">
      <c r="A160" s="235" t="s">
        <v>242</v>
      </c>
      <c r="B160" s="235"/>
      <c r="C160" s="235"/>
      <c r="D160" s="235"/>
      <c r="E160" s="235"/>
      <c r="F160" s="231"/>
      <c r="G160" s="231"/>
      <c r="H160" s="231"/>
      <c r="I160" s="231"/>
      <c r="J160" s="232"/>
      <c r="K160" s="232"/>
      <c r="L160" s="231"/>
      <c r="M160" s="235" t="s">
        <v>243</v>
      </c>
      <c r="N160" s="235"/>
      <c r="O160" s="235"/>
      <c r="P160" s="236"/>
      <c r="Q160" s="237"/>
    </row>
    <row r="161" spans="1:16" x14ac:dyDescent="0.2">
      <c r="A161" s="238"/>
      <c r="B161" s="238"/>
      <c r="C161" s="238"/>
      <c r="D161" s="239"/>
      <c r="E161" s="240"/>
      <c r="F161" s="240"/>
      <c r="P161" s="241"/>
    </row>
    <row r="162" spans="1:16" x14ac:dyDescent="0.2">
      <c r="A162" s="242"/>
      <c r="B162" s="242"/>
      <c r="C162" s="242"/>
      <c r="D162" s="242"/>
      <c r="P162" s="241"/>
    </row>
    <row r="163" spans="1:16" x14ac:dyDescent="0.2">
      <c r="A163" s="243"/>
      <c r="B163" s="243"/>
      <c r="C163" s="243"/>
      <c r="D163" s="243"/>
      <c r="J163" s="184"/>
      <c r="L163" s="184"/>
      <c r="M163" s="184"/>
      <c r="N163" s="184"/>
      <c r="P163" s="241"/>
    </row>
    <row r="164" spans="1:16" x14ac:dyDescent="0.2">
      <c r="A164" s="243"/>
      <c r="B164" s="243"/>
      <c r="C164" s="243"/>
      <c r="D164" s="243"/>
      <c r="J164" s="184"/>
      <c r="O164" s="184"/>
      <c r="P164" s="184"/>
    </row>
    <row r="166" spans="1:16" x14ac:dyDescent="0.2">
      <c r="A166" s="244"/>
      <c r="B166" s="244"/>
      <c r="C166" s="244"/>
      <c r="D166" s="244"/>
      <c r="E166" s="244"/>
      <c r="F166" s="244"/>
      <c r="G166" s="244"/>
      <c r="H166" s="244"/>
      <c r="I166" s="244"/>
      <c r="J166" s="245"/>
    </row>
    <row r="203" spans="1:2" x14ac:dyDescent="0.2">
      <c r="A203" s="246"/>
      <c r="B203" s="247"/>
    </row>
    <row r="204" spans="1:2" x14ac:dyDescent="0.2">
      <c r="A204" s="246"/>
      <c r="B204" s="247"/>
    </row>
    <row r="205" spans="1:2" x14ac:dyDescent="0.2">
      <c r="A205" s="246"/>
      <c r="B205" s="243"/>
    </row>
    <row r="206" spans="1:2" x14ac:dyDescent="0.2">
      <c r="A206" s="246"/>
      <c r="B206" s="246"/>
    </row>
    <row r="207" spans="1:2" x14ac:dyDescent="0.2">
      <c r="A207" s="246"/>
      <c r="B207" s="243"/>
    </row>
    <row r="208" spans="1:2" x14ac:dyDescent="0.2">
      <c r="A208" s="246"/>
      <c r="B208" s="247"/>
    </row>
    <row r="209" spans="1:2" x14ac:dyDescent="0.2">
      <c r="A209" s="248"/>
      <c r="B209" s="246"/>
    </row>
  </sheetData>
  <mergeCells count="19">
    <mergeCell ref="A160:E160"/>
    <mergeCell ref="M160:P160"/>
    <mergeCell ref="A166:I166"/>
    <mergeCell ref="L16:L17"/>
    <mergeCell ref="M16:M17"/>
    <mergeCell ref="P16:P17"/>
    <mergeCell ref="A18:C18"/>
    <mergeCell ref="A159:E159"/>
    <mergeCell ref="M159:P159"/>
    <mergeCell ref="A2:P2"/>
    <mergeCell ref="A16:C17"/>
    <mergeCell ref="D16:D18"/>
    <mergeCell ref="E16:E17"/>
    <mergeCell ref="F16:F17"/>
    <mergeCell ref="G16:G17"/>
    <mergeCell ref="H16:H17"/>
    <mergeCell ref="I16:I17"/>
    <mergeCell ref="J16:J17"/>
    <mergeCell ref="K16:K17"/>
  </mergeCells>
  <printOptions horizontalCentered="1" verticalCentered="1"/>
  <pageMargins left="0.70866141732283472" right="0.70866141732283472" top="1.0629921259842521" bottom="0.98425196850393704" header="0.16" footer="0"/>
  <pageSetup scale="44" fitToHeight="4" orientation="landscape" r:id="rId1"/>
  <headerFooter alignWithMargins="0">
    <oddFooter>&amp;R&amp;7&amp;A</oddFooter>
  </headerFooter>
  <rowBreaks count="1" manualBreakCount="1">
    <brk id="57" min="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PROGRAMATICA-</vt:lpstr>
      <vt:lpstr>ESTRUCTURA PROGRAMATICA </vt:lpstr>
      <vt:lpstr>Resumen</vt:lpstr>
      <vt:lpstr>'ESTRUCTURA PROGRAMATICA-'!Área_de_impresión</vt:lpstr>
      <vt:lpstr>'ESTRUCTURA PROGRAMATICA '!Área_de_impresión</vt:lpstr>
      <vt:lpstr>Resumen!Área_de_impresión</vt:lpstr>
      <vt:lpstr>Resumen!Títulos_a_imprimir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Nairobi Frachesca Alcequiez Marte</dc:creator>
  <cp:lastModifiedBy>Nairobi Frachesca Alcequiez Marte</cp:lastModifiedBy>
  <dcterms:created xsi:type="dcterms:W3CDTF">2017-06-20T01:30:27Z</dcterms:created>
  <dcterms:modified xsi:type="dcterms:W3CDTF">2017-06-20T02:00:18Z</dcterms:modified>
</cp:coreProperties>
</file>