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319A6440-E3A6-4455-BE67-DA89C920CF16}" xr6:coauthVersionLast="47" xr6:coauthVersionMax="47" xr10:uidLastSave="{00000000-0000-0000-0000-000000000000}"/>
  <bookViews>
    <workbookView xWindow="-120" yWindow="-120" windowWidth="29040" windowHeight="15840" xr2:uid="{2B276F54-BFA4-445E-96C6-BA0590FF6D80}"/>
  </bookViews>
  <sheets>
    <sheet name="Cub.2 Vista Bella (Mayo)" sheetId="4" r:id="rId1"/>
    <sheet name="CUB.2 Cuesta Amarilla (Mayo)" sheetId="3" r:id="rId2"/>
    <sheet name=" Cub. 1  3 Palmas (Mayo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4" l="1"/>
  <c r="L59" i="4" s="1"/>
  <c r="M59" i="4" s="1"/>
  <c r="I58" i="4"/>
  <c r="J58" i="4" s="1"/>
  <c r="F58" i="4"/>
  <c r="F59" i="4" s="1"/>
  <c r="A58" i="4"/>
  <c r="L55" i="4"/>
  <c r="L56" i="4" s="1"/>
  <c r="M56" i="4" s="1"/>
  <c r="I55" i="4"/>
  <c r="J55" i="4" s="1"/>
  <c r="F55" i="4"/>
  <c r="F56" i="4" s="1"/>
  <c r="A55" i="4"/>
  <c r="L43" i="4"/>
  <c r="M43" i="4" s="1"/>
  <c r="I43" i="4"/>
  <c r="J43" i="4" s="1"/>
  <c r="F43" i="4"/>
  <c r="L42" i="4"/>
  <c r="M42" i="4" s="1"/>
  <c r="I42" i="4"/>
  <c r="J42" i="4" s="1"/>
  <c r="F42" i="4"/>
  <c r="L39" i="4"/>
  <c r="M39" i="4" s="1"/>
  <c r="I39" i="4"/>
  <c r="J39" i="4" s="1"/>
  <c r="F39" i="4"/>
  <c r="L38" i="4"/>
  <c r="M38" i="4" s="1"/>
  <c r="I38" i="4"/>
  <c r="J38" i="4" s="1"/>
  <c r="F38" i="4"/>
  <c r="L37" i="4"/>
  <c r="M37" i="4" s="1"/>
  <c r="I37" i="4"/>
  <c r="J37" i="4" s="1"/>
  <c r="F37" i="4"/>
  <c r="L36" i="4"/>
  <c r="M36" i="4" s="1"/>
  <c r="I36" i="4"/>
  <c r="J36" i="4" s="1"/>
  <c r="F36" i="4"/>
  <c r="L35" i="4"/>
  <c r="I35" i="4"/>
  <c r="J35" i="4" s="1"/>
  <c r="F35" i="4"/>
  <c r="L32" i="4"/>
  <c r="L33" i="4" s="1"/>
  <c r="K32" i="4"/>
  <c r="I32" i="4"/>
  <c r="J32" i="4" s="1"/>
  <c r="F32" i="4"/>
  <c r="F33" i="4" s="1"/>
  <c r="K29" i="4"/>
  <c r="M29" i="4" s="1"/>
  <c r="I29" i="4"/>
  <c r="J29" i="4" s="1"/>
  <c r="F29" i="4"/>
  <c r="K28" i="4"/>
  <c r="M28" i="4" s="1"/>
  <c r="I28" i="4"/>
  <c r="J28" i="4" s="1"/>
  <c r="F28" i="4"/>
  <c r="K27" i="4"/>
  <c r="M27" i="4" s="1"/>
  <c r="I27" i="4"/>
  <c r="J27" i="4" s="1"/>
  <c r="F27" i="4"/>
  <c r="K26" i="4"/>
  <c r="M26" i="4" s="1"/>
  <c r="I26" i="4"/>
  <c r="J26" i="4" s="1"/>
  <c r="F26" i="4"/>
  <c r="L25" i="4"/>
  <c r="K25" i="4"/>
  <c r="I25" i="4"/>
  <c r="J25" i="4" s="1"/>
  <c r="F25" i="4"/>
  <c r="K24" i="4"/>
  <c r="M24" i="4" s="1"/>
  <c r="I24" i="4"/>
  <c r="J24" i="4" s="1"/>
  <c r="F24" i="4"/>
  <c r="L23" i="4"/>
  <c r="K23" i="4"/>
  <c r="I23" i="4"/>
  <c r="J23" i="4" s="1"/>
  <c r="F23" i="4"/>
  <c r="L20" i="4"/>
  <c r="M20" i="4" s="1"/>
  <c r="I20" i="4"/>
  <c r="J20" i="4" s="1"/>
  <c r="F20" i="4"/>
  <c r="L19" i="4"/>
  <c r="M19" i="4" s="1"/>
  <c r="I19" i="4"/>
  <c r="J19" i="4" s="1"/>
  <c r="F19" i="4"/>
  <c r="L18" i="4"/>
  <c r="M18" i="4" s="1"/>
  <c r="I18" i="4"/>
  <c r="J18" i="4" s="1"/>
  <c r="F18" i="4"/>
  <c r="L17" i="4"/>
  <c r="M17" i="4" s="1"/>
  <c r="I17" i="4"/>
  <c r="J17" i="4" s="1"/>
  <c r="F17" i="4"/>
  <c r="L16" i="4"/>
  <c r="I16" i="4"/>
  <c r="J16" i="4" s="1"/>
  <c r="F16" i="4"/>
  <c r="K13" i="4"/>
  <c r="K14" i="4" s="1"/>
  <c r="I13" i="4"/>
  <c r="J13" i="4" s="1"/>
  <c r="F13" i="4"/>
  <c r="F14" i="4" s="1"/>
  <c r="L30" i="4" l="1"/>
  <c r="M44" i="4"/>
  <c r="F44" i="4"/>
  <c r="M25" i="4"/>
  <c r="L21" i="4"/>
  <c r="K30" i="4"/>
  <c r="F21" i="4"/>
  <c r="F40" i="4"/>
  <c r="M55" i="4"/>
  <c r="M32" i="4"/>
  <c r="M58" i="4"/>
  <c r="L44" i="4"/>
  <c r="M13" i="4"/>
  <c r="M14" i="4" s="1"/>
  <c r="M16" i="4"/>
  <c r="M21" i="4" s="1"/>
  <c r="L40" i="4"/>
  <c r="F30" i="4"/>
  <c r="F45" i="4" s="1"/>
  <c r="E73" i="4" s="1"/>
  <c r="M35" i="4"/>
  <c r="M40" i="4" s="1"/>
  <c r="M60" i="4"/>
  <c r="F60" i="4"/>
  <c r="M23" i="4"/>
  <c r="M30" i="4" s="1"/>
  <c r="K33" i="4"/>
  <c r="L60" i="4"/>
  <c r="L45" i="4" l="1"/>
  <c r="E83" i="4"/>
  <c r="E80" i="4"/>
  <c r="E85" i="4"/>
  <c r="E89" i="4" s="1"/>
  <c r="E91" i="4" s="1"/>
  <c r="E84" i="4"/>
  <c r="E78" i="4"/>
  <c r="E79" i="4" s="1"/>
  <c r="E81" i="4"/>
  <c r="E77" i="4"/>
  <c r="E82" i="4"/>
  <c r="M33" i="4"/>
  <c r="M45" i="4" s="1"/>
  <c r="K45" i="4"/>
  <c r="H73" i="4" s="1"/>
  <c r="J73" i="4"/>
  <c r="H85" i="4" l="1"/>
  <c r="L73" i="4"/>
  <c r="H78" i="4"/>
  <c r="H79" i="4" s="1"/>
  <c r="H84" i="4"/>
  <c r="H83" i="4"/>
  <c r="H94" i="4" s="1"/>
  <c r="H82" i="4"/>
  <c r="H93" i="4" s="1"/>
  <c r="H81" i="4"/>
  <c r="H80" i="4"/>
  <c r="H77" i="4"/>
  <c r="J83" i="4"/>
  <c r="J82" i="4"/>
  <c r="J81" i="4"/>
  <c r="J80" i="4"/>
  <c r="J78" i="4"/>
  <c r="J77" i="4"/>
  <c r="L80" i="4" l="1"/>
  <c r="L77" i="4"/>
  <c r="L82" i="4"/>
  <c r="J93" i="4"/>
  <c r="L78" i="4"/>
  <c r="J79" i="4"/>
  <c r="L79" i="4" s="1"/>
  <c r="L83" i="4"/>
  <c r="J94" i="4"/>
  <c r="L94" i="4" s="1"/>
  <c r="H89" i="4"/>
  <c r="L81" i="4"/>
  <c r="H91" i="4" l="1"/>
  <c r="L89" i="4"/>
  <c r="L93" i="4"/>
  <c r="J89" i="4"/>
  <c r="J91" i="4" s="1"/>
  <c r="H95" i="4" l="1"/>
  <c r="L91" i="4"/>
  <c r="J95" i="4"/>
  <c r="J96" i="4" s="1"/>
  <c r="J98" i="4" s="1"/>
  <c r="L95" i="4" l="1"/>
  <c r="H96" i="4"/>
  <c r="L96" i="4" l="1"/>
  <c r="H98" i="4"/>
  <c r="L98" i="4" s="1"/>
  <c r="J108" i="3" l="1"/>
  <c r="L108" i="3" s="1"/>
  <c r="J107" i="3"/>
  <c r="L107" i="3" s="1"/>
  <c r="L72" i="3"/>
  <c r="M72" i="3" s="1"/>
  <c r="I72" i="3"/>
  <c r="J72" i="3" s="1"/>
  <c r="H72" i="3"/>
  <c r="F72" i="3"/>
  <c r="A72" i="3"/>
  <c r="L69" i="3"/>
  <c r="M69" i="3" s="1"/>
  <c r="I69" i="3"/>
  <c r="J69" i="3" s="1"/>
  <c r="H69" i="3"/>
  <c r="F69" i="3"/>
  <c r="H68" i="3"/>
  <c r="I68" i="3" s="1"/>
  <c r="J68" i="3" s="1"/>
  <c r="F68" i="3"/>
  <c r="A68" i="3"/>
  <c r="A69" i="3" s="1"/>
  <c r="L67" i="3"/>
  <c r="I67" i="3"/>
  <c r="J67" i="3" s="1"/>
  <c r="H67" i="3"/>
  <c r="F67" i="3"/>
  <c r="F70" i="3" s="1"/>
  <c r="A67" i="3"/>
  <c r="K64" i="3"/>
  <c r="M64" i="3" s="1"/>
  <c r="I64" i="3"/>
  <c r="J64" i="3" s="1"/>
  <c r="F64" i="3"/>
  <c r="M63" i="3"/>
  <c r="K63" i="3"/>
  <c r="J63" i="3"/>
  <c r="I63" i="3"/>
  <c r="F63" i="3"/>
  <c r="F65" i="3" s="1"/>
  <c r="K62" i="3"/>
  <c r="K65" i="3" s="1"/>
  <c r="I62" i="3"/>
  <c r="J62" i="3" s="1"/>
  <c r="F62" i="3"/>
  <c r="F54" i="3"/>
  <c r="L53" i="3"/>
  <c r="M53" i="3" s="1"/>
  <c r="I53" i="3"/>
  <c r="J53" i="3" s="1"/>
  <c r="F53" i="3"/>
  <c r="M52" i="3"/>
  <c r="L52" i="3"/>
  <c r="L54" i="3" s="1"/>
  <c r="J52" i="3"/>
  <c r="I52" i="3"/>
  <c r="F52" i="3"/>
  <c r="L49" i="3"/>
  <c r="M49" i="3" s="1"/>
  <c r="I49" i="3"/>
  <c r="J49" i="3" s="1"/>
  <c r="F49" i="3"/>
  <c r="M48" i="3"/>
  <c r="K48" i="3"/>
  <c r="J48" i="3"/>
  <c r="I48" i="3"/>
  <c r="F48" i="3"/>
  <c r="K47" i="3"/>
  <c r="M47" i="3" s="1"/>
  <c r="I47" i="3"/>
  <c r="J47" i="3" s="1"/>
  <c r="F47" i="3"/>
  <c r="M46" i="3"/>
  <c r="L46" i="3"/>
  <c r="F46" i="3"/>
  <c r="K45" i="3"/>
  <c r="M45" i="3" s="1"/>
  <c r="I45" i="3"/>
  <c r="J45" i="3" s="1"/>
  <c r="F45" i="3"/>
  <c r="M44" i="3"/>
  <c r="L44" i="3"/>
  <c r="J44" i="3"/>
  <c r="I44" i="3"/>
  <c r="F44" i="3"/>
  <c r="L43" i="3"/>
  <c r="M43" i="3" s="1"/>
  <c r="I43" i="3"/>
  <c r="J43" i="3" s="1"/>
  <c r="F43" i="3"/>
  <c r="M42" i="3"/>
  <c r="K42" i="3"/>
  <c r="J42" i="3"/>
  <c r="I42" i="3"/>
  <c r="F42" i="3"/>
  <c r="K41" i="3"/>
  <c r="M41" i="3" s="1"/>
  <c r="I41" i="3"/>
  <c r="J41" i="3" s="1"/>
  <c r="F41" i="3"/>
  <c r="M40" i="3"/>
  <c r="K40" i="3"/>
  <c r="J40" i="3"/>
  <c r="I40" i="3"/>
  <c r="F40" i="3"/>
  <c r="K39" i="3"/>
  <c r="M39" i="3" s="1"/>
  <c r="I39" i="3"/>
  <c r="J39" i="3" s="1"/>
  <c r="F39" i="3"/>
  <c r="M38" i="3"/>
  <c r="K38" i="3"/>
  <c r="F38" i="3"/>
  <c r="K37" i="3"/>
  <c r="K50" i="3" s="1"/>
  <c r="K56" i="3" s="1"/>
  <c r="K75" i="3" s="1"/>
  <c r="I37" i="3"/>
  <c r="J37" i="3" s="1"/>
  <c r="F37" i="3"/>
  <c r="F50" i="3" s="1"/>
  <c r="L34" i="3"/>
  <c r="M34" i="3" s="1"/>
  <c r="I34" i="3"/>
  <c r="J34" i="3" s="1"/>
  <c r="F34" i="3"/>
  <c r="M33" i="3"/>
  <c r="L33" i="3"/>
  <c r="J33" i="3"/>
  <c r="I33" i="3"/>
  <c r="F33" i="3"/>
  <c r="L32" i="3"/>
  <c r="M32" i="3" s="1"/>
  <c r="I32" i="3"/>
  <c r="J32" i="3" s="1"/>
  <c r="F32" i="3"/>
  <c r="M31" i="3"/>
  <c r="L31" i="3"/>
  <c r="J31" i="3"/>
  <c r="I31" i="3"/>
  <c r="F31" i="3"/>
  <c r="L30" i="3"/>
  <c r="M30" i="3" s="1"/>
  <c r="I30" i="3"/>
  <c r="J30" i="3" s="1"/>
  <c r="F30" i="3"/>
  <c r="M29" i="3"/>
  <c r="L29" i="3"/>
  <c r="J29" i="3"/>
  <c r="I29" i="3"/>
  <c r="F29" i="3"/>
  <c r="L28" i="3"/>
  <c r="M28" i="3" s="1"/>
  <c r="I28" i="3"/>
  <c r="J28" i="3" s="1"/>
  <c r="F28" i="3"/>
  <c r="M27" i="3"/>
  <c r="L27" i="3"/>
  <c r="L35" i="3" s="1"/>
  <c r="M35" i="3" s="1"/>
  <c r="J27" i="3"/>
  <c r="I27" i="3"/>
  <c r="F27" i="3"/>
  <c r="F35" i="3" s="1"/>
  <c r="K25" i="3"/>
  <c r="M25" i="3" s="1"/>
  <c r="M24" i="3"/>
  <c r="K24" i="3"/>
  <c r="J24" i="3"/>
  <c r="I24" i="3"/>
  <c r="F24" i="3"/>
  <c r="F25" i="3" s="1"/>
  <c r="L21" i="3"/>
  <c r="M21" i="3" s="1"/>
  <c r="H21" i="3"/>
  <c r="F21" i="3"/>
  <c r="F22" i="3" s="1"/>
  <c r="K20" i="3"/>
  <c r="M20" i="3" s="1"/>
  <c r="I20" i="3"/>
  <c r="J20" i="3" s="1"/>
  <c r="F20" i="3"/>
  <c r="H19" i="3"/>
  <c r="L19" i="3" s="1"/>
  <c r="M19" i="3" s="1"/>
  <c r="F19" i="3"/>
  <c r="H18" i="3"/>
  <c r="L18" i="3" s="1"/>
  <c r="M18" i="3" s="1"/>
  <c r="F18" i="3"/>
  <c r="H17" i="3"/>
  <c r="L17" i="3" s="1"/>
  <c r="F17" i="3"/>
  <c r="L16" i="3"/>
  <c r="K16" i="3"/>
  <c r="K22" i="3" s="1"/>
  <c r="I16" i="3"/>
  <c r="J16" i="3" s="1"/>
  <c r="F16" i="3"/>
  <c r="K14" i="3"/>
  <c r="M13" i="3"/>
  <c r="L13" i="3"/>
  <c r="F13" i="3"/>
  <c r="L12" i="3"/>
  <c r="L14" i="3" s="1"/>
  <c r="M14" i="3" s="1"/>
  <c r="F12" i="3"/>
  <c r="M11" i="3"/>
  <c r="K11" i="3"/>
  <c r="J11" i="3"/>
  <c r="I11" i="3"/>
  <c r="F11" i="3"/>
  <c r="F14" i="3" s="1"/>
  <c r="M17" i="3" l="1"/>
  <c r="L22" i="3"/>
  <c r="F56" i="3"/>
  <c r="E94" i="3" s="1"/>
  <c r="M22" i="3"/>
  <c r="M54" i="3"/>
  <c r="K74" i="3"/>
  <c r="M65" i="3"/>
  <c r="L50" i="3"/>
  <c r="L56" i="3" s="1"/>
  <c r="L75" i="3" s="1"/>
  <c r="M75" i="3" s="1"/>
  <c r="M12" i="3"/>
  <c r="I18" i="3"/>
  <c r="J18" i="3" s="1"/>
  <c r="M37" i="3"/>
  <c r="M50" i="3" s="1"/>
  <c r="L68" i="3"/>
  <c r="M68" i="3" s="1"/>
  <c r="M16" i="3"/>
  <c r="M62" i="3"/>
  <c r="M67" i="3"/>
  <c r="M56" i="3" l="1"/>
  <c r="K76" i="3"/>
  <c r="E106" i="3"/>
  <c r="E104" i="3"/>
  <c r="E103" i="3"/>
  <c r="E102" i="3"/>
  <c r="E101" i="3"/>
  <c r="E99" i="3"/>
  <c r="E100" i="3" s="1"/>
  <c r="E98" i="3"/>
  <c r="E110" i="3" s="1"/>
  <c r="E112" i="3" s="1"/>
  <c r="L70" i="3"/>
  <c r="H94" i="3" l="1"/>
  <c r="M70" i="3"/>
  <c r="L74" i="3"/>
  <c r="L76" i="3" l="1"/>
  <c r="M74" i="3"/>
  <c r="H104" i="3"/>
  <c r="H103" i="3"/>
  <c r="H102" i="3"/>
  <c r="H101" i="3"/>
  <c r="H99" i="3"/>
  <c r="H98" i="3"/>
  <c r="H100" i="3" l="1"/>
  <c r="H115" i="3"/>
  <c r="H110" i="3"/>
  <c r="H112" i="3" s="1"/>
  <c r="H114" i="3"/>
  <c r="K94" i="3"/>
  <c r="M76" i="3"/>
  <c r="J104" i="3" l="1"/>
  <c r="J103" i="3"/>
  <c r="J102" i="3"/>
  <c r="L102" i="3" s="1"/>
  <c r="J101" i="3"/>
  <c r="L101" i="3" s="1"/>
  <c r="J99" i="3"/>
  <c r="J98" i="3"/>
  <c r="L94" i="3"/>
  <c r="H116" i="3"/>
  <c r="L116" i="3" s="1"/>
  <c r="L98" i="3" l="1"/>
  <c r="J114" i="3"/>
  <c r="L103" i="3"/>
  <c r="H117" i="3"/>
  <c r="J100" i="3"/>
  <c r="L100" i="3" s="1"/>
  <c r="L99" i="3"/>
  <c r="J115" i="3"/>
  <c r="L115" i="3" s="1"/>
  <c r="L104" i="3"/>
  <c r="L110" i="3" l="1"/>
  <c r="J117" i="3"/>
  <c r="L114" i="3"/>
  <c r="L117" i="3"/>
  <c r="H119" i="3"/>
  <c r="J110" i="3"/>
  <c r="J112" i="3" s="1"/>
  <c r="J119" i="3" l="1"/>
  <c r="L112" i="3"/>
  <c r="L119" i="3"/>
  <c r="L52" i="2" l="1"/>
  <c r="M52" i="2" s="1"/>
  <c r="J52" i="2"/>
  <c r="I52" i="2"/>
  <c r="F52" i="2"/>
  <c r="A52" i="2"/>
  <c r="F50" i="2"/>
  <c r="A50" i="2"/>
  <c r="L49" i="2"/>
  <c r="M49" i="2" s="1"/>
  <c r="J49" i="2"/>
  <c r="I49" i="2"/>
  <c r="H49" i="2"/>
  <c r="F49" i="2"/>
  <c r="A49" i="2"/>
  <c r="H48" i="2"/>
  <c r="L48" i="2" s="1"/>
  <c r="F48" i="2"/>
  <c r="A48" i="2"/>
  <c r="L45" i="2"/>
  <c r="M45" i="2" s="1"/>
  <c r="J45" i="2"/>
  <c r="H45" i="2"/>
  <c r="I45" i="2" s="1"/>
  <c r="F45" i="2"/>
  <c r="A45" i="2"/>
  <c r="F44" i="2"/>
  <c r="A44" i="2"/>
  <c r="L43" i="2"/>
  <c r="M43" i="2" s="1"/>
  <c r="H43" i="2"/>
  <c r="J43" i="2" s="1"/>
  <c r="F43" i="2"/>
  <c r="F46" i="2" s="1"/>
  <c r="A43" i="2"/>
  <c r="F27" i="2"/>
  <c r="F28" i="2" s="1"/>
  <c r="L26" i="2"/>
  <c r="M26" i="2" s="1"/>
  <c r="J26" i="2"/>
  <c r="I26" i="2"/>
  <c r="F26" i="2"/>
  <c r="L24" i="2"/>
  <c r="M24" i="2" s="1"/>
  <c r="F24" i="2"/>
  <c r="L23" i="2"/>
  <c r="M23" i="2" s="1"/>
  <c r="J23" i="2"/>
  <c r="I23" i="2"/>
  <c r="H23" i="2"/>
  <c r="F23" i="2"/>
  <c r="L20" i="2"/>
  <c r="M20" i="2" s="1"/>
  <c r="J20" i="2"/>
  <c r="H20" i="2"/>
  <c r="I20" i="2" s="1"/>
  <c r="F20" i="2"/>
  <c r="F19" i="2"/>
  <c r="F18" i="2"/>
  <c r="F17" i="2"/>
  <c r="L16" i="2"/>
  <c r="M16" i="2" s="1"/>
  <c r="J16" i="2"/>
  <c r="I16" i="2"/>
  <c r="F16" i="2"/>
  <c r="F21" i="2" s="1"/>
  <c r="L13" i="2"/>
  <c r="L14" i="2" s="1"/>
  <c r="M14" i="2" s="1"/>
  <c r="J13" i="2"/>
  <c r="I13" i="2"/>
  <c r="F13" i="2"/>
  <c r="F14" i="2" s="1"/>
  <c r="F30" i="2" l="1"/>
  <c r="E86" i="2" s="1"/>
  <c r="L50" i="2"/>
  <c r="M48" i="2"/>
  <c r="L21" i="2"/>
  <c r="M21" i="2" s="1"/>
  <c r="L46" i="2"/>
  <c r="M46" i="2" s="1"/>
  <c r="M13" i="2"/>
  <c r="J48" i="2"/>
  <c r="L53" i="2"/>
  <c r="M53" i="2" s="1"/>
  <c r="I48" i="2"/>
  <c r="L28" i="2"/>
  <c r="I43" i="2"/>
  <c r="M28" i="2" l="1"/>
  <c r="L30" i="2"/>
  <c r="M50" i="2"/>
  <c r="L54" i="2"/>
  <c r="E98" i="2"/>
  <c r="E96" i="2"/>
  <c r="E94" i="2"/>
  <c r="E95" i="2"/>
  <c r="E97" i="2"/>
  <c r="E93" i="2"/>
  <c r="E90" i="2"/>
  <c r="E102" i="2" s="1"/>
  <c r="E104" i="2" s="1"/>
  <c r="E91" i="2"/>
  <c r="E92" i="2" s="1"/>
  <c r="L55" i="2" l="1"/>
  <c r="M55" i="2" s="1"/>
  <c r="M30" i="2"/>
  <c r="M54" i="2"/>
  <c r="L56" i="2"/>
  <c r="J86" i="2" l="1"/>
  <c r="M56" i="2"/>
  <c r="J93" i="2" l="1"/>
  <c r="L93" i="2" s="1"/>
  <c r="J91" i="2"/>
  <c r="L86" i="2"/>
  <c r="J94" i="2"/>
  <c r="L94" i="2" s="1"/>
  <c r="J90" i="2"/>
  <c r="J95" i="2"/>
  <c r="J96" i="2"/>
  <c r="J106" i="2" l="1"/>
  <c r="L95" i="2"/>
  <c r="J92" i="2"/>
  <c r="L92" i="2" s="1"/>
  <c r="L91" i="2"/>
  <c r="J107" i="2"/>
  <c r="L107" i="2" s="1"/>
  <c r="L96" i="2"/>
  <c r="L90" i="2"/>
  <c r="J102" i="2"/>
  <c r="J104" i="2" s="1"/>
  <c r="L102" i="2" l="1"/>
  <c r="L104" i="2"/>
  <c r="J108" i="2"/>
  <c r="L108" i="2" s="1"/>
  <c r="L106" i="2"/>
  <c r="J109" i="2" l="1"/>
  <c r="L109" i="2" l="1"/>
  <c r="J111" i="2"/>
  <c r="L111" i="2" s="1"/>
</calcChain>
</file>

<file path=xl/sharedStrings.xml><?xml version="1.0" encoding="utf-8"?>
<sst xmlns="http://schemas.openxmlformats.org/spreadsheetml/2006/main" count="503" uniqueCount="186">
  <si>
    <t>CORPORACION DE ACUEDUCTOS Y ALCANTARILLADOS DE PUERTO PLATA</t>
  </si>
  <si>
    <t>"CORAAPPLATA"</t>
  </si>
  <si>
    <t>Pág. 01/02</t>
  </si>
  <si>
    <t>OBRAS:</t>
  </si>
  <si>
    <t>CONSTRUCCION DE COLECTORES DE AGUAS RESIDUALES EN LAS TRES PALMAS, PUERTO PLATA</t>
  </si>
  <si>
    <t>MONTO  CONTRATADO:</t>
  </si>
  <si>
    <t>CUBICACION NO.:</t>
  </si>
  <si>
    <t>MONTO AVANCE:</t>
  </si>
  <si>
    <t>FECHA DE REALIZACION:</t>
  </si>
  <si>
    <t>MAYO 26, 2022</t>
  </si>
  <si>
    <t xml:space="preserve"> </t>
  </si>
  <si>
    <t>NO. CONTRATO:</t>
  </si>
  <si>
    <t>007/2021</t>
  </si>
  <si>
    <t>CONTRATISTA:</t>
  </si>
  <si>
    <t>NILDA ALTAGRACIA SANDOVAL CASTILLO</t>
  </si>
  <si>
    <t xml:space="preserve">                                      PARTIDAS PRESUPUESTO</t>
  </si>
  <si>
    <t>CANTIDADES</t>
  </si>
  <si>
    <t>COSTOS RD$</t>
  </si>
  <si>
    <t>CODIGO</t>
  </si>
  <si>
    <t>DESCRIPCION</t>
  </si>
  <si>
    <t>UND.</t>
  </si>
  <si>
    <t>CANTIDAD</t>
  </si>
  <si>
    <t>P. U. RD$</t>
  </si>
  <si>
    <t>TOTAL</t>
  </si>
  <si>
    <t>ANTERIOR</t>
  </si>
  <si>
    <t>PRESENTE</t>
  </si>
  <si>
    <t>ACUMULADO</t>
  </si>
  <si>
    <t>%</t>
  </si>
  <si>
    <t xml:space="preserve">RED DE ALCANTARILLADO </t>
  </si>
  <si>
    <t>REPLANTEO ( CON TOPOGRAFO)</t>
  </si>
  <si>
    <t>ML</t>
  </si>
  <si>
    <t>SUBTOTAL RED DE ALCANTARILLADO</t>
  </si>
  <si>
    <t>MOVIMIENTO DE TIERRA</t>
  </si>
  <si>
    <t>EXCAVACION CON EQUIPO</t>
  </si>
  <si>
    <t>M3</t>
  </si>
  <si>
    <t>ASIENTO DE GRAVA</t>
  </si>
  <si>
    <t>RELLENO COMPACTADO C/TOSCA O CALICHE P/SUST. MINA (60% DE EXCAVACION)</t>
  </si>
  <si>
    <t>RELLENO COMPACTADO DE REPOSICION (40% DE EXCAVACION)</t>
  </si>
  <si>
    <t>BOTE DE MATERIAL</t>
  </si>
  <si>
    <t>SUBTOTAL MOVIMIENTO DE TIERRA</t>
  </si>
  <si>
    <t xml:space="preserve">SUMINISTRO Y COLOCACION DE </t>
  </si>
  <si>
    <t>TUBERIA DE 8" DE HN 3/8 DE ESPESOR</t>
  </si>
  <si>
    <t>SUBTOTAL SUMINISTRO Y COLOC.</t>
  </si>
  <si>
    <t>REUBICACION DE TUBERIA Y DAÑOS DE VIVIENDA</t>
  </si>
  <si>
    <t>REUBICACION DE TUBERIA EXISTENTE</t>
  </si>
  <si>
    <t>PA</t>
  </si>
  <si>
    <t>DAÑOS VARIOS</t>
  </si>
  <si>
    <t>SUBTOTAL REUBICACION</t>
  </si>
  <si>
    <t>SUBTOTAL GENERAL DE PRESUPUESTO</t>
  </si>
  <si>
    <t xml:space="preserve">                                                                                                     ADICIONALES POR NUEVAS PARTIDAS/AUMENTO DE VOLUMEN</t>
  </si>
  <si>
    <t>PARTIDAS PRESUPUESTO</t>
  </si>
  <si>
    <t>UND</t>
  </si>
  <si>
    <t>PRESUPUESTO</t>
  </si>
  <si>
    <t>P.U. RD$</t>
  </si>
  <si>
    <t>EXCAVACION</t>
  </si>
  <si>
    <t xml:space="preserve">RELLENO COMPACTADO C/TOSCA O CALICHE P/SUST. MINA </t>
  </si>
  <si>
    <t xml:space="preserve">BOTE DE MATERIAL </t>
  </si>
  <si>
    <t xml:space="preserve">PINTURA </t>
  </si>
  <si>
    <t>PINTURA ANTIOXIDO</t>
  </si>
  <si>
    <t>M2</t>
  </si>
  <si>
    <t>PINTURA EPOXICA</t>
  </si>
  <si>
    <t xml:space="preserve">SUBTOTAL PINTURA </t>
  </si>
  <si>
    <t xml:space="preserve">ADICIONAL POR AUMENTO DE PRECIO TUBERIA </t>
  </si>
  <si>
    <t>SUBTOTAL ADICIONAL POR AUMENTO DE PRECIO</t>
  </si>
  <si>
    <t>SUBTOTAL ADICIONALES</t>
  </si>
  <si>
    <t>SUBTOTAL GENERAL PRESUPUESTO</t>
  </si>
  <si>
    <t xml:space="preserve">SUBTOTAL GENERAL </t>
  </si>
  <si>
    <t>Pag 2/2</t>
  </si>
  <si>
    <t xml:space="preserve">CONSTRUCCION DE COLECTORES DE AGUAS RESIDUALES EN LAS TRES PALMAS, PUERTO PLATA
</t>
  </si>
  <si>
    <t>SUB-TOTAL GENERAL</t>
  </si>
  <si>
    <t>MAS:</t>
  </si>
  <si>
    <t>GASTOS INDIRECTOS</t>
  </si>
  <si>
    <t>GASTOS ADMINISTRATIVOS</t>
  </si>
  <si>
    <t>HONORARIOS PROFESIONALES</t>
  </si>
  <si>
    <t>ITBIS A HONORARIOS PROFESIONALES</t>
  </si>
  <si>
    <t>SEGUROS, POLIZAS Y FIANZAS</t>
  </si>
  <si>
    <t>TRANSPORTE</t>
  </si>
  <si>
    <t>LEY 6/86</t>
  </si>
  <si>
    <t>CODIA</t>
  </si>
  <si>
    <t xml:space="preserve">SUPERVISION </t>
  </si>
  <si>
    <t>IMPREVISTOS</t>
  </si>
  <si>
    <t>ESTUDIO DISEÑO Y PLANOS</t>
  </si>
  <si>
    <t>SUB-TOTAL GASTOS INDIRECTOS</t>
  </si>
  <si>
    <t>SUB-TOTAL CUBICADO</t>
  </si>
  <si>
    <t>MENOS:</t>
  </si>
  <si>
    <t>AMORTIZACION DEL AVANCE</t>
  </si>
  <si>
    <t>TOTAL A PAGAR EN CUBICACION 01</t>
  </si>
  <si>
    <t>PREPARADO POR:</t>
  </si>
  <si>
    <t>REVISADO POR:</t>
  </si>
  <si>
    <t>APROBADO POR:</t>
  </si>
  <si>
    <t xml:space="preserve"> MARCOS JOEL GARCIA GARCIA</t>
  </si>
  <si>
    <t>JUAN RAMON MOORE CHECO</t>
  </si>
  <si>
    <t xml:space="preserve">                                                              OLIVER JOSE NAZARIO BRUGAL</t>
  </si>
  <si>
    <t>ANALISTA DEPTO. FISCALIZACION DE OBRAS</t>
  </si>
  <si>
    <t>ENC. DEPTO. FISCALIZACION DE OBRAS</t>
  </si>
  <si>
    <t xml:space="preserve">                                                             DIRECTOR GENERAL</t>
  </si>
  <si>
    <t>CONSTRUCCION DE RELEVO Y LINEA DE IMPULSION DESDE TANQUE REGULADOR ZONA BAJA
TRV EN CUESTA AMARILLA AL TANQUE DE VISTA BELLA SAN MARCOS.</t>
  </si>
  <si>
    <t>Mayo 24, 2022</t>
  </si>
  <si>
    <t>004/2021</t>
  </si>
  <si>
    <t>ING. ARIEL YORDENY CASTILLO ROMAN</t>
  </si>
  <si>
    <t>TRABAJOS PRELIMINARES</t>
  </si>
  <si>
    <t>LIMPIEZA GENERAL Y CONTINUA</t>
  </si>
  <si>
    <t>CONFECCION DE LETRERO Y ROTULO PARA IDENTIFICACION</t>
  </si>
  <si>
    <t>SUBTOTAL PRELIMINARES</t>
  </si>
  <si>
    <t>ASIENTO DE ARENA DE 10 CM</t>
  </si>
  <si>
    <t>REGADO, NIVELADO Y COMPACTADO DE RELLENO</t>
  </si>
  <si>
    <t>CORTE DE ASFALTO</t>
  </si>
  <si>
    <t>TOPE DE 5 PULG. DE HORMIGON SIMPLE 1:2:4</t>
  </si>
  <si>
    <t>TUBERIA LINEA DE IMPULSION DE DIAMETRO 6" PVC SDR-26 C/J DE GOMA +5% P/CAMPANA</t>
  </si>
  <si>
    <t>SUBTOTAL SUMINISTRO Y COLOCACION</t>
  </si>
  <si>
    <t>SUMINISTRO E INSTALACION DE PIEZAS ESPECIALES</t>
  </si>
  <si>
    <t>SUM. E INST. DE VALVULA DE COMPUERTA DE 6" COMPLETA</t>
  </si>
  <si>
    <t>UDS</t>
  </si>
  <si>
    <t>SUM E INST. DE VALVULA DE COMPUERTA DE 4" COMPLETA</t>
  </si>
  <si>
    <t>CONEXIÓN DE TANQUE A ESTACION DE RELEVO</t>
  </si>
  <si>
    <t>CODOS DE 6" ACERO HN</t>
  </si>
  <si>
    <t>ANCLAJE EN H.S. EN SALIDA MANIFOLD (0.8X0.8X1)</t>
  </si>
  <si>
    <t>ANCLAJE EN H.S. EN RED MANIFOLD (0.6X0.6X0.8)</t>
  </si>
  <si>
    <t>MANIFOLD</t>
  </si>
  <si>
    <t>CARRETE DE 4"</t>
  </si>
  <si>
    <t>SUBTOTAL SUM. E INST. DE PIEZAS ESPECIALES</t>
  </si>
  <si>
    <t>CASETA DE 2 MT X 1.8 MT CON 2.7 MT DE ALTURA</t>
  </si>
  <si>
    <t xml:space="preserve">REPLANTEO </t>
  </si>
  <si>
    <t>PISO PLATEA (5X4) HA E=0.15M 3/8 @0.25M EN A.D. FROTADO-1:2:4 CON LIGADORA</t>
  </si>
  <si>
    <t>BLOQUES HORMIGON DE 6"-3/8 @0.80M</t>
  </si>
  <si>
    <t>COLUMNA DE AMARRE 15X15 4 3/8"-3/8 @ 0.20M TAPA Y TAPA 1:2:4 LIGADO A MANO</t>
  </si>
  <si>
    <t>VIGA DE CORONACION 15X20 4 3/8-3/8 @0.20M 1:2:4 CON LIGADORA</t>
  </si>
  <si>
    <t>TECHO EN ALUZINC ACANALADO Y MADERA PINO TRATADO AMER.</t>
  </si>
  <si>
    <t>PUERTA POLIMETALICA DE 0.9X2.1</t>
  </si>
  <si>
    <t>PAÑETE DE PARED</t>
  </si>
  <si>
    <t>PINTURA</t>
  </si>
  <si>
    <t>DINTEL 15X20 3 1/2 Y 2 3/8". 3/8 @0.20M 1:2:4 A MANO</t>
  </si>
  <si>
    <t>CANTOS Y MOCHETAS</t>
  </si>
  <si>
    <t>VENTANAS SALOMONICAS</t>
  </si>
  <si>
    <t>P2</t>
  </si>
  <si>
    <t>SUBTOTAL CASETA DE 2 MT X 1.8 MT CON 2.7 MT DE ALTURA</t>
  </si>
  <si>
    <t xml:space="preserve">ELECTROMECANICO </t>
  </si>
  <si>
    <t>INSTALACION ELECTROMECANICAS ( INSTALACION DE BOMBA, INCLUYE POSTES, TRANSFORMADORES, ESTRUCTURAS, CONDUCTORES, PIEZAS, MANO DE OBRA, EQUIPOS ENTRE OTROS SEGÚN DISEÑO)</t>
  </si>
  <si>
    <t>EQUIPO DE BOMBEO CENTRIFUGA DE 300 GPM Y 340 PIES DE TDH, INCLUYE MOTOR, PANEL DE CONTROL, MONITOR DE FASE</t>
  </si>
  <si>
    <t>SUBTOTAL ELECTROMECANICO</t>
  </si>
  <si>
    <t xml:space="preserve">REPOSICION DE ACOMETIDAS </t>
  </si>
  <si>
    <t xml:space="preserve">ACOMETIDAS AGUA POTABLE  </t>
  </si>
  <si>
    <t xml:space="preserve">ACOMETIDA LINEA DISTRIBUCION DE 3" </t>
  </si>
  <si>
    <t>ACOMETIDA DE ALCANTARILLADO SANITARIO DE 4"</t>
  </si>
  <si>
    <t xml:space="preserve">SUBTOTAL REPARACION DE ACOMETIDA </t>
  </si>
  <si>
    <t>RELLENO COMPACTADO CON MATERIAL DE BASE 0.30 E</t>
  </si>
  <si>
    <t xml:space="preserve">ADICIONAL POR AUMENTO DE PRECIO EN TUBERIA </t>
  </si>
  <si>
    <t>Pág. 03/03</t>
  </si>
  <si>
    <t xml:space="preserve">DISEÑO Y ENTREGA EDENORTE </t>
  </si>
  <si>
    <t xml:space="preserve">DERECHO INTERCONEXION EDENORTE </t>
  </si>
  <si>
    <t>TOTAL A PAGAR EN CUBICACION 02</t>
  </si>
  <si>
    <t>CONSTRUCCION DE COLECTOR DE AGUAS RESIDUALES EN LA CAÑADA DE VISTA BELLA, MUNICIPIO SAN FELIPE DE PUERTO PLATA, PROVINCIA PUERTO PLATA</t>
  </si>
  <si>
    <t>MAYO 17, 2022</t>
  </si>
  <si>
    <t>006/2021</t>
  </si>
  <si>
    <t>KNORTH CONSTRUCTORA SRL</t>
  </si>
  <si>
    <t>EXCAVACION NO CALIFICADA</t>
  </si>
  <si>
    <t xml:space="preserve">ASIENTO DE ARENA </t>
  </si>
  <si>
    <t>TUBERIA DE 8"X 20¨DE ACERO 3/8 ESP.</t>
  </si>
  <si>
    <t>TUBERIA DE 12"X 20¨DE ACERO 3/8 ESP.</t>
  </si>
  <si>
    <t>PINTURA EPOXICA TUBERIA DE 8 ACERO</t>
  </si>
  <si>
    <t>PINTURA EPOXICA TUBERIA DE 12 ACERO</t>
  </si>
  <si>
    <t>CONST. DE ANCLAJE EN LINEA COLECTORA C 15MTS</t>
  </si>
  <si>
    <t>UD</t>
  </si>
  <si>
    <t>CONST. DE ANCLAJE EN EMPALMES Y PIEZAS ESPECIALES</t>
  </si>
  <si>
    <t>CRUCE DE ALCANTARILLAS</t>
  </si>
  <si>
    <t>CONFECCION DE REGISTROS 1@2 MTS: 32 UNIDADES</t>
  </si>
  <si>
    <t>REGISTRO FABRICADO A MANO</t>
  </si>
  <si>
    <t>SUBTOTAL CONFECCION DE REGISTRO</t>
  </si>
  <si>
    <t xml:space="preserve">EMPALME A RED PRINCIPAL DE SAN MARCOS </t>
  </si>
  <si>
    <t>PICADO DE CALLE, CONEXION A REGISTRO, ADECUACION Y REHABILITACION DE REGISTROS Y CALLE</t>
  </si>
  <si>
    <t>SUBTOTAL  EMPALME A RED PRINCIPAL</t>
  </si>
  <si>
    <t>ACOMETIDAS</t>
  </si>
  <si>
    <t>CONEXIÓN DE ACOMETIDAS</t>
  </si>
  <si>
    <t xml:space="preserve">TUBERIA LINEA RECOLECTORA </t>
  </si>
  <si>
    <t>SUBTOTAL ACOMETIDAS</t>
  </si>
  <si>
    <t>ADICIONALES POR VOLUMETRIA EN TUBERIAS</t>
  </si>
  <si>
    <t>TUBERIA DE 8X 20 DE HN 3/8 ESP.</t>
  </si>
  <si>
    <t>ADICIONALES  POR AUMENTO DE PRECIO EN TUBERIAS</t>
  </si>
  <si>
    <t>SUBTOTAL ADICIONALES  POR AUMENTO DE PRECIO EN TUBERIAS</t>
  </si>
  <si>
    <t xml:space="preserve">SUBTOTAL GENERAL DE ADICIONALES </t>
  </si>
  <si>
    <t xml:space="preserve">CONSTRUCCION DE COLECTOR DE AGUAS RESIDUALES EN LA CAÑADA DE VISTA BELLA, MUNICIPIO SAN FELIPE DE PUERTO PLATA, PROVINCIA PUERTO PLATA
</t>
  </si>
  <si>
    <t>.</t>
  </si>
  <si>
    <t>INFORME DE PRESUPUESTO SOBRE PROGRAMAS Y PROYECTOS</t>
  </si>
  <si>
    <t>TRIMESTRE ABRIL- JUN 2022</t>
  </si>
  <si>
    <t>NOTA:</t>
  </si>
  <si>
    <t xml:space="preserve">En los Meses de Abril y Junio 2022 no se generaron Informes de Presupuesto sobre Programas y Proyectos.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</si>
</sst>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&quot;RD$&quot;#,##0.00_);[Red]\(&quot;RD$&quot;#,##0.00\)"/>
    <numFmt numFmtId="166" formatCode="0.0"/>
    <numFmt numFmtId="167" formatCode="&quot;RD$&quot;#,##0.00"/>
    <numFmt numFmtId="168" formatCode="_(* #,##0_);_(* \(#,##0\);_(* &quot;-&quot;??_);_(@_)"/>
    <numFmt numFmtId="169" formatCode="&quot;$&quot;#,##0.00"/>
    <numFmt numFmtId="170" formatCode="0.0%"/>
    <numFmt numFmtId="171" formatCode="_(&quot;RD$&quot;* #,##0.00_);_(&quot;RD$&quot;* \(#,##0.00\);_(&quot;RD$&quot;* &quot;-&quot;??_);_(@_)"/>
    <numFmt numFmtId="172" formatCode="&quot;RD$&quot;#,##0.00_);\(&quot;RD$&quot;#,##0.00\)"/>
    <numFmt numFmtId="173" formatCode="&quot;RD$&quot;#,##0_);\(&quot;RD$&quot;#,##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Times New Roman"/>
      <family val="1"/>
    </font>
    <font>
      <b/>
      <sz val="9"/>
      <color theme="9" tint="-0.499984740745262"/>
      <name val="Times New Roman"/>
      <family val="1"/>
    </font>
    <font>
      <b/>
      <sz val="8"/>
      <color theme="9" tint="-0.499984740745262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right"/>
    </xf>
    <xf numFmtId="14" fontId="2" fillId="0" borderId="0" xfId="0" applyNumberFormat="1" applyFont="1"/>
    <xf numFmtId="0" fontId="8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4" borderId="2" xfId="1" applyFont="1" applyFill="1" applyBorder="1" applyAlignment="1">
      <alignment horizontal="center"/>
    </xf>
    <xf numFmtId="164" fontId="9" fillId="0" borderId="0" xfId="1" applyFont="1" applyBorder="1" applyAlignment="1">
      <alignment horizontal="center"/>
    </xf>
    <xf numFmtId="166" fontId="4" fillId="5" borderId="2" xfId="0" applyNumberFormat="1" applyFont="1" applyFill="1" applyBorder="1" applyAlignment="1">
      <alignment horizontal="center" vertical="top"/>
    </xf>
    <xf numFmtId="0" fontId="2" fillId="5" borderId="2" xfId="0" applyFont="1" applyFill="1" applyBorder="1"/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164" fontId="4" fillId="5" borderId="2" xfId="1" applyFont="1" applyFill="1" applyBorder="1"/>
    <xf numFmtId="164" fontId="4" fillId="6" borderId="2" xfId="1" applyFont="1" applyFill="1" applyBorder="1"/>
    <xf numFmtId="0" fontId="2" fillId="6" borderId="2" xfId="0" applyFont="1" applyFill="1" applyBorder="1" applyAlignment="1">
      <alignment horizontal="left" vertical="top"/>
    </xf>
    <xf numFmtId="0" fontId="2" fillId="6" borderId="2" xfId="0" applyFont="1" applyFill="1" applyBorder="1"/>
    <xf numFmtId="0" fontId="4" fillId="7" borderId="2" xfId="0" applyFont="1" applyFill="1" applyBorder="1" applyAlignment="1">
      <alignment horizontal="center"/>
    </xf>
    <xf numFmtId="164" fontId="4" fillId="7" borderId="2" xfId="1" applyFont="1" applyFill="1" applyBorder="1"/>
    <xf numFmtId="164" fontId="7" fillId="0" borderId="0" xfId="1" applyFont="1" applyBorder="1"/>
    <xf numFmtId="2" fontId="4" fillId="5" borderId="2" xfId="0" applyNumberFormat="1" applyFont="1" applyFill="1" applyBorder="1" applyAlignment="1">
      <alignment horizontal="center" vertical="top"/>
    </xf>
    <xf numFmtId="0" fontId="4" fillId="5" borderId="2" xfId="0" applyFont="1" applyFill="1" applyBorder="1" applyAlignment="1">
      <alignment wrapText="1"/>
    </xf>
    <xf numFmtId="164" fontId="4" fillId="5" borderId="2" xfId="1" applyFont="1" applyFill="1" applyBorder="1" applyAlignment="1">
      <alignment wrapText="1"/>
    </xf>
    <xf numFmtId="164" fontId="4" fillId="6" borderId="2" xfId="1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right"/>
    </xf>
    <xf numFmtId="0" fontId="4" fillId="6" borderId="2" xfId="1" applyNumberFormat="1" applyFont="1" applyFill="1" applyBorder="1" applyAlignment="1"/>
    <xf numFmtId="164" fontId="4" fillId="7" borderId="2" xfId="0" applyNumberFormat="1" applyFont="1" applyFill="1" applyBorder="1"/>
    <xf numFmtId="164" fontId="4" fillId="7" borderId="2" xfId="1" applyFont="1" applyFill="1" applyBorder="1" applyAlignment="1">
      <alignment wrapText="1"/>
    </xf>
    <xf numFmtId="164" fontId="1" fillId="0" borderId="0" xfId="1" applyBorder="1"/>
    <xf numFmtId="0" fontId="2" fillId="5" borderId="2" xfId="0" applyFont="1" applyFill="1" applyBorder="1" applyAlignment="1">
      <alignment horizontal="left" wrapText="1"/>
    </xf>
    <xf numFmtId="165" fontId="2" fillId="5" borderId="2" xfId="1" applyNumberFormat="1" applyFont="1" applyFill="1" applyBorder="1" applyAlignment="1">
      <alignment wrapText="1"/>
    </xf>
    <xf numFmtId="164" fontId="2" fillId="7" borderId="2" xfId="1" applyFont="1" applyFill="1" applyBorder="1" applyAlignment="1">
      <alignment wrapText="1"/>
    </xf>
    <xf numFmtId="164" fontId="2" fillId="7" borderId="2" xfId="1" applyFont="1" applyFill="1" applyBorder="1"/>
    <xf numFmtId="0" fontId="2" fillId="5" borderId="2" xfId="0" applyFont="1" applyFill="1" applyBorder="1" applyAlignment="1">
      <alignment wrapText="1"/>
    </xf>
    <xf numFmtId="164" fontId="2" fillId="7" borderId="2" xfId="0" applyNumberFormat="1" applyFont="1" applyFill="1" applyBorder="1"/>
    <xf numFmtId="0" fontId="4" fillId="7" borderId="2" xfId="0" applyFont="1" applyFill="1" applyBorder="1"/>
    <xf numFmtId="4" fontId="4" fillId="7" borderId="2" xfId="0" applyNumberFormat="1" applyFont="1" applyFill="1" applyBorder="1"/>
    <xf numFmtId="166" fontId="2" fillId="5" borderId="2" xfId="0" applyNumberFormat="1" applyFont="1" applyFill="1" applyBorder="1" applyAlignment="1">
      <alignment horizontal="center" vertical="top"/>
    </xf>
    <xf numFmtId="0" fontId="2" fillId="5" borderId="2" xfId="0" applyFont="1" applyFill="1" applyBorder="1" applyAlignment="1">
      <alignment vertical="center" wrapText="1"/>
    </xf>
    <xf numFmtId="167" fontId="2" fillId="5" borderId="2" xfId="1" applyNumberFormat="1" applyFont="1" applyFill="1" applyBorder="1" applyAlignment="1">
      <alignment wrapText="1"/>
    </xf>
    <xf numFmtId="2" fontId="4" fillId="5" borderId="2" xfId="0" applyNumberFormat="1" applyFont="1" applyFill="1" applyBorder="1" applyAlignment="1">
      <alignment horizontal="center" vertical="center"/>
    </xf>
    <xf numFmtId="164" fontId="4" fillId="5" borderId="2" xfId="1" applyFont="1" applyFill="1" applyBorder="1" applyAlignment="1">
      <alignment horizontal="center"/>
    </xf>
    <xf numFmtId="0" fontId="4" fillId="5" borderId="2" xfId="0" applyFont="1" applyFill="1" applyBorder="1" applyAlignment="1">
      <alignment horizontal="left" wrapText="1"/>
    </xf>
    <xf numFmtId="4" fontId="4" fillId="7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/>
    </xf>
    <xf numFmtId="164" fontId="11" fillId="5" borderId="2" xfId="1" applyFont="1" applyFill="1" applyBorder="1"/>
    <xf numFmtId="164" fontId="11" fillId="5" borderId="2" xfId="1" applyFont="1" applyFill="1" applyBorder="1" applyAlignment="1">
      <alignment wrapText="1"/>
    </xf>
    <xf numFmtId="0" fontId="11" fillId="5" borderId="2" xfId="0" applyFont="1" applyFill="1" applyBorder="1" applyAlignment="1">
      <alignment horizontal="left" wrapText="1"/>
    </xf>
    <xf numFmtId="164" fontId="4" fillId="6" borderId="2" xfId="1" applyFont="1" applyFill="1" applyBorder="1" applyAlignment="1"/>
    <xf numFmtId="168" fontId="4" fillId="6" borderId="2" xfId="1" applyNumberFormat="1" applyFont="1" applyFill="1" applyBorder="1" applyAlignment="1"/>
    <xf numFmtId="2" fontId="4" fillId="5" borderId="2" xfId="0" applyNumberFormat="1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2" fontId="4" fillId="5" borderId="2" xfId="0" applyNumberFormat="1" applyFont="1" applyFill="1" applyBorder="1" applyAlignment="1">
      <alignment horizontal="right" wrapText="1"/>
    </xf>
    <xf numFmtId="4" fontId="4" fillId="5" borderId="2" xfId="0" applyNumberFormat="1" applyFont="1" applyFill="1" applyBorder="1" applyAlignment="1">
      <alignment horizontal="center" wrapText="1"/>
    </xf>
    <xf numFmtId="164" fontId="4" fillId="6" borderId="2" xfId="2" applyNumberFormat="1" applyFont="1" applyFill="1" applyBorder="1" applyAlignment="1">
      <alignment horizontal="center"/>
    </xf>
    <xf numFmtId="0" fontId="4" fillId="6" borderId="2" xfId="1" applyNumberFormat="1" applyFont="1" applyFill="1" applyBorder="1" applyAlignment="1">
      <alignment horizontal="center"/>
    </xf>
    <xf numFmtId="169" fontId="2" fillId="7" borderId="2" xfId="1" applyNumberFormat="1" applyFont="1" applyFill="1" applyBorder="1" applyAlignment="1">
      <alignment wrapText="1"/>
    </xf>
    <xf numFmtId="0" fontId="12" fillId="0" borderId="0" xfId="0" applyFont="1"/>
    <xf numFmtId="167" fontId="10" fillId="0" borderId="0" xfId="0" applyNumberFormat="1" applyFont="1"/>
    <xf numFmtId="164" fontId="2" fillId="0" borderId="0" xfId="0" applyNumberFormat="1" applyFont="1"/>
    <xf numFmtId="167" fontId="13" fillId="0" borderId="0" xfId="0" applyNumberFormat="1" applyFont="1"/>
    <xf numFmtId="167" fontId="2" fillId="0" borderId="0" xfId="0" applyNumberFormat="1" applyFont="1"/>
    <xf numFmtId="169" fontId="2" fillId="0" borderId="0" xfId="0" applyNumberFormat="1" applyFont="1"/>
    <xf numFmtId="2" fontId="4" fillId="0" borderId="0" xfId="0" applyNumberFormat="1" applyFont="1" applyAlignment="1">
      <alignment horizontal="left" vertical="top"/>
    </xf>
    <xf numFmtId="0" fontId="2" fillId="2" borderId="2" xfId="0" applyFont="1" applyFill="1" applyBorder="1"/>
    <xf numFmtId="0" fontId="2" fillId="8" borderId="2" xfId="0" applyFont="1" applyFill="1" applyBorder="1" applyAlignment="1">
      <alignment horizontal="center"/>
    </xf>
    <xf numFmtId="2" fontId="14" fillId="5" borderId="2" xfId="0" applyNumberFormat="1" applyFont="1" applyFill="1" applyBorder="1" applyAlignment="1">
      <alignment horizontal="center"/>
    </xf>
    <xf numFmtId="2" fontId="14" fillId="5" borderId="2" xfId="0" applyNumberFormat="1" applyFont="1" applyFill="1" applyBorder="1" applyAlignment="1">
      <alignment horizontal="right"/>
    </xf>
    <xf numFmtId="164" fontId="15" fillId="5" borderId="2" xfId="0" applyNumberFormat="1" applyFont="1" applyFill="1" applyBorder="1" applyAlignment="1">
      <alignment horizontal="center"/>
    </xf>
    <xf numFmtId="164" fontId="14" fillId="8" borderId="3" xfId="1" applyFont="1" applyFill="1" applyBorder="1"/>
    <xf numFmtId="164" fontId="14" fillId="7" borderId="2" xfId="1" applyFont="1" applyFill="1" applyBorder="1" applyAlignment="1">
      <alignment horizontal="center"/>
    </xf>
    <xf numFmtId="164" fontId="14" fillId="5" borderId="2" xfId="0" applyNumberFormat="1" applyFont="1" applyFill="1" applyBorder="1" applyAlignment="1">
      <alignment horizontal="center"/>
    </xf>
    <xf numFmtId="1" fontId="4" fillId="6" borderId="2" xfId="2" applyNumberFormat="1" applyFont="1" applyFill="1" applyBorder="1" applyAlignment="1"/>
    <xf numFmtId="2" fontId="4" fillId="8" borderId="2" xfId="0" applyNumberFormat="1" applyFont="1" applyFill="1" applyBorder="1" applyAlignment="1">
      <alignment horizontal="right"/>
    </xf>
    <xf numFmtId="0" fontId="4" fillId="8" borderId="2" xfId="2" applyNumberFormat="1" applyFont="1" applyFill="1" applyBorder="1" applyAlignment="1"/>
    <xf numFmtId="164" fontId="14" fillId="8" borderId="2" xfId="1" applyFont="1" applyFill="1" applyBorder="1"/>
    <xf numFmtId="0" fontId="4" fillId="6" borderId="2" xfId="2" applyNumberFormat="1" applyFont="1" applyFill="1" applyBorder="1" applyAlignment="1"/>
    <xf numFmtId="2" fontId="4" fillId="5" borderId="2" xfId="0" applyNumberFormat="1" applyFont="1" applyFill="1" applyBorder="1" applyAlignment="1">
      <alignment horizontal="center"/>
    </xf>
    <xf numFmtId="164" fontId="2" fillId="7" borderId="2" xfId="1" applyFont="1" applyFill="1" applyBorder="1" applyAlignment="1">
      <alignment horizontal="center"/>
    </xf>
    <xf numFmtId="2" fontId="14" fillId="5" borderId="2" xfId="0" applyNumberFormat="1" applyFont="1" applyFill="1" applyBorder="1"/>
    <xf numFmtId="168" fontId="4" fillId="8" borderId="2" xfId="1" applyNumberFormat="1" applyFont="1" applyFill="1" applyBorder="1" applyAlignme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0" xfId="1" applyFont="1" applyFill="1" applyBorder="1"/>
    <xf numFmtId="168" fontId="14" fillId="0" borderId="0" xfId="0" applyNumberFormat="1" applyFont="1" applyAlignment="1">
      <alignment wrapText="1"/>
    </xf>
    <xf numFmtId="164" fontId="2" fillId="0" borderId="0" xfId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right"/>
    </xf>
    <xf numFmtId="164" fontId="10" fillId="0" borderId="0" xfId="0" applyNumberFormat="1" applyFont="1"/>
    <xf numFmtId="167" fontId="10" fillId="0" borderId="0" xfId="0" applyNumberFormat="1" applyFont="1" applyAlignment="1">
      <alignment horizontal="right"/>
    </xf>
    <xf numFmtId="4" fontId="2" fillId="0" borderId="0" xfId="0" applyNumberFormat="1" applyFont="1"/>
    <xf numFmtId="164" fontId="11" fillId="0" borderId="0" xfId="1" applyFont="1" applyBorder="1" applyAlignment="1">
      <alignment horizontal="center"/>
    </xf>
    <xf numFmtId="0" fontId="2" fillId="0" borderId="0" xfId="0" applyFont="1" applyAlignment="1">
      <alignment vertical="center"/>
    </xf>
    <xf numFmtId="169" fontId="1" fillId="0" borderId="0" xfId="1" applyNumberFormat="1" applyBorder="1"/>
    <xf numFmtId="9" fontId="2" fillId="0" borderId="0" xfId="2" applyFont="1" applyBorder="1"/>
    <xf numFmtId="4" fontId="4" fillId="0" borderId="0" xfId="0" applyNumberFormat="1" applyFont="1"/>
    <xf numFmtId="4" fontId="0" fillId="0" borderId="0" xfId="0" applyNumberFormat="1"/>
    <xf numFmtId="0" fontId="4" fillId="0" borderId="0" xfId="0" applyFont="1" applyAlignment="1">
      <alignment horizontal="left" vertical="top"/>
    </xf>
    <xf numFmtId="170" fontId="2" fillId="0" borderId="0" xfId="0" applyNumberFormat="1" applyFont="1" applyAlignment="1">
      <alignment horizontal="center"/>
    </xf>
    <xf numFmtId="4" fontId="2" fillId="0" borderId="0" xfId="1" applyNumberFormat="1" applyFont="1" applyBorder="1"/>
    <xf numFmtId="1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0" fontId="2" fillId="0" borderId="0" xfId="2" applyNumberFormat="1" applyFont="1" applyBorder="1" applyAlignment="1">
      <alignment horizontal="center"/>
    </xf>
    <xf numFmtId="4" fontId="2" fillId="0" borderId="0" xfId="1" applyNumberFormat="1" applyFont="1" applyBorder="1" applyAlignment="1"/>
    <xf numFmtId="4" fontId="16" fillId="0" borderId="0" xfId="1" applyNumberFormat="1" applyFont="1" applyBorder="1" applyAlignment="1">
      <alignment horizontal="center"/>
    </xf>
    <xf numFmtId="9" fontId="1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17" fillId="0" borderId="0" xfId="1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17" fillId="0" borderId="0" xfId="0" applyFont="1"/>
    <xf numFmtId="167" fontId="2" fillId="0" borderId="0" xfId="1" applyNumberFormat="1" applyFont="1" applyBorder="1"/>
    <xf numFmtId="167" fontId="4" fillId="0" borderId="0" xfId="1" applyNumberFormat="1" applyFont="1" applyBorder="1"/>
    <xf numFmtId="167" fontId="4" fillId="0" borderId="0" xfId="0" applyNumberFormat="1" applyFont="1" applyAlignment="1">
      <alignment horizontal="left" vertical="top"/>
    </xf>
    <xf numFmtId="171" fontId="2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9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9" fontId="2" fillId="0" borderId="0" xfId="2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17" fillId="0" borderId="0" xfId="1" applyNumberFormat="1" applyFont="1" applyBorder="1"/>
    <xf numFmtId="172" fontId="17" fillId="0" borderId="0" xfId="1" applyNumberFormat="1" applyFont="1" applyBorder="1"/>
    <xf numFmtId="172" fontId="4" fillId="0" borderId="0" xfId="0" applyNumberFormat="1" applyFont="1"/>
    <xf numFmtId="172" fontId="4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/>
    </xf>
    <xf numFmtId="169" fontId="17" fillId="0" borderId="0" xfId="0" applyNumberFormat="1" applyFont="1" applyAlignment="1">
      <alignment horizontal="center"/>
    </xf>
    <xf numFmtId="0" fontId="4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2" xfId="1" applyNumberFormat="1" applyFont="1" applyFill="1" applyBorder="1"/>
    <xf numFmtId="4" fontId="4" fillId="5" borderId="2" xfId="1" applyNumberFormat="1" applyFont="1" applyFill="1" applyBorder="1" applyAlignment="1">
      <alignment wrapText="1"/>
    </xf>
    <xf numFmtId="0" fontId="2" fillId="5" borderId="2" xfId="0" applyFont="1" applyFill="1" applyBorder="1" applyAlignment="1">
      <alignment horizontal="center"/>
    </xf>
    <xf numFmtId="164" fontId="2" fillId="5" borderId="2" xfId="1" applyFont="1" applyFill="1" applyBorder="1"/>
    <xf numFmtId="4" fontId="2" fillId="5" borderId="2" xfId="1" applyNumberFormat="1" applyFont="1" applyFill="1" applyBorder="1"/>
    <xf numFmtId="4" fontId="2" fillId="5" borderId="2" xfId="1" applyNumberFormat="1" applyFont="1" applyFill="1" applyBorder="1" applyAlignment="1">
      <alignment wrapText="1"/>
    </xf>
    <xf numFmtId="2" fontId="2" fillId="5" borderId="2" xfId="0" applyNumberFormat="1" applyFont="1" applyFill="1" applyBorder="1" applyAlignment="1">
      <alignment horizontal="center" vertical="top"/>
    </xf>
    <xf numFmtId="2" fontId="4" fillId="5" borderId="2" xfId="0" applyNumberFormat="1" applyFont="1" applyFill="1" applyBorder="1" applyAlignment="1">
      <alignment horizontal="right"/>
    </xf>
    <xf numFmtId="4" fontId="4" fillId="5" borderId="2" xfId="0" applyNumberFormat="1" applyFont="1" applyFill="1" applyBorder="1" applyAlignment="1">
      <alignment horizontal="right"/>
    </xf>
    <xf numFmtId="2" fontId="2" fillId="5" borderId="2" xfId="0" applyNumberFormat="1" applyFont="1" applyFill="1" applyBorder="1" applyAlignment="1">
      <alignment horizontal="center" wrapText="1"/>
    </xf>
    <xf numFmtId="4" fontId="4" fillId="5" borderId="2" xfId="0" applyNumberFormat="1" applyFont="1" applyFill="1" applyBorder="1" applyAlignment="1">
      <alignment horizontal="right" wrapText="1"/>
    </xf>
    <xf numFmtId="164" fontId="4" fillId="6" borderId="2" xfId="1" applyFont="1" applyFill="1" applyBorder="1" applyAlignment="1">
      <alignment horizontal="right"/>
    </xf>
    <xf numFmtId="0" fontId="2" fillId="5" borderId="2" xfId="0" applyFont="1" applyFill="1" applyBorder="1" applyAlignment="1">
      <alignment horizontal="left" vertical="top" wrapText="1"/>
    </xf>
    <xf numFmtId="169" fontId="4" fillId="5" borderId="2" xfId="1" applyNumberFormat="1" applyFont="1" applyFill="1" applyBorder="1" applyAlignment="1">
      <alignment wrapText="1"/>
    </xf>
    <xf numFmtId="4" fontId="2" fillId="7" borderId="2" xfId="1" applyNumberFormat="1" applyFont="1" applyFill="1" applyBorder="1"/>
    <xf numFmtId="169" fontId="4" fillId="7" borderId="2" xfId="1" applyNumberFormat="1" applyFont="1" applyFill="1" applyBorder="1"/>
    <xf numFmtId="164" fontId="4" fillId="5" borderId="2" xfId="1" applyFont="1" applyFill="1" applyBorder="1" applyAlignment="1">
      <alignment horizontal="right" wrapText="1"/>
    </xf>
    <xf numFmtId="164" fontId="2" fillId="5" borderId="2" xfId="1" applyFont="1" applyFill="1" applyBorder="1" applyAlignment="1">
      <alignment horizontal="center"/>
    </xf>
    <xf numFmtId="169" fontId="2" fillId="5" borderId="2" xfId="1" applyNumberFormat="1" applyFont="1" applyFill="1" applyBorder="1" applyAlignment="1">
      <alignment wrapText="1"/>
    </xf>
    <xf numFmtId="0" fontId="15" fillId="5" borderId="2" xfId="0" applyFont="1" applyFill="1" applyBorder="1" applyAlignment="1">
      <alignment horizontal="left"/>
    </xf>
    <xf numFmtId="164" fontId="2" fillId="5" borderId="2" xfId="1" applyFont="1" applyFill="1" applyBorder="1" applyAlignment="1">
      <alignment wrapText="1"/>
    </xf>
    <xf numFmtId="169" fontId="2" fillId="7" borderId="2" xfId="1" applyNumberFormat="1" applyFont="1" applyFill="1" applyBorder="1"/>
    <xf numFmtId="2" fontId="2" fillId="5" borderId="2" xfId="0" applyNumberFormat="1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left"/>
    </xf>
    <xf numFmtId="164" fontId="4" fillId="8" borderId="2" xfId="1" applyFont="1" applyFill="1" applyBorder="1"/>
    <xf numFmtId="164" fontId="4" fillId="7" borderId="2" xfId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left"/>
    </xf>
    <xf numFmtId="164" fontId="4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2" fontId="4" fillId="5" borderId="2" xfId="0" applyNumberFormat="1" applyFont="1" applyFill="1" applyBorder="1"/>
    <xf numFmtId="167" fontId="2" fillId="0" borderId="0" xfId="1" applyNumberFormat="1" applyFont="1" applyFill="1" applyBorder="1" applyAlignment="1">
      <alignment horizontal="center"/>
    </xf>
    <xf numFmtId="4" fontId="2" fillId="0" borderId="0" xfId="2" applyNumberFormat="1" applyFont="1" applyBorder="1"/>
    <xf numFmtId="4" fontId="2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4" fontId="4" fillId="0" borderId="0" xfId="1" applyNumberFormat="1" applyFont="1" applyBorder="1"/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167" fontId="2" fillId="7" borderId="2" xfId="0" applyNumberFormat="1" applyFont="1" applyFill="1" applyBorder="1"/>
    <xf numFmtId="167" fontId="2" fillId="7" borderId="2" xfId="1" applyNumberFormat="1" applyFont="1" applyFill="1" applyBorder="1"/>
    <xf numFmtId="164" fontId="4" fillId="6" borderId="2" xfId="0" applyNumberFormat="1" applyFont="1" applyFill="1" applyBorder="1" applyAlignment="1">
      <alignment horizontal="right"/>
    </xf>
    <xf numFmtId="165" fontId="2" fillId="7" borderId="2" xfId="0" applyNumberFormat="1" applyFont="1" applyFill="1" applyBorder="1" applyAlignment="1">
      <alignment horizontal="center"/>
    </xf>
    <xf numFmtId="167" fontId="2" fillId="7" borderId="2" xfId="1" applyNumberFormat="1" applyFont="1" applyFill="1" applyBorder="1" applyAlignment="1">
      <alignment wrapText="1"/>
    </xf>
    <xf numFmtId="167" fontId="2" fillId="7" borderId="2" xfId="0" applyNumberFormat="1" applyFont="1" applyFill="1" applyBorder="1" applyAlignment="1">
      <alignment horizontal="center"/>
    </xf>
    <xf numFmtId="164" fontId="0" fillId="0" borderId="0" xfId="0" applyNumberFormat="1"/>
    <xf numFmtId="4" fontId="4" fillId="7" borderId="2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right" wrapText="1"/>
    </xf>
    <xf numFmtId="4" fontId="4" fillId="5" borderId="2" xfId="0" applyNumberFormat="1" applyFont="1" applyFill="1" applyBorder="1" applyAlignment="1">
      <alignment wrapText="1"/>
    </xf>
    <xf numFmtId="169" fontId="0" fillId="0" borderId="0" xfId="0" applyNumberFormat="1"/>
    <xf numFmtId="0" fontId="2" fillId="3" borderId="8" xfId="0" applyFont="1" applyFill="1" applyBorder="1" applyAlignment="1">
      <alignment horizontal="center"/>
    </xf>
    <xf numFmtId="2" fontId="2" fillId="5" borderId="9" xfId="0" applyNumberFormat="1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left"/>
    </xf>
    <xf numFmtId="2" fontId="4" fillId="5" borderId="3" xfId="0" applyNumberFormat="1" applyFont="1" applyFill="1" applyBorder="1" applyAlignment="1">
      <alignment horizontal="center"/>
    </xf>
    <xf numFmtId="164" fontId="4" fillId="11" borderId="3" xfId="1" applyFont="1" applyFill="1" applyBorder="1"/>
    <xf numFmtId="164" fontId="4" fillId="11" borderId="10" xfId="1" applyFont="1" applyFill="1" applyBorder="1"/>
    <xf numFmtId="2" fontId="4" fillId="5" borderId="9" xfId="0" applyNumberFormat="1" applyFont="1" applyFill="1" applyBorder="1" applyAlignment="1">
      <alignment horizontal="center" vertical="top"/>
    </xf>
    <xf numFmtId="2" fontId="4" fillId="5" borderId="3" xfId="0" applyNumberFormat="1" applyFont="1" applyFill="1" applyBorder="1" applyAlignment="1">
      <alignment horizontal="left"/>
    </xf>
    <xf numFmtId="2" fontId="4" fillId="5" borderId="3" xfId="0" applyNumberFormat="1" applyFont="1" applyFill="1" applyBorder="1"/>
    <xf numFmtId="164" fontId="4" fillId="5" borderId="3" xfId="0" applyNumberFormat="1" applyFont="1" applyFill="1" applyBorder="1" applyAlignment="1">
      <alignment horizontal="center"/>
    </xf>
    <xf numFmtId="168" fontId="4" fillId="11" borderId="8" xfId="0" applyNumberFormat="1" applyFont="1" applyFill="1" applyBorder="1" applyAlignment="1">
      <alignment wrapText="1"/>
    </xf>
    <xf numFmtId="172" fontId="2" fillId="5" borderId="3" xfId="0" applyNumberFormat="1" applyFont="1" applyFill="1" applyBorder="1"/>
    <xf numFmtId="173" fontId="2" fillId="7" borderId="2" xfId="1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wrapText="1"/>
    </xf>
    <xf numFmtId="164" fontId="4" fillId="5" borderId="3" xfId="1" applyFont="1" applyFill="1" applyBorder="1"/>
    <xf numFmtId="164" fontId="4" fillId="5" borderId="3" xfId="1" applyFont="1" applyFill="1" applyBorder="1" applyAlignment="1"/>
    <xf numFmtId="2" fontId="4" fillId="11" borderId="3" xfId="0" applyNumberFormat="1" applyFont="1" applyFill="1" applyBorder="1" applyAlignment="1">
      <alignment horizontal="right" vertical="top"/>
    </xf>
    <xf numFmtId="164" fontId="4" fillId="5" borderId="2" xfId="1" applyFont="1" applyFill="1" applyBorder="1" applyAlignment="1"/>
    <xf numFmtId="164" fontId="4" fillId="11" borderId="2" xfId="1" applyFont="1" applyFill="1" applyBorder="1"/>
    <xf numFmtId="2" fontId="4" fillId="11" borderId="2" xfId="0" applyNumberFormat="1" applyFont="1" applyFill="1" applyBorder="1" applyAlignment="1">
      <alignment horizontal="right"/>
    </xf>
    <xf numFmtId="172" fontId="2" fillId="5" borderId="2" xfId="1" applyNumberFormat="1" applyFont="1" applyFill="1" applyBorder="1"/>
    <xf numFmtId="164" fontId="2" fillId="11" borderId="2" xfId="1" applyFont="1" applyFill="1" applyBorder="1"/>
    <xf numFmtId="2" fontId="2" fillId="11" borderId="2" xfId="0" applyNumberFormat="1" applyFont="1" applyFill="1" applyBorder="1" applyAlignment="1">
      <alignment horizontal="right" vertical="top"/>
    </xf>
    <xf numFmtId="168" fontId="2" fillId="11" borderId="8" xfId="0" applyNumberFormat="1" applyFont="1" applyFill="1" applyBorder="1" applyAlignment="1">
      <alignment wrapText="1"/>
    </xf>
    <xf numFmtId="172" fontId="2" fillId="7" borderId="2" xfId="1" applyNumberFormat="1" applyFont="1" applyFill="1" applyBorder="1"/>
    <xf numFmtId="0" fontId="20" fillId="0" borderId="0" xfId="0" applyFont="1"/>
    <xf numFmtId="167" fontId="21" fillId="0" borderId="0" xfId="0" applyNumberFormat="1" applyFont="1"/>
    <xf numFmtId="164" fontId="11" fillId="0" borderId="0" xfId="1" applyFont="1" applyBorder="1"/>
    <xf numFmtId="165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2" fillId="10" borderId="0" xfId="0" applyNumberFormat="1" applyFont="1" applyFill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0" fillId="0" borderId="0" xfId="1" applyNumberFormat="1" applyFont="1" applyBorder="1" applyAlignment="1">
      <alignment horizontal="center"/>
    </xf>
    <xf numFmtId="4" fontId="17" fillId="0" borderId="0" xfId="1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167" fontId="10" fillId="0" borderId="0" xfId="1" applyNumberFormat="1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" fontId="2" fillId="1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8" borderId="2" xfId="0" applyFont="1" applyFill="1" applyBorder="1" applyAlignment="1">
      <alignment horizontal="center"/>
    </xf>
    <xf numFmtId="167" fontId="2" fillId="9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5</xdr:row>
      <xdr:rowOff>0</xdr:rowOff>
    </xdr:from>
    <xdr:to>
      <xdr:col>1</xdr:col>
      <xdr:colOff>762000</xdr:colOff>
      <xdr:row>8</xdr:row>
      <xdr:rowOff>104775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FC23D77-80F1-4852-8351-9AB55828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101394"/>
          <a:ext cx="1057274" cy="975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209551</xdr:colOff>
      <xdr:row>65</xdr:row>
      <xdr:rowOff>0</xdr:rowOff>
    </xdr:from>
    <xdr:to>
      <xdr:col>1</xdr:col>
      <xdr:colOff>1503827</xdr:colOff>
      <xdr:row>70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1874B6-AE88-4DC6-8F58-8E6DE9FA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16468725"/>
          <a:ext cx="1294276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123825</xdr:rowOff>
    </xdr:from>
    <xdr:to>
      <xdr:col>1</xdr:col>
      <xdr:colOff>1315725</xdr:colOff>
      <xdr:row>6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11A0B84-C1B3-4030-BD10-56FADDD5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14325"/>
          <a:ext cx="12776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457201</xdr:colOff>
      <xdr:row>86</xdr:row>
      <xdr:rowOff>19050</xdr:rowOff>
    </xdr:from>
    <xdr:to>
      <xdr:col>1</xdr:col>
      <xdr:colOff>1237127</xdr:colOff>
      <xdr:row>91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0C6DA3-A4EB-4FBA-8370-C1182144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16563975"/>
          <a:ext cx="1294276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123825</xdr:rowOff>
    </xdr:from>
    <xdr:to>
      <xdr:col>1</xdr:col>
      <xdr:colOff>571500</xdr:colOff>
      <xdr:row>6</xdr:row>
      <xdr:rowOff>100722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F418A9B-E8CD-43D5-9747-0B1D337C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1266825" cy="1119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190501</xdr:colOff>
      <xdr:row>79</xdr:row>
      <xdr:rowOff>66676</xdr:rowOff>
    </xdr:from>
    <xdr:to>
      <xdr:col>1</xdr:col>
      <xdr:colOff>635662</xdr:colOff>
      <xdr:row>84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50FC3D-2308-43E1-AA09-4069D697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6021051"/>
          <a:ext cx="1207161" cy="1057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7CB9C-85BD-4FCD-967D-6300E65C6E2F}">
  <dimension ref="A1:P106"/>
  <sheetViews>
    <sheetView tabSelected="1" topLeftCell="A88" workbookViewId="0">
      <selection activeCell="G115" sqref="G115"/>
    </sheetView>
  </sheetViews>
  <sheetFormatPr baseColWidth="10" defaultRowHeight="15" x14ac:dyDescent="0.25"/>
  <cols>
    <col min="1" max="1" width="7.7109375" customWidth="1"/>
    <col min="2" max="2" width="49.42578125" bestFit="1" customWidth="1"/>
    <col min="3" max="3" width="7.28515625" customWidth="1"/>
    <col min="4" max="4" width="12.140625" customWidth="1"/>
    <col min="5" max="5" width="11.7109375" bestFit="1" customWidth="1"/>
    <col min="6" max="6" width="19.28515625" customWidth="1"/>
    <col min="7" max="7" width="10.7109375" bestFit="1" customWidth="1"/>
    <col min="8" max="8" width="13.7109375" customWidth="1"/>
    <col min="9" max="9" width="11.85546875" customWidth="1"/>
    <col min="10" max="10" width="4.7109375" customWidth="1"/>
    <col min="11" max="11" width="13.85546875" customWidth="1"/>
    <col min="12" max="12" width="14.85546875" customWidth="1"/>
    <col min="13" max="13" width="14.7109375" bestFit="1" customWidth="1"/>
    <col min="14" max="14" width="12.7109375" bestFit="1" customWidth="1"/>
    <col min="15" max="15" width="13.140625" bestFit="1" customWidth="1"/>
    <col min="16" max="16" width="11.7109375" bestFit="1" customWidth="1"/>
    <col min="257" max="257" width="7.7109375" customWidth="1"/>
    <col min="258" max="258" width="49.85546875" customWidth="1"/>
    <col min="259" max="259" width="4.85546875" bestFit="1" customWidth="1"/>
    <col min="260" max="260" width="10.42578125" customWidth="1"/>
    <col min="261" max="261" width="10.85546875" bestFit="1" customWidth="1"/>
    <col min="262" max="262" width="14.5703125" customWidth="1"/>
    <col min="263" max="263" width="10.7109375" bestFit="1" customWidth="1"/>
    <col min="264" max="264" width="11.28515625" customWidth="1"/>
    <col min="265" max="265" width="11.7109375" customWidth="1"/>
    <col min="266" max="266" width="4.7109375" customWidth="1"/>
    <col min="267" max="267" width="13.85546875" customWidth="1"/>
    <col min="268" max="268" width="10.85546875" customWidth="1"/>
    <col min="269" max="269" width="13.85546875" customWidth="1"/>
    <col min="270" max="270" width="1.140625" customWidth="1"/>
    <col min="513" max="513" width="7.7109375" customWidth="1"/>
    <col min="514" max="514" width="49.85546875" customWidth="1"/>
    <col min="515" max="515" width="4.85546875" bestFit="1" customWidth="1"/>
    <col min="516" max="516" width="10.42578125" customWidth="1"/>
    <col min="517" max="517" width="10.85546875" bestFit="1" customWidth="1"/>
    <col min="518" max="518" width="14.5703125" customWidth="1"/>
    <col min="519" max="519" width="10.7109375" bestFit="1" customWidth="1"/>
    <col min="520" max="520" width="11.28515625" customWidth="1"/>
    <col min="521" max="521" width="11.7109375" customWidth="1"/>
    <col min="522" max="522" width="4.7109375" customWidth="1"/>
    <col min="523" max="523" width="13.85546875" customWidth="1"/>
    <col min="524" max="524" width="10.85546875" customWidth="1"/>
    <col min="525" max="525" width="13.85546875" customWidth="1"/>
    <col min="526" max="526" width="1.140625" customWidth="1"/>
    <col min="769" max="769" width="7.7109375" customWidth="1"/>
    <col min="770" max="770" width="49.85546875" customWidth="1"/>
    <col min="771" max="771" width="4.85546875" bestFit="1" customWidth="1"/>
    <col min="772" max="772" width="10.42578125" customWidth="1"/>
    <col min="773" max="773" width="10.85546875" bestFit="1" customWidth="1"/>
    <col min="774" max="774" width="14.5703125" customWidth="1"/>
    <col min="775" max="775" width="10.7109375" bestFit="1" customWidth="1"/>
    <col min="776" max="776" width="11.28515625" customWidth="1"/>
    <col min="777" max="777" width="11.7109375" customWidth="1"/>
    <col min="778" max="778" width="4.7109375" customWidth="1"/>
    <col min="779" max="779" width="13.85546875" customWidth="1"/>
    <col min="780" max="780" width="10.85546875" customWidth="1"/>
    <col min="781" max="781" width="13.85546875" customWidth="1"/>
    <col min="782" max="782" width="1.140625" customWidth="1"/>
    <col min="1025" max="1025" width="7.7109375" customWidth="1"/>
    <col min="1026" max="1026" width="49.85546875" customWidth="1"/>
    <col min="1027" max="1027" width="4.85546875" bestFit="1" customWidth="1"/>
    <col min="1028" max="1028" width="10.42578125" customWidth="1"/>
    <col min="1029" max="1029" width="10.85546875" bestFit="1" customWidth="1"/>
    <col min="1030" max="1030" width="14.5703125" customWidth="1"/>
    <col min="1031" max="1031" width="10.7109375" bestFit="1" customWidth="1"/>
    <col min="1032" max="1032" width="11.28515625" customWidth="1"/>
    <col min="1033" max="1033" width="11.7109375" customWidth="1"/>
    <col min="1034" max="1034" width="4.7109375" customWidth="1"/>
    <col min="1035" max="1035" width="13.85546875" customWidth="1"/>
    <col min="1036" max="1036" width="10.85546875" customWidth="1"/>
    <col min="1037" max="1037" width="13.85546875" customWidth="1"/>
    <col min="1038" max="1038" width="1.140625" customWidth="1"/>
    <col min="1281" max="1281" width="7.7109375" customWidth="1"/>
    <col min="1282" max="1282" width="49.85546875" customWidth="1"/>
    <col min="1283" max="1283" width="4.85546875" bestFit="1" customWidth="1"/>
    <col min="1284" max="1284" width="10.42578125" customWidth="1"/>
    <col min="1285" max="1285" width="10.85546875" bestFit="1" customWidth="1"/>
    <col min="1286" max="1286" width="14.5703125" customWidth="1"/>
    <col min="1287" max="1287" width="10.7109375" bestFit="1" customWidth="1"/>
    <col min="1288" max="1288" width="11.28515625" customWidth="1"/>
    <col min="1289" max="1289" width="11.7109375" customWidth="1"/>
    <col min="1290" max="1290" width="4.7109375" customWidth="1"/>
    <col min="1291" max="1291" width="13.85546875" customWidth="1"/>
    <col min="1292" max="1292" width="10.85546875" customWidth="1"/>
    <col min="1293" max="1293" width="13.85546875" customWidth="1"/>
    <col min="1294" max="1294" width="1.140625" customWidth="1"/>
    <col min="1537" max="1537" width="7.7109375" customWidth="1"/>
    <col min="1538" max="1538" width="49.85546875" customWidth="1"/>
    <col min="1539" max="1539" width="4.85546875" bestFit="1" customWidth="1"/>
    <col min="1540" max="1540" width="10.42578125" customWidth="1"/>
    <col min="1541" max="1541" width="10.85546875" bestFit="1" customWidth="1"/>
    <col min="1542" max="1542" width="14.5703125" customWidth="1"/>
    <col min="1543" max="1543" width="10.7109375" bestFit="1" customWidth="1"/>
    <col min="1544" max="1544" width="11.28515625" customWidth="1"/>
    <col min="1545" max="1545" width="11.7109375" customWidth="1"/>
    <col min="1546" max="1546" width="4.7109375" customWidth="1"/>
    <col min="1547" max="1547" width="13.85546875" customWidth="1"/>
    <col min="1548" max="1548" width="10.85546875" customWidth="1"/>
    <col min="1549" max="1549" width="13.85546875" customWidth="1"/>
    <col min="1550" max="1550" width="1.140625" customWidth="1"/>
    <col min="1793" max="1793" width="7.7109375" customWidth="1"/>
    <col min="1794" max="1794" width="49.85546875" customWidth="1"/>
    <col min="1795" max="1795" width="4.85546875" bestFit="1" customWidth="1"/>
    <col min="1796" max="1796" width="10.42578125" customWidth="1"/>
    <col min="1797" max="1797" width="10.85546875" bestFit="1" customWidth="1"/>
    <col min="1798" max="1798" width="14.5703125" customWidth="1"/>
    <col min="1799" max="1799" width="10.7109375" bestFit="1" customWidth="1"/>
    <col min="1800" max="1800" width="11.28515625" customWidth="1"/>
    <col min="1801" max="1801" width="11.7109375" customWidth="1"/>
    <col min="1802" max="1802" width="4.7109375" customWidth="1"/>
    <col min="1803" max="1803" width="13.85546875" customWidth="1"/>
    <col min="1804" max="1804" width="10.85546875" customWidth="1"/>
    <col min="1805" max="1805" width="13.85546875" customWidth="1"/>
    <col min="1806" max="1806" width="1.140625" customWidth="1"/>
    <col min="2049" max="2049" width="7.7109375" customWidth="1"/>
    <col min="2050" max="2050" width="49.85546875" customWidth="1"/>
    <col min="2051" max="2051" width="4.85546875" bestFit="1" customWidth="1"/>
    <col min="2052" max="2052" width="10.42578125" customWidth="1"/>
    <col min="2053" max="2053" width="10.85546875" bestFit="1" customWidth="1"/>
    <col min="2054" max="2054" width="14.5703125" customWidth="1"/>
    <col min="2055" max="2055" width="10.7109375" bestFit="1" customWidth="1"/>
    <col min="2056" max="2056" width="11.28515625" customWidth="1"/>
    <col min="2057" max="2057" width="11.7109375" customWidth="1"/>
    <col min="2058" max="2058" width="4.7109375" customWidth="1"/>
    <col min="2059" max="2059" width="13.85546875" customWidth="1"/>
    <col min="2060" max="2060" width="10.85546875" customWidth="1"/>
    <col min="2061" max="2061" width="13.85546875" customWidth="1"/>
    <col min="2062" max="2062" width="1.140625" customWidth="1"/>
    <col min="2305" max="2305" width="7.7109375" customWidth="1"/>
    <col min="2306" max="2306" width="49.85546875" customWidth="1"/>
    <col min="2307" max="2307" width="4.85546875" bestFit="1" customWidth="1"/>
    <col min="2308" max="2308" width="10.42578125" customWidth="1"/>
    <col min="2309" max="2309" width="10.85546875" bestFit="1" customWidth="1"/>
    <col min="2310" max="2310" width="14.5703125" customWidth="1"/>
    <col min="2311" max="2311" width="10.7109375" bestFit="1" customWidth="1"/>
    <col min="2312" max="2312" width="11.28515625" customWidth="1"/>
    <col min="2313" max="2313" width="11.7109375" customWidth="1"/>
    <col min="2314" max="2314" width="4.7109375" customWidth="1"/>
    <col min="2315" max="2315" width="13.85546875" customWidth="1"/>
    <col min="2316" max="2316" width="10.85546875" customWidth="1"/>
    <col min="2317" max="2317" width="13.85546875" customWidth="1"/>
    <col min="2318" max="2318" width="1.140625" customWidth="1"/>
    <col min="2561" max="2561" width="7.7109375" customWidth="1"/>
    <col min="2562" max="2562" width="49.85546875" customWidth="1"/>
    <col min="2563" max="2563" width="4.85546875" bestFit="1" customWidth="1"/>
    <col min="2564" max="2564" width="10.42578125" customWidth="1"/>
    <col min="2565" max="2565" width="10.85546875" bestFit="1" customWidth="1"/>
    <col min="2566" max="2566" width="14.5703125" customWidth="1"/>
    <col min="2567" max="2567" width="10.7109375" bestFit="1" customWidth="1"/>
    <col min="2568" max="2568" width="11.28515625" customWidth="1"/>
    <col min="2569" max="2569" width="11.7109375" customWidth="1"/>
    <col min="2570" max="2570" width="4.7109375" customWidth="1"/>
    <col min="2571" max="2571" width="13.85546875" customWidth="1"/>
    <col min="2572" max="2572" width="10.85546875" customWidth="1"/>
    <col min="2573" max="2573" width="13.85546875" customWidth="1"/>
    <col min="2574" max="2574" width="1.140625" customWidth="1"/>
    <col min="2817" max="2817" width="7.7109375" customWidth="1"/>
    <col min="2818" max="2818" width="49.85546875" customWidth="1"/>
    <col min="2819" max="2819" width="4.85546875" bestFit="1" customWidth="1"/>
    <col min="2820" max="2820" width="10.42578125" customWidth="1"/>
    <col min="2821" max="2821" width="10.85546875" bestFit="1" customWidth="1"/>
    <col min="2822" max="2822" width="14.5703125" customWidth="1"/>
    <col min="2823" max="2823" width="10.7109375" bestFit="1" customWidth="1"/>
    <col min="2824" max="2824" width="11.28515625" customWidth="1"/>
    <col min="2825" max="2825" width="11.7109375" customWidth="1"/>
    <col min="2826" max="2826" width="4.7109375" customWidth="1"/>
    <col min="2827" max="2827" width="13.85546875" customWidth="1"/>
    <col min="2828" max="2828" width="10.85546875" customWidth="1"/>
    <col min="2829" max="2829" width="13.85546875" customWidth="1"/>
    <col min="2830" max="2830" width="1.140625" customWidth="1"/>
    <col min="3073" max="3073" width="7.7109375" customWidth="1"/>
    <col min="3074" max="3074" width="49.85546875" customWidth="1"/>
    <col min="3075" max="3075" width="4.85546875" bestFit="1" customWidth="1"/>
    <col min="3076" max="3076" width="10.42578125" customWidth="1"/>
    <col min="3077" max="3077" width="10.85546875" bestFit="1" customWidth="1"/>
    <col min="3078" max="3078" width="14.5703125" customWidth="1"/>
    <col min="3079" max="3079" width="10.7109375" bestFit="1" customWidth="1"/>
    <col min="3080" max="3080" width="11.28515625" customWidth="1"/>
    <col min="3081" max="3081" width="11.7109375" customWidth="1"/>
    <col min="3082" max="3082" width="4.7109375" customWidth="1"/>
    <col min="3083" max="3083" width="13.85546875" customWidth="1"/>
    <col min="3084" max="3084" width="10.85546875" customWidth="1"/>
    <col min="3085" max="3085" width="13.85546875" customWidth="1"/>
    <col min="3086" max="3086" width="1.140625" customWidth="1"/>
    <col min="3329" max="3329" width="7.7109375" customWidth="1"/>
    <col min="3330" max="3330" width="49.85546875" customWidth="1"/>
    <col min="3331" max="3331" width="4.85546875" bestFit="1" customWidth="1"/>
    <col min="3332" max="3332" width="10.42578125" customWidth="1"/>
    <col min="3333" max="3333" width="10.85546875" bestFit="1" customWidth="1"/>
    <col min="3334" max="3334" width="14.5703125" customWidth="1"/>
    <col min="3335" max="3335" width="10.7109375" bestFit="1" customWidth="1"/>
    <col min="3336" max="3336" width="11.28515625" customWidth="1"/>
    <col min="3337" max="3337" width="11.7109375" customWidth="1"/>
    <col min="3338" max="3338" width="4.7109375" customWidth="1"/>
    <col min="3339" max="3339" width="13.85546875" customWidth="1"/>
    <col min="3340" max="3340" width="10.85546875" customWidth="1"/>
    <col min="3341" max="3341" width="13.85546875" customWidth="1"/>
    <col min="3342" max="3342" width="1.140625" customWidth="1"/>
    <col min="3585" max="3585" width="7.7109375" customWidth="1"/>
    <col min="3586" max="3586" width="49.85546875" customWidth="1"/>
    <col min="3587" max="3587" width="4.85546875" bestFit="1" customWidth="1"/>
    <col min="3588" max="3588" width="10.42578125" customWidth="1"/>
    <col min="3589" max="3589" width="10.85546875" bestFit="1" customWidth="1"/>
    <col min="3590" max="3590" width="14.5703125" customWidth="1"/>
    <col min="3591" max="3591" width="10.7109375" bestFit="1" customWidth="1"/>
    <col min="3592" max="3592" width="11.28515625" customWidth="1"/>
    <col min="3593" max="3593" width="11.7109375" customWidth="1"/>
    <col min="3594" max="3594" width="4.7109375" customWidth="1"/>
    <col min="3595" max="3595" width="13.85546875" customWidth="1"/>
    <col min="3596" max="3596" width="10.85546875" customWidth="1"/>
    <col min="3597" max="3597" width="13.85546875" customWidth="1"/>
    <col min="3598" max="3598" width="1.140625" customWidth="1"/>
    <col min="3841" max="3841" width="7.7109375" customWidth="1"/>
    <col min="3842" max="3842" width="49.85546875" customWidth="1"/>
    <col min="3843" max="3843" width="4.85546875" bestFit="1" customWidth="1"/>
    <col min="3844" max="3844" width="10.42578125" customWidth="1"/>
    <col min="3845" max="3845" width="10.85546875" bestFit="1" customWidth="1"/>
    <col min="3846" max="3846" width="14.5703125" customWidth="1"/>
    <col min="3847" max="3847" width="10.7109375" bestFit="1" customWidth="1"/>
    <col min="3848" max="3848" width="11.28515625" customWidth="1"/>
    <col min="3849" max="3849" width="11.7109375" customWidth="1"/>
    <col min="3850" max="3850" width="4.7109375" customWidth="1"/>
    <col min="3851" max="3851" width="13.85546875" customWidth="1"/>
    <col min="3852" max="3852" width="10.85546875" customWidth="1"/>
    <col min="3853" max="3853" width="13.85546875" customWidth="1"/>
    <col min="3854" max="3854" width="1.140625" customWidth="1"/>
    <col min="4097" max="4097" width="7.7109375" customWidth="1"/>
    <col min="4098" max="4098" width="49.85546875" customWidth="1"/>
    <col min="4099" max="4099" width="4.85546875" bestFit="1" customWidth="1"/>
    <col min="4100" max="4100" width="10.42578125" customWidth="1"/>
    <col min="4101" max="4101" width="10.85546875" bestFit="1" customWidth="1"/>
    <col min="4102" max="4102" width="14.5703125" customWidth="1"/>
    <col min="4103" max="4103" width="10.7109375" bestFit="1" customWidth="1"/>
    <col min="4104" max="4104" width="11.28515625" customWidth="1"/>
    <col min="4105" max="4105" width="11.7109375" customWidth="1"/>
    <col min="4106" max="4106" width="4.7109375" customWidth="1"/>
    <col min="4107" max="4107" width="13.85546875" customWidth="1"/>
    <col min="4108" max="4108" width="10.85546875" customWidth="1"/>
    <col min="4109" max="4109" width="13.85546875" customWidth="1"/>
    <col min="4110" max="4110" width="1.140625" customWidth="1"/>
    <col min="4353" max="4353" width="7.7109375" customWidth="1"/>
    <col min="4354" max="4354" width="49.85546875" customWidth="1"/>
    <col min="4355" max="4355" width="4.85546875" bestFit="1" customWidth="1"/>
    <col min="4356" max="4356" width="10.42578125" customWidth="1"/>
    <col min="4357" max="4357" width="10.85546875" bestFit="1" customWidth="1"/>
    <col min="4358" max="4358" width="14.5703125" customWidth="1"/>
    <col min="4359" max="4359" width="10.7109375" bestFit="1" customWidth="1"/>
    <col min="4360" max="4360" width="11.28515625" customWidth="1"/>
    <col min="4361" max="4361" width="11.7109375" customWidth="1"/>
    <col min="4362" max="4362" width="4.7109375" customWidth="1"/>
    <col min="4363" max="4363" width="13.85546875" customWidth="1"/>
    <col min="4364" max="4364" width="10.85546875" customWidth="1"/>
    <col min="4365" max="4365" width="13.85546875" customWidth="1"/>
    <col min="4366" max="4366" width="1.140625" customWidth="1"/>
    <col min="4609" max="4609" width="7.7109375" customWidth="1"/>
    <col min="4610" max="4610" width="49.85546875" customWidth="1"/>
    <col min="4611" max="4611" width="4.85546875" bestFit="1" customWidth="1"/>
    <col min="4612" max="4612" width="10.42578125" customWidth="1"/>
    <col min="4613" max="4613" width="10.85546875" bestFit="1" customWidth="1"/>
    <col min="4614" max="4614" width="14.5703125" customWidth="1"/>
    <col min="4615" max="4615" width="10.7109375" bestFit="1" customWidth="1"/>
    <col min="4616" max="4616" width="11.28515625" customWidth="1"/>
    <col min="4617" max="4617" width="11.7109375" customWidth="1"/>
    <col min="4618" max="4618" width="4.7109375" customWidth="1"/>
    <col min="4619" max="4619" width="13.85546875" customWidth="1"/>
    <col min="4620" max="4620" width="10.85546875" customWidth="1"/>
    <col min="4621" max="4621" width="13.85546875" customWidth="1"/>
    <col min="4622" max="4622" width="1.140625" customWidth="1"/>
    <col min="4865" max="4865" width="7.7109375" customWidth="1"/>
    <col min="4866" max="4866" width="49.85546875" customWidth="1"/>
    <col min="4867" max="4867" width="4.85546875" bestFit="1" customWidth="1"/>
    <col min="4868" max="4868" width="10.42578125" customWidth="1"/>
    <col min="4869" max="4869" width="10.85546875" bestFit="1" customWidth="1"/>
    <col min="4870" max="4870" width="14.5703125" customWidth="1"/>
    <col min="4871" max="4871" width="10.7109375" bestFit="1" customWidth="1"/>
    <col min="4872" max="4872" width="11.28515625" customWidth="1"/>
    <col min="4873" max="4873" width="11.7109375" customWidth="1"/>
    <col min="4874" max="4874" width="4.7109375" customWidth="1"/>
    <col min="4875" max="4875" width="13.85546875" customWidth="1"/>
    <col min="4876" max="4876" width="10.85546875" customWidth="1"/>
    <col min="4877" max="4877" width="13.85546875" customWidth="1"/>
    <col min="4878" max="4878" width="1.140625" customWidth="1"/>
    <col min="5121" max="5121" width="7.7109375" customWidth="1"/>
    <col min="5122" max="5122" width="49.85546875" customWidth="1"/>
    <col min="5123" max="5123" width="4.85546875" bestFit="1" customWidth="1"/>
    <col min="5124" max="5124" width="10.42578125" customWidth="1"/>
    <col min="5125" max="5125" width="10.85546875" bestFit="1" customWidth="1"/>
    <col min="5126" max="5126" width="14.5703125" customWidth="1"/>
    <col min="5127" max="5127" width="10.7109375" bestFit="1" customWidth="1"/>
    <col min="5128" max="5128" width="11.28515625" customWidth="1"/>
    <col min="5129" max="5129" width="11.7109375" customWidth="1"/>
    <col min="5130" max="5130" width="4.7109375" customWidth="1"/>
    <col min="5131" max="5131" width="13.85546875" customWidth="1"/>
    <col min="5132" max="5132" width="10.85546875" customWidth="1"/>
    <col min="5133" max="5133" width="13.85546875" customWidth="1"/>
    <col min="5134" max="5134" width="1.140625" customWidth="1"/>
    <col min="5377" max="5377" width="7.7109375" customWidth="1"/>
    <col min="5378" max="5378" width="49.85546875" customWidth="1"/>
    <col min="5379" max="5379" width="4.85546875" bestFit="1" customWidth="1"/>
    <col min="5380" max="5380" width="10.42578125" customWidth="1"/>
    <col min="5381" max="5381" width="10.85546875" bestFit="1" customWidth="1"/>
    <col min="5382" max="5382" width="14.5703125" customWidth="1"/>
    <col min="5383" max="5383" width="10.7109375" bestFit="1" customWidth="1"/>
    <col min="5384" max="5384" width="11.28515625" customWidth="1"/>
    <col min="5385" max="5385" width="11.7109375" customWidth="1"/>
    <col min="5386" max="5386" width="4.7109375" customWidth="1"/>
    <col min="5387" max="5387" width="13.85546875" customWidth="1"/>
    <col min="5388" max="5388" width="10.85546875" customWidth="1"/>
    <col min="5389" max="5389" width="13.85546875" customWidth="1"/>
    <col min="5390" max="5390" width="1.140625" customWidth="1"/>
    <col min="5633" max="5633" width="7.7109375" customWidth="1"/>
    <col min="5634" max="5634" width="49.85546875" customWidth="1"/>
    <col min="5635" max="5635" width="4.85546875" bestFit="1" customWidth="1"/>
    <col min="5636" max="5636" width="10.42578125" customWidth="1"/>
    <col min="5637" max="5637" width="10.85546875" bestFit="1" customWidth="1"/>
    <col min="5638" max="5638" width="14.5703125" customWidth="1"/>
    <col min="5639" max="5639" width="10.7109375" bestFit="1" customWidth="1"/>
    <col min="5640" max="5640" width="11.28515625" customWidth="1"/>
    <col min="5641" max="5641" width="11.7109375" customWidth="1"/>
    <col min="5642" max="5642" width="4.7109375" customWidth="1"/>
    <col min="5643" max="5643" width="13.85546875" customWidth="1"/>
    <col min="5644" max="5644" width="10.85546875" customWidth="1"/>
    <col min="5645" max="5645" width="13.85546875" customWidth="1"/>
    <col min="5646" max="5646" width="1.140625" customWidth="1"/>
    <col min="5889" max="5889" width="7.7109375" customWidth="1"/>
    <col min="5890" max="5890" width="49.85546875" customWidth="1"/>
    <col min="5891" max="5891" width="4.85546875" bestFit="1" customWidth="1"/>
    <col min="5892" max="5892" width="10.42578125" customWidth="1"/>
    <col min="5893" max="5893" width="10.85546875" bestFit="1" customWidth="1"/>
    <col min="5894" max="5894" width="14.5703125" customWidth="1"/>
    <col min="5895" max="5895" width="10.7109375" bestFit="1" customWidth="1"/>
    <col min="5896" max="5896" width="11.28515625" customWidth="1"/>
    <col min="5897" max="5897" width="11.7109375" customWidth="1"/>
    <col min="5898" max="5898" width="4.7109375" customWidth="1"/>
    <col min="5899" max="5899" width="13.85546875" customWidth="1"/>
    <col min="5900" max="5900" width="10.85546875" customWidth="1"/>
    <col min="5901" max="5901" width="13.85546875" customWidth="1"/>
    <col min="5902" max="5902" width="1.140625" customWidth="1"/>
    <col min="6145" max="6145" width="7.7109375" customWidth="1"/>
    <col min="6146" max="6146" width="49.85546875" customWidth="1"/>
    <col min="6147" max="6147" width="4.85546875" bestFit="1" customWidth="1"/>
    <col min="6148" max="6148" width="10.42578125" customWidth="1"/>
    <col min="6149" max="6149" width="10.85546875" bestFit="1" customWidth="1"/>
    <col min="6150" max="6150" width="14.5703125" customWidth="1"/>
    <col min="6151" max="6151" width="10.7109375" bestFit="1" customWidth="1"/>
    <col min="6152" max="6152" width="11.28515625" customWidth="1"/>
    <col min="6153" max="6153" width="11.7109375" customWidth="1"/>
    <col min="6154" max="6154" width="4.7109375" customWidth="1"/>
    <col min="6155" max="6155" width="13.85546875" customWidth="1"/>
    <col min="6156" max="6156" width="10.85546875" customWidth="1"/>
    <col min="6157" max="6157" width="13.85546875" customWidth="1"/>
    <col min="6158" max="6158" width="1.140625" customWidth="1"/>
    <col min="6401" max="6401" width="7.7109375" customWidth="1"/>
    <col min="6402" max="6402" width="49.85546875" customWidth="1"/>
    <col min="6403" max="6403" width="4.85546875" bestFit="1" customWidth="1"/>
    <col min="6404" max="6404" width="10.42578125" customWidth="1"/>
    <col min="6405" max="6405" width="10.85546875" bestFit="1" customWidth="1"/>
    <col min="6406" max="6406" width="14.5703125" customWidth="1"/>
    <col min="6407" max="6407" width="10.7109375" bestFit="1" customWidth="1"/>
    <col min="6408" max="6408" width="11.28515625" customWidth="1"/>
    <col min="6409" max="6409" width="11.7109375" customWidth="1"/>
    <col min="6410" max="6410" width="4.7109375" customWidth="1"/>
    <col min="6411" max="6411" width="13.85546875" customWidth="1"/>
    <col min="6412" max="6412" width="10.85546875" customWidth="1"/>
    <col min="6413" max="6413" width="13.85546875" customWidth="1"/>
    <col min="6414" max="6414" width="1.140625" customWidth="1"/>
    <col min="6657" max="6657" width="7.7109375" customWidth="1"/>
    <col min="6658" max="6658" width="49.85546875" customWidth="1"/>
    <col min="6659" max="6659" width="4.85546875" bestFit="1" customWidth="1"/>
    <col min="6660" max="6660" width="10.42578125" customWidth="1"/>
    <col min="6661" max="6661" width="10.85546875" bestFit="1" customWidth="1"/>
    <col min="6662" max="6662" width="14.5703125" customWidth="1"/>
    <col min="6663" max="6663" width="10.7109375" bestFit="1" customWidth="1"/>
    <col min="6664" max="6664" width="11.28515625" customWidth="1"/>
    <col min="6665" max="6665" width="11.7109375" customWidth="1"/>
    <col min="6666" max="6666" width="4.7109375" customWidth="1"/>
    <col min="6667" max="6667" width="13.85546875" customWidth="1"/>
    <col min="6668" max="6668" width="10.85546875" customWidth="1"/>
    <col min="6669" max="6669" width="13.85546875" customWidth="1"/>
    <col min="6670" max="6670" width="1.140625" customWidth="1"/>
    <col min="6913" max="6913" width="7.7109375" customWidth="1"/>
    <col min="6914" max="6914" width="49.85546875" customWidth="1"/>
    <col min="6915" max="6915" width="4.85546875" bestFit="1" customWidth="1"/>
    <col min="6916" max="6916" width="10.42578125" customWidth="1"/>
    <col min="6917" max="6917" width="10.85546875" bestFit="1" customWidth="1"/>
    <col min="6918" max="6918" width="14.5703125" customWidth="1"/>
    <col min="6919" max="6919" width="10.7109375" bestFit="1" customWidth="1"/>
    <col min="6920" max="6920" width="11.28515625" customWidth="1"/>
    <col min="6921" max="6921" width="11.7109375" customWidth="1"/>
    <col min="6922" max="6922" width="4.7109375" customWidth="1"/>
    <col min="6923" max="6923" width="13.85546875" customWidth="1"/>
    <col min="6924" max="6924" width="10.85546875" customWidth="1"/>
    <col min="6925" max="6925" width="13.85546875" customWidth="1"/>
    <col min="6926" max="6926" width="1.140625" customWidth="1"/>
    <col min="7169" max="7169" width="7.7109375" customWidth="1"/>
    <col min="7170" max="7170" width="49.85546875" customWidth="1"/>
    <col min="7171" max="7171" width="4.85546875" bestFit="1" customWidth="1"/>
    <col min="7172" max="7172" width="10.42578125" customWidth="1"/>
    <col min="7173" max="7173" width="10.85546875" bestFit="1" customWidth="1"/>
    <col min="7174" max="7174" width="14.5703125" customWidth="1"/>
    <col min="7175" max="7175" width="10.7109375" bestFit="1" customWidth="1"/>
    <col min="7176" max="7176" width="11.28515625" customWidth="1"/>
    <col min="7177" max="7177" width="11.7109375" customWidth="1"/>
    <col min="7178" max="7178" width="4.7109375" customWidth="1"/>
    <col min="7179" max="7179" width="13.85546875" customWidth="1"/>
    <col min="7180" max="7180" width="10.85546875" customWidth="1"/>
    <col min="7181" max="7181" width="13.85546875" customWidth="1"/>
    <col min="7182" max="7182" width="1.140625" customWidth="1"/>
    <col min="7425" max="7425" width="7.7109375" customWidth="1"/>
    <col min="7426" max="7426" width="49.85546875" customWidth="1"/>
    <col min="7427" max="7427" width="4.85546875" bestFit="1" customWidth="1"/>
    <col min="7428" max="7428" width="10.42578125" customWidth="1"/>
    <col min="7429" max="7429" width="10.85546875" bestFit="1" customWidth="1"/>
    <col min="7430" max="7430" width="14.5703125" customWidth="1"/>
    <col min="7431" max="7431" width="10.7109375" bestFit="1" customWidth="1"/>
    <col min="7432" max="7432" width="11.28515625" customWidth="1"/>
    <col min="7433" max="7433" width="11.7109375" customWidth="1"/>
    <col min="7434" max="7434" width="4.7109375" customWidth="1"/>
    <col min="7435" max="7435" width="13.85546875" customWidth="1"/>
    <col min="7436" max="7436" width="10.85546875" customWidth="1"/>
    <col min="7437" max="7437" width="13.85546875" customWidth="1"/>
    <col min="7438" max="7438" width="1.140625" customWidth="1"/>
    <col min="7681" max="7681" width="7.7109375" customWidth="1"/>
    <col min="7682" max="7682" width="49.85546875" customWidth="1"/>
    <col min="7683" max="7683" width="4.85546875" bestFit="1" customWidth="1"/>
    <col min="7684" max="7684" width="10.42578125" customWidth="1"/>
    <col min="7685" max="7685" width="10.85546875" bestFit="1" customWidth="1"/>
    <col min="7686" max="7686" width="14.5703125" customWidth="1"/>
    <col min="7687" max="7687" width="10.7109375" bestFit="1" customWidth="1"/>
    <col min="7688" max="7688" width="11.28515625" customWidth="1"/>
    <col min="7689" max="7689" width="11.7109375" customWidth="1"/>
    <col min="7690" max="7690" width="4.7109375" customWidth="1"/>
    <col min="7691" max="7691" width="13.85546875" customWidth="1"/>
    <col min="7692" max="7692" width="10.85546875" customWidth="1"/>
    <col min="7693" max="7693" width="13.85546875" customWidth="1"/>
    <col min="7694" max="7694" width="1.140625" customWidth="1"/>
    <col min="7937" max="7937" width="7.7109375" customWidth="1"/>
    <col min="7938" max="7938" width="49.85546875" customWidth="1"/>
    <col min="7939" max="7939" width="4.85546875" bestFit="1" customWidth="1"/>
    <col min="7940" max="7940" width="10.42578125" customWidth="1"/>
    <col min="7941" max="7941" width="10.85546875" bestFit="1" customWidth="1"/>
    <col min="7942" max="7942" width="14.5703125" customWidth="1"/>
    <col min="7943" max="7943" width="10.7109375" bestFit="1" customWidth="1"/>
    <col min="7944" max="7944" width="11.28515625" customWidth="1"/>
    <col min="7945" max="7945" width="11.7109375" customWidth="1"/>
    <col min="7946" max="7946" width="4.7109375" customWidth="1"/>
    <col min="7947" max="7947" width="13.85546875" customWidth="1"/>
    <col min="7948" max="7948" width="10.85546875" customWidth="1"/>
    <col min="7949" max="7949" width="13.85546875" customWidth="1"/>
    <col min="7950" max="7950" width="1.140625" customWidth="1"/>
    <col min="8193" max="8193" width="7.7109375" customWidth="1"/>
    <col min="8194" max="8194" width="49.85546875" customWidth="1"/>
    <col min="8195" max="8195" width="4.85546875" bestFit="1" customWidth="1"/>
    <col min="8196" max="8196" width="10.42578125" customWidth="1"/>
    <col min="8197" max="8197" width="10.85546875" bestFit="1" customWidth="1"/>
    <col min="8198" max="8198" width="14.5703125" customWidth="1"/>
    <col min="8199" max="8199" width="10.7109375" bestFit="1" customWidth="1"/>
    <col min="8200" max="8200" width="11.28515625" customWidth="1"/>
    <col min="8201" max="8201" width="11.7109375" customWidth="1"/>
    <col min="8202" max="8202" width="4.7109375" customWidth="1"/>
    <col min="8203" max="8203" width="13.85546875" customWidth="1"/>
    <col min="8204" max="8204" width="10.85546875" customWidth="1"/>
    <col min="8205" max="8205" width="13.85546875" customWidth="1"/>
    <col min="8206" max="8206" width="1.140625" customWidth="1"/>
    <col min="8449" max="8449" width="7.7109375" customWidth="1"/>
    <col min="8450" max="8450" width="49.85546875" customWidth="1"/>
    <col min="8451" max="8451" width="4.85546875" bestFit="1" customWidth="1"/>
    <col min="8452" max="8452" width="10.42578125" customWidth="1"/>
    <col min="8453" max="8453" width="10.85546875" bestFit="1" customWidth="1"/>
    <col min="8454" max="8454" width="14.5703125" customWidth="1"/>
    <col min="8455" max="8455" width="10.7109375" bestFit="1" customWidth="1"/>
    <col min="8456" max="8456" width="11.28515625" customWidth="1"/>
    <col min="8457" max="8457" width="11.7109375" customWidth="1"/>
    <col min="8458" max="8458" width="4.7109375" customWidth="1"/>
    <col min="8459" max="8459" width="13.85546875" customWidth="1"/>
    <col min="8460" max="8460" width="10.85546875" customWidth="1"/>
    <col min="8461" max="8461" width="13.85546875" customWidth="1"/>
    <col min="8462" max="8462" width="1.140625" customWidth="1"/>
    <col min="8705" max="8705" width="7.7109375" customWidth="1"/>
    <col min="8706" max="8706" width="49.85546875" customWidth="1"/>
    <col min="8707" max="8707" width="4.85546875" bestFit="1" customWidth="1"/>
    <col min="8708" max="8708" width="10.42578125" customWidth="1"/>
    <col min="8709" max="8709" width="10.85546875" bestFit="1" customWidth="1"/>
    <col min="8710" max="8710" width="14.5703125" customWidth="1"/>
    <col min="8711" max="8711" width="10.7109375" bestFit="1" customWidth="1"/>
    <col min="8712" max="8712" width="11.28515625" customWidth="1"/>
    <col min="8713" max="8713" width="11.7109375" customWidth="1"/>
    <col min="8714" max="8714" width="4.7109375" customWidth="1"/>
    <col min="8715" max="8715" width="13.85546875" customWidth="1"/>
    <col min="8716" max="8716" width="10.85546875" customWidth="1"/>
    <col min="8717" max="8717" width="13.85546875" customWidth="1"/>
    <col min="8718" max="8718" width="1.140625" customWidth="1"/>
    <col min="8961" max="8961" width="7.7109375" customWidth="1"/>
    <col min="8962" max="8962" width="49.85546875" customWidth="1"/>
    <col min="8963" max="8963" width="4.85546875" bestFit="1" customWidth="1"/>
    <col min="8964" max="8964" width="10.42578125" customWidth="1"/>
    <col min="8965" max="8965" width="10.85546875" bestFit="1" customWidth="1"/>
    <col min="8966" max="8966" width="14.5703125" customWidth="1"/>
    <col min="8967" max="8967" width="10.7109375" bestFit="1" customWidth="1"/>
    <col min="8968" max="8968" width="11.28515625" customWidth="1"/>
    <col min="8969" max="8969" width="11.7109375" customWidth="1"/>
    <col min="8970" max="8970" width="4.7109375" customWidth="1"/>
    <col min="8971" max="8971" width="13.85546875" customWidth="1"/>
    <col min="8972" max="8972" width="10.85546875" customWidth="1"/>
    <col min="8973" max="8973" width="13.85546875" customWidth="1"/>
    <col min="8974" max="8974" width="1.140625" customWidth="1"/>
    <col min="9217" max="9217" width="7.7109375" customWidth="1"/>
    <col min="9218" max="9218" width="49.85546875" customWidth="1"/>
    <col min="9219" max="9219" width="4.85546875" bestFit="1" customWidth="1"/>
    <col min="9220" max="9220" width="10.42578125" customWidth="1"/>
    <col min="9221" max="9221" width="10.85546875" bestFit="1" customWidth="1"/>
    <col min="9222" max="9222" width="14.5703125" customWidth="1"/>
    <col min="9223" max="9223" width="10.7109375" bestFit="1" customWidth="1"/>
    <col min="9224" max="9224" width="11.28515625" customWidth="1"/>
    <col min="9225" max="9225" width="11.7109375" customWidth="1"/>
    <col min="9226" max="9226" width="4.7109375" customWidth="1"/>
    <col min="9227" max="9227" width="13.85546875" customWidth="1"/>
    <col min="9228" max="9228" width="10.85546875" customWidth="1"/>
    <col min="9229" max="9229" width="13.85546875" customWidth="1"/>
    <col min="9230" max="9230" width="1.140625" customWidth="1"/>
    <col min="9473" max="9473" width="7.7109375" customWidth="1"/>
    <col min="9474" max="9474" width="49.85546875" customWidth="1"/>
    <col min="9475" max="9475" width="4.85546875" bestFit="1" customWidth="1"/>
    <col min="9476" max="9476" width="10.42578125" customWidth="1"/>
    <col min="9477" max="9477" width="10.85546875" bestFit="1" customWidth="1"/>
    <col min="9478" max="9478" width="14.5703125" customWidth="1"/>
    <col min="9479" max="9479" width="10.7109375" bestFit="1" customWidth="1"/>
    <col min="9480" max="9480" width="11.28515625" customWidth="1"/>
    <col min="9481" max="9481" width="11.7109375" customWidth="1"/>
    <col min="9482" max="9482" width="4.7109375" customWidth="1"/>
    <col min="9483" max="9483" width="13.85546875" customWidth="1"/>
    <col min="9484" max="9484" width="10.85546875" customWidth="1"/>
    <col min="9485" max="9485" width="13.85546875" customWidth="1"/>
    <col min="9486" max="9486" width="1.140625" customWidth="1"/>
    <col min="9729" max="9729" width="7.7109375" customWidth="1"/>
    <col min="9730" max="9730" width="49.85546875" customWidth="1"/>
    <col min="9731" max="9731" width="4.85546875" bestFit="1" customWidth="1"/>
    <col min="9732" max="9732" width="10.42578125" customWidth="1"/>
    <col min="9733" max="9733" width="10.85546875" bestFit="1" customWidth="1"/>
    <col min="9734" max="9734" width="14.5703125" customWidth="1"/>
    <col min="9735" max="9735" width="10.7109375" bestFit="1" customWidth="1"/>
    <col min="9736" max="9736" width="11.28515625" customWidth="1"/>
    <col min="9737" max="9737" width="11.7109375" customWidth="1"/>
    <col min="9738" max="9738" width="4.7109375" customWidth="1"/>
    <col min="9739" max="9739" width="13.85546875" customWidth="1"/>
    <col min="9740" max="9740" width="10.85546875" customWidth="1"/>
    <col min="9741" max="9741" width="13.85546875" customWidth="1"/>
    <col min="9742" max="9742" width="1.140625" customWidth="1"/>
    <col min="9985" max="9985" width="7.7109375" customWidth="1"/>
    <col min="9986" max="9986" width="49.85546875" customWidth="1"/>
    <col min="9987" max="9987" width="4.85546875" bestFit="1" customWidth="1"/>
    <col min="9988" max="9988" width="10.42578125" customWidth="1"/>
    <col min="9989" max="9989" width="10.85546875" bestFit="1" customWidth="1"/>
    <col min="9990" max="9990" width="14.5703125" customWidth="1"/>
    <col min="9991" max="9991" width="10.7109375" bestFit="1" customWidth="1"/>
    <col min="9992" max="9992" width="11.28515625" customWidth="1"/>
    <col min="9993" max="9993" width="11.7109375" customWidth="1"/>
    <col min="9994" max="9994" width="4.7109375" customWidth="1"/>
    <col min="9995" max="9995" width="13.85546875" customWidth="1"/>
    <col min="9996" max="9996" width="10.85546875" customWidth="1"/>
    <col min="9997" max="9997" width="13.85546875" customWidth="1"/>
    <col min="9998" max="9998" width="1.140625" customWidth="1"/>
    <col min="10241" max="10241" width="7.7109375" customWidth="1"/>
    <col min="10242" max="10242" width="49.85546875" customWidth="1"/>
    <col min="10243" max="10243" width="4.85546875" bestFit="1" customWidth="1"/>
    <col min="10244" max="10244" width="10.42578125" customWidth="1"/>
    <col min="10245" max="10245" width="10.85546875" bestFit="1" customWidth="1"/>
    <col min="10246" max="10246" width="14.5703125" customWidth="1"/>
    <col min="10247" max="10247" width="10.7109375" bestFit="1" customWidth="1"/>
    <col min="10248" max="10248" width="11.28515625" customWidth="1"/>
    <col min="10249" max="10249" width="11.7109375" customWidth="1"/>
    <col min="10250" max="10250" width="4.7109375" customWidth="1"/>
    <col min="10251" max="10251" width="13.85546875" customWidth="1"/>
    <col min="10252" max="10252" width="10.85546875" customWidth="1"/>
    <col min="10253" max="10253" width="13.85546875" customWidth="1"/>
    <col min="10254" max="10254" width="1.140625" customWidth="1"/>
    <col min="10497" max="10497" width="7.7109375" customWidth="1"/>
    <col min="10498" max="10498" width="49.85546875" customWidth="1"/>
    <col min="10499" max="10499" width="4.85546875" bestFit="1" customWidth="1"/>
    <col min="10500" max="10500" width="10.42578125" customWidth="1"/>
    <col min="10501" max="10501" width="10.85546875" bestFit="1" customWidth="1"/>
    <col min="10502" max="10502" width="14.5703125" customWidth="1"/>
    <col min="10503" max="10503" width="10.7109375" bestFit="1" customWidth="1"/>
    <col min="10504" max="10504" width="11.28515625" customWidth="1"/>
    <col min="10505" max="10505" width="11.7109375" customWidth="1"/>
    <col min="10506" max="10506" width="4.7109375" customWidth="1"/>
    <col min="10507" max="10507" width="13.85546875" customWidth="1"/>
    <col min="10508" max="10508" width="10.85546875" customWidth="1"/>
    <col min="10509" max="10509" width="13.85546875" customWidth="1"/>
    <col min="10510" max="10510" width="1.140625" customWidth="1"/>
    <col min="10753" max="10753" width="7.7109375" customWidth="1"/>
    <col min="10754" max="10754" width="49.85546875" customWidth="1"/>
    <col min="10755" max="10755" width="4.85546875" bestFit="1" customWidth="1"/>
    <col min="10756" max="10756" width="10.42578125" customWidth="1"/>
    <col min="10757" max="10757" width="10.85546875" bestFit="1" customWidth="1"/>
    <col min="10758" max="10758" width="14.5703125" customWidth="1"/>
    <col min="10759" max="10759" width="10.7109375" bestFit="1" customWidth="1"/>
    <col min="10760" max="10760" width="11.28515625" customWidth="1"/>
    <col min="10761" max="10761" width="11.7109375" customWidth="1"/>
    <col min="10762" max="10762" width="4.7109375" customWidth="1"/>
    <col min="10763" max="10763" width="13.85546875" customWidth="1"/>
    <col min="10764" max="10764" width="10.85546875" customWidth="1"/>
    <col min="10765" max="10765" width="13.85546875" customWidth="1"/>
    <col min="10766" max="10766" width="1.140625" customWidth="1"/>
    <col min="11009" max="11009" width="7.7109375" customWidth="1"/>
    <col min="11010" max="11010" width="49.85546875" customWidth="1"/>
    <col min="11011" max="11011" width="4.85546875" bestFit="1" customWidth="1"/>
    <col min="11012" max="11012" width="10.42578125" customWidth="1"/>
    <col min="11013" max="11013" width="10.85546875" bestFit="1" customWidth="1"/>
    <col min="11014" max="11014" width="14.5703125" customWidth="1"/>
    <col min="11015" max="11015" width="10.7109375" bestFit="1" customWidth="1"/>
    <col min="11016" max="11016" width="11.28515625" customWidth="1"/>
    <col min="11017" max="11017" width="11.7109375" customWidth="1"/>
    <col min="11018" max="11018" width="4.7109375" customWidth="1"/>
    <col min="11019" max="11019" width="13.85546875" customWidth="1"/>
    <col min="11020" max="11020" width="10.85546875" customWidth="1"/>
    <col min="11021" max="11021" width="13.85546875" customWidth="1"/>
    <col min="11022" max="11022" width="1.140625" customWidth="1"/>
    <col min="11265" max="11265" width="7.7109375" customWidth="1"/>
    <col min="11266" max="11266" width="49.85546875" customWidth="1"/>
    <col min="11267" max="11267" width="4.85546875" bestFit="1" customWidth="1"/>
    <col min="11268" max="11268" width="10.42578125" customWidth="1"/>
    <col min="11269" max="11269" width="10.85546875" bestFit="1" customWidth="1"/>
    <col min="11270" max="11270" width="14.5703125" customWidth="1"/>
    <col min="11271" max="11271" width="10.7109375" bestFit="1" customWidth="1"/>
    <col min="11272" max="11272" width="11.28515625" customWidth="1"/>
    <col min="11273" max="11273" width="11.7109375" customWidth="1"/>
    <col min="11274" max="11274" width="4.7109375" customWidth="1"/>
    <col min="11275" max="11275" width="13.85546875" customWidth="1"/>
    <col min="11276" max="11276" width="10.85546875" customWidth="1"/>
    <col min="11277" max="11277" width="13.85546875" customWidth="1"/>
    <col min="11278" max="11278" width="1.140625" customWidth="1"/>
    <col min="11521" max="11521" width="7.7109375" customWidth="1"/>
    <col min="11522" max="11522" width="49.85546875" customWidth="1"/>
    <col min="11523" max="11523" width="4.85546875" bestFit="1" customWidth="1"/>
    <col min="11524" max="11524" width="10.42578125" customWidth="1"/>
    <col min="11525" max="11525" width="10.85546875" bestFit="1" customWidth="1"/>
    <col min="11526" max="11526" width="14.5703125" customWidth="1"/>
    <col min="11527" max="11527" width="10.7109375" bestFit="1" customWidth="1"/>
    <col min="11528" max="11528" width="11.28515625" customWidth="1"/>
    <col min="11529" max="11529" width="11.7109375" customWidth="1"/>
    <col min="11530" max="11530" width="4.7109375" customWidth="1"/>
    <col min="11531" max="11531" width="13.85546875" customWidth="1"/>
    <col min="11532" max="11532" width="10.85546875" customWidth="1"/>
    <col min="11533" max="11533" width="13.85546875" customWidth="1"/>
    <col min="11534" max="11534" width="1.140625" customWidth="1"/>
    <col min="11777" max="11777" width="7.7109375" customWidth="1"/>
    <col min="11778" max="11778" width="49.85546875" customWidth="1"/>
    <col min="11779" max="11779" width="4.85546875" bestFit="1" customWidth="1"/>
    <col min="11780" max="11780" width="10.42578125" customWidth="1"/>
    <col min="11781" max="11781" width="10.85546875" bestFit="1" customWidth="1"/>
    <col min="11782" max="11782" width="14.5703125" customWidth="1"/>
    <col min="11783" max="11783" width="10.7109375" bestFit="1" customWidth="1"/>
    <col min="11784" max="11784" width="11.28515625" customWidth="1"/>
    <col min="11785" max="11785" width="11.7109375" customWidth="1"/>
    <col min="11786" max="11786" width="4.7109375" customWidth="1"/>
    <col min="11787" max="11787" width="13.85546875" customWidth="1"/>
    <col min="11788" max="11788" width="10.85546875" customWidth="1"/>
    <col min="11789" max="11789" width="13.85546875" customWidth="1"/>
    <col min="11790" max="11790" width="1.140625" customWidth="1"/>
    <col min="12033" max="12033" width="7.7109375" customWidth="1"/>
    <col min="12034" max="12034" width="49.85546875" customWidth="1"/>
    <col min="12035" max="12035" width="4.85546875" bestFit="1" customWidth="1"/>
    <col min="12036" max="12036" width="10.42578125" customWidth="1"/>
    <col min="12037" max="12037" width="10.85546875" bestFit="1" customWidth="1"/>
    <col min="12038" max="12038" width="14.5703125" customWidth="1"/>
    <col min="12039" max="12039" width="10.7109375" bestFit="1" customWidth="1"/>
    <col min="12040" max="12040" width="11.28515625" customWidth="1"/>
    <col min="12041" max="12041" width="11.7109375" customWidth="1"/>
    <col min="12042" max="12042" width="4.7109375" customWidth="1"/>
    <col min="12043" max="12043" width="13.85546875" customWidth="1"/>
    <col min="12044" max="12044" width="10.85546875" customWidth="1"/>
    <col min="12045" max="12045" width="13.85546875" customWidth="1"/>
    <col min="12046" max="12046" width="1.140625" customWidth="1"/>
    <col min="12289" max="12289" width="7.7109375" customWidth="1"/>
    <col min="12290" max="12290" width="49.85546875" customWidth="1"/>
    <col min="12291" max="12291" width="4.85546875" bestFit="1" customWidth="1"/>
    <col min="12292" max="12292" width="10.42578125" customWidth="1"/>
    <col min="12293" max="12293" width="10.85546875" bestFit="1" customWidth="1"/>
    <col min="12294" max="12294" width="14.5703125" customWidth="1"/>
    <col min="12295" max="12295" width="10.7109375" bestFit="1" customWidth="1"/>
    <col min="12296" max="12296" width="11.28515625" customWidth="1"/>
    <col min="12297" max="12297" width="11.7109375" customWidth="1"/>
    <col min="12298" max="12298" width="4.7109375" customWidth="1"/>
    <col min="12299" max="12299" width="13.85546875" customWidth="1"/>
    <col min="12300" max="12300" width="10.85546875" customWidth="1"/>
    <col min="12301" max="12301" width="13.85546875" customWidth="1"/>
    <col min="12302" max="12302" width="1.140625" customWidth="1"/>
    <col min="12545" max="12545" width="7.7109375" customWidth="1"/>
    <col min="12546" max="12546" width="49.85546875" customWidth="1"/>
    <col min="12547" max="12547" width="4.85546875" bestFit="1" customWidth="1"/>
    <col min="12548" max="12548" width="10.42578125" customWidth="1"/>
    <col min="12549" max="12549" width="10.85546875" bestFit="1" customWidth="1"/>
    <col min="12550" max="12550" width="14.5703125" customWidth="1"/>
    <col min="12551" max="12551" width="10.7109375" bestFit="1" customWidth="1"/>
    <col min="12552" max="12552" width="11.28515625" customWidth="1"/>
    <col min="12553" max="12553" width="11.7109375" customWidth="1"/>
    <col min="12554" max="12554" width="4.7109375" customWidth="1"/>
    <col min="12555" max="12555" width="13.85546875" customWidth="1"/>
    <col min="12556" max="12556" width="10.85546875" customWidth="1"/>
    <col min="12557" max="12557" width="13.85546875" customWidth="1"/>
    <col min="12558" max="12558" width="1.140625" customWidth="1"/>
    <col min="12801" max="12801" width="7.7109375" customWidth="1"/>
    <col min="12802" max="12802" width="49.85546875" customWidth="1"/>
    <col min="12803" max="12803" width="4.85546875" bestFit="1" customWidth="1"/>
    <col min="12804" max="12804" width="10.42578125" customWidth="1"/>
    <col min="12805" max="12805" width="10.85546875" bestFit="1" customWidth="1"/>
    <col min="12806" max="12806" width="14.5703125" customWidth="1"/>
    <col min="12807" max="12807" width="10.7109375" bestFit="1" customWidth="1"/>
    <col min="12808" max="12808" width="11.28515625" customWidth="1"/>
    <col min="12809" max="12809" width="11.7109375" customWidth="1"/>
    <col min="12810" max="12810" width="4.7109375" customWidth="1"/>
    <col min="12811" max="12811" width="13.85546875" customWidth="1"/>
    <col min="12812" max="12812" width="10.85546875" customWidth="1"/>
    <col min="12813" max="12813" width="13.85546875" customWidth="1"/>
    <col min="12814" max="12814" width="1.140625" customWidth="1"/>
    <col min="13057" max="13057" width="7.7109375" customWidth="1"/>
    <col min="13058" max="13058" width="49.85546875" customWidth="1"/>
    <col min="13059" max="13059" width="4.85546875" bestFit="1" customWidth="1"/>
    <col min="13060" max="13060" width="10.42578125" customWidth="1"/>
    <col min="13061" max="13061" width="10.85546875" bestFit="1" customWidth="1"/>
    <col min="13062" max="13062" width="14.5703125" customWidth="1"/>
    <col min="13063" max="13063" width="10.7109375" bestFit="1" customWidth="1"/>
    <col min="13064" max="13064" width="11.28515625" customWidth="1"/>
    <col min="13065" max="13065" width="11.7109375" customWidth="1"/>
    <col min="13066" max="13066" width="4.7109375" customWidth="1"/>
    <col min="13067" max="13067" width="13.85546875" customWidth="1"/>
    <col min="13068" max="13068" width="10.85546875" customWidth="1"/>
    <col min="13069" max="13069" width="13.85546875" customWidth="1"/>
    <col min="13070" max="13070" width="1.140625" customWidth="1"/>
    <col min="13313" max="13313" width="7.7109375" customWidth="1"/>
    <col min="13314" max="13314" width="49.85546875" customWidth="1"/>
    <col min="13315" max="13315" width="4.85546875" bestFit="1" customWidth="1"/>
    <col min="13316" max="13316" width="10.42578125" customWidth="1"/>
    <col min="13317" max="13317" width="10.85546875" bestFit="1" customWidth="1"/>
    <col min="13318" max="13318" width="14.5703125" customWidth="1"/>
    <col min="13319" max="13319" width="10.7109375" bestFit="1" customWidth="1"/>
    <col min="13320" max="13320" width="11.28515625" customWidth="1"/>
    <col min="13321" max="13321" width="11.7109375" customWidth="1"/>
    <col min="13322" max="13322" width="4.7109375" customWidth="1"/>
    <col min="13323" max="13323" width="13.85546875" customWidth="1"/>
    <col min="13324" max="13324" width="10.85546875" customWidth="1"/>
    <col min="13325" max="13325" width="13.85546875" customWidth="1"/>
    <col min="13326" max="13326" width="1.140625" customWidth="1"/>
    <col min="13569" max="13569" width="7.7109375" customWidth="1"/>
    <col min="13570" max="13570" width="49.85546875" customWidth="1"/>
    <col min="13571" max="13571" width="4.85546875" bestFit="1" customWidth="1"/>
    <col min="13572" max="13572" width="10.42578125" customWidth="1"/>
    <col min="13573" max="13573" width="10.85546875" bestFit="1" customWidth="1"/>
    <col min="13574" max="13574" width="14.5703125" customWidth="1"/>
    <col min="13575" max="13575" width="10.7109375" bestFit="1" customWidth="1"/>
    <col min="13576" max="13576" width="11.28515625" customWidth="1"/>
    <col min="13577" max="13577" width="11.7109375" customWidth="1"/>
    <col min="13578" max="13578" width="4.7109375" customWidth="1"/>
    <col min="13579" max="13579" width="13.85546875" customWidth="1"/>
    <col min="13580" max="13580" width="10.85546875" customWidth="1"/>
    <col min="13581" max="13581" width="13.85546875" customWidth="1"/>
    <col min="13582" max="13582" width="1.140625" customWidth="1"/>
    <col min="13825" max="13825" width="7.7109375" customWidth="1"/>
    <col min="13826" max="13826" width="49.85546875" customWidth="1"/>
    <col min="13827" max="13827" width="4.85546875" bestFit="1" customWidth="1"/>
    <col min="13828" max="13828" width="10.42578125" customWidth="1"/>
    <col min="13829" max="13829" width="10.85546875" bestFit="1" customWidth="1"/>
    <col min="13830" max="13830" width="14.5703125" customWidth="1"/>
    <col min="13831" max="13831" width="10.7109375" bestFit="1" customWidth="1"/>
    <col min="13832" max="13832" width="11.28515625" customWidth="1"/>
    <col min="13833" max="13833" width="11.7109375" customWidth="1"/>
    <col min="13834" max="13834" width="4.7109375" customWidth="1"/>
    <col min="13835" max="13835" width="13.85546875" customWidth="1"/>
    <col min="13836" max="13836" width="10.85546875" customWidth="1"/>
    <col min="13837" max="13837" width="13.85546875" customWidth="1"/>
    <col min="13838" max="13838" width="1.140625" customWidth="1"/>
    <col min="14081" max="14081" width="7.7109375" customWidth="1"/>
    <col min="14082" max="14082" width="49.85546875" customWidth="1"/>
    <col min="14083" max="14083" width="4.85546875" bestFit="1" customWidth="1"/>
    <col min="14084" max="14084" width="10.42578125" customWidth="1"/>
    <col min="14085" max="14085" width="10.85546875" bestFit="1" customWidth="1"/>
    <col min="14086" max="14086" width="14.5703125" customWidth="1"/>
    <col min="14087" max="14087" width="10.7109375" bestFit="1" customWidth="1"/>
    <col min="14088" max="14088" width="11.28515625" customWidth="1"/>
    <col min="14089" max="14089" width="11.7109375" customWidth="1"/>
    <col min="14090" max="14090" width="4.7109375" customWidth="1"/>
    <col min="14091" max="14091" width="13.85546875" customWidth="1"/>
    <col min="14092" max="14092" width="10.85546875" customWidth="1"/>
    <col min="14093" max="14093" width="13.85546875" customWidth="1"/>
    <col min="14094" max="14094" width="1.140625" customWidth="1"/>
    <col min="14337" max="14337" width="7.7109375" customWidth="1"/>
    <col min="14338" max="14338" width="49.85546875" customWidth="1"/>
    <col min="14339" max="14339" width="4.85546875" bestFit="1" customWidth="1"/>
    <col min="14340" max="14340" width="10.42578125" customWidth="1"/>
    <col min="14341" max="14341" width="10.85546875" bestFit="1" customWidth="1"/>
    <col min="14342" max="14342" width="14.5703125" customWidth="1"/>
    <col min="14343" max="14343" width="10.7109375" bestFit="1" customWidth="1"/>
    <col min="14344" max="14344" width="11.28515625" customWidth="1"/>
    <col min="14345" max="14345" width="11.7109375" customWidth="1"/>
    <col min="14346" max="14346" width="4.7109375" customWidth="1"/>
    <col min="14347" max="14347" width="13.85546875" customWidth="1"/>
    <col min="14348" max="14348" width="10.85546875" customWidth="1"/>
    <col min="14349" max="14349" width="13.85546875" customWidth="1"/>
    <col min="14350" max="14350" width="1.140625" customWidth="1"/>
    <col min="14593" max="14593" width="7.7109375" customWidth="1"/>
    <col min="14594" max="14594" width="49.85546875" customWidth="1"/>
    <col min="14595" max="14595" width="4.85546875" bestFit="1" customWidth="1"/>
    <col min="14596" max="14596" width="10.42578125" customWidth="1"/>
    <col min="14597" max="14597" width="10.85546875" bestFit="1" customWidth="1"/>
    <col min="14598" max="14598" width="14.5703125" customWidth="1"/>
    <col min="14599" max="14599" width="10.7109375" bestFit="1" customWidth="1"/>
    <col min="14600" max="14600" width="11.28515625" customWidth="1"/>
    <col min="14601" max="14601" width="11.7109375" customWidth="1"/>
    <col min="14602" max="14602" width="4.7109375" customWidth="1"/>
    <col min="14603" max="14603" width="13.85546875" customWidth="1"/>
    <col min="14604" max="14604" width="10.85546875" customWidth="1"/>
    <col min="14605" max="14605" width="13.85546875" customWidth="1"/>
    <col min="14606" max="14606" width="1.140625" customWidth="1"/>
    <col min="14849" max="14849" width="7.7109375" customWidth="1"/>
    <col min="14850" max="14850" width="49.85546875" customWidth="1"/>
    <col min="14851" max="14851" width="4.85546875" bestFit="1" customWidth="1"/>
    <col min="14852" max="14852" width="10.42578125" customWidth="1"/>
    <col min="14853" max="14853" width="10.85546875" bestFit="1" customWidth="1"/>
    <col min="14854" max="14854" width="14.5703125" customWidth="1"/>
    <col min="14855" max="14855" width="10.7109375" bestFit="1" customWidth="1"/>
    <col min="14856" max="14856" width="11.28515625" customWidth="1"/>
    <col min="14857" max="14857" width="11.7109375" customWidth="1"/>
    <col min="14858" max="14858" width="4.7109375" customWidth="1"/>
    <col min="14859" max="14859" width="13.85546875" customWidth="1"/>
    <col min="14860" max="14860" width="10.85546875" customWidth="1"/>
    <col min="14861" max="14861" width="13.85546875" customWidth="1"/>
    <col min="14862" max="14862" width="1.140625" customWidth="1"/>
    <col min="15105" max="15105" width="7.7109375" customWidth="1"/>
    <col min="15106" max="15106" width="49.85546875" customWidth="1"/>
    <col min="15107" max="15107" width="4.85546875" bestFit="1" customWidth="1"/>
    <col min="15108" max="15108" width="10.42578125" customWidth="1"/>
    <col min="15109" max="15109" width="10.85546875" bestFit="1" customWidth="1"/>
    <col min="15110" max="15110" width="14.5703125" customWidth="1"/>
    <col min="15111" max="15111" width="10.7109375" bestFit="1" customWidth="1"/>
    <col min="15112" max="15112" width="11.28515625" customWidth="1"/>
    <col min="15113" max="15113" width="11.7109375" customWidth="1"/>
    <col min="15114" max="15114" width="4.7109375" customWidth="1"/>
    <col min="15115" max="15115" width="13.85546875" customWidth="1"/>
    <col min="15116" max="15116" width="10.85546875" customWidth="1"/>
    <col min="15117" max="15117" width="13.85546875" customWidth="1"/>
    <col min="15118" max="15118" width="1.140625" customWidth="1"/>
    <col min="15361" max="15361" width="7.7109375" customWidth="1"/>
    <col min="15362" max="15362" width="49.85546875" customWidth="1"/>
    <col min="15363" max="15363" width="4.85546875" bestFit="1" customWidth="1"/>
    <col min="15364" max="15364" width="10.42578125" customWidth="1"/>
    <col min="15365" max="15365" width="10.85546875" bestFit="1" customWidth="1"/>
    <col min="15366" max="15366" width="14.5703125" customWidth="1"/>
    <col min="15367" max="15367" width="10.7109375" bestFit="1" customWidth="1"/>
    <col min="15368" max="15368" width="11.28515625" customWidth="1"/>
    <col min="15369" max="15369" width="11.7109375" customWidth="1"/>
    <col min="15370" max="15370" width="4.7109375" customWidth="1"/>
    <col min="15371" max="15371" width="13.85546875" customWidth="1"/>
    <col min="15372" max="15372" width="10.85546875" customWidth="1"/>
    <col min="15373" max="15373" width="13.85546875" customWidth="1"/>
    <col min="15374" max="15374" width="1.140625" customWidth="1"/>
    <col min="15617" max="15617" width="7.7109375" customWidth="1"/>
    <col min="15618" max="15618" width="49.85546875" customWidth="1"/>
    <col min="15619" max="15619" width="4.85546875" bestFit="1" customWidth="1"/>
    <col min="15620" max="15620" width="10.42578125" customWidth="1"/>
    <col min="15621" max="15621" width="10.85546875" bestFit="1" customWidth="1"/>
    <col min="15622" max="15622" width="14.5703125" customWidth="1"/>
    <col min="15623" max="15623" width="10.7109375" bestFit="1" customWidth="1"/>
    <col min="15624" max="15624" width="11.28515625" customWidth="1"/>
    <col min="15625" max="15625" width="11.7109375" customWidth="1"/>
    <col min="15626" max="15626" width="4.7109375" customWidth="1"/>
    <col min="15627" max="15627" width="13.85546875" customWidth="1"/>
    <col min="15628" max="15628" width="10.85546875" customWidth="1"/>
    <col min="15629" max="15629" width="13.85546875" customWidth="1"/>
    <col min="15630" max="15630" width="1.140625" customWidth="1"/>
    <col min="15873" max="15873" width="7.7109375" customWidth="1"/>
    <col min="15874" max="15874" width="49.85546875" customWidth="1"/>
    <col min="15875" max="15875" width="4.85546875" bestFit="1" customWidth="1"/>
    <col min="15876" max="15876" width="10.42578125" customWidth="1"/>
    <col min="15877" max="15877" width="10.85546875" bestFit="1" customWidth="1"/>
    <col min="15878" max="15878" width="14.5703125" customWidth="1"/>
    <col min="15879" max="15879" width="10.7109375" bestFit="1" customWidth="1"/>
    <col min="15880" max="15880" width="11.28515625" customWidth="1"/>
    <col min="15881" max="15881" width="11.7109375" customWidth="1"/>
    <col min="15882" max="15882" width="4.7109375" customWidth="1"/>
    <col min="15883" max="15883" width="13.85546875" customWidth="1"/>
    <col min="15884" max="15884" width="10.85546875" customWidth="1"/>
    <col min="15885" max="15885" width="13.85546875" customWidth="1"/>
    <col min="15886" max="15886" width="1.140625" customWidth="1"/>
    <col min="16129" max="16129" width="7.7109375" customWidth="1"/>
    <col min="16130" max="16130" width="49.85546875" customWidth="1"/>
    <col min="16131" max="16131" width="4.85546875" bestFit="1" customWidth="1"/>
    <col min="16132" max="16132" width="10.42578125" customWidth="1"/>
    <col min="16133" max="16133" width="10.85546875" bestFit="1" customWidth="1"/>
    <col min="16134" max="16134" width="14.5703125" customWidth="1"/>
    <col min="16135" max="16135" width="10.7109375" bestFit="1" customWidth="1"/>
    <col min="16136" max="16136" width="11.28515625" customWidth="1"/>
    <col min="16137" max="16137" width="11.7109375" customWidth="1"/>
    <col min="16138" max="16138" width="4.7109375" customWidth="1"/>
    <col min="16139" max="16139" width="13.85546875" customWidth="1"/>
    <col min="16140" max="16140" width="10.85546875" customWidth="1"/>
    <col min="16141" max="16141" width="13.85546875" customWidth="1"/>
    <col min="16142" max="16142" width="1.140625" customWidth="1"/>
  </cols>
  <sheetData>
    <row r="1" spans="1:16" x14ac:dyDescent="0.25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6" x14ac:dyDescent="0.25">
      <c r="A2" s="249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6" x14ac:dyDescent="0.25">
      <c r="A3" s="18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18.75" x14ac:dyDescent="0.3">
      <c r="A4" s="183"/>
      <c r="B4" s="2"/>
      <c r="C4" s="231" t="s">
        <v>182</v>
      </c>
      <c r="D4" s="246"/>
      <c r="E4" s="246"/>
      <c r="F4" s="246"/>
      <c r="G4" s="246"/>
      <c r="H4" s="246"/>
      <c r="I4" s="246"/>
      <c r="J4" s="246"/>
      <c r="K4" s="246"/>
      <c r="L4" s="2"/>
      <c r="M4" s="2"/>
    </row>
    <row r="5" spans="1:16" ht="18.75" x14ac:dyDescent="0.3">
      <c r="A5" s="183"/>
      <c r="B5" s="2"/>
      <c r="C5" s="229"/>
      <c r="D5" s="231" t="s">
        <v>183</v>
      </c>
      <c r="E5" s="231"/>
      <c r="F5" s="231"/>
      <c r="G5" s="231"/>
      <c r="H5" s="231"/>
      <c r="I5" s="231"/>
      <c r="J5" s="2"/>
      <c r="K5" s="2"/>
      <c r="L5" s="2"/>
      <c r="M5" s="2"/>
    </row>
    <row r="6" spans="1:16" ht="27.75" customHeight="1" x14ac:dyDescent="0.25">
      <c r="A6" s="184"/>
      <c r="B6" s="8" t="s">
        <v>3</v>
      </c>
      <c r="C6" s="250" t="s">
        <v>151</v>
      </c>
      <c r="D6" s="250"/>
      <c r="E6" s="250"/>
      <c r="F6" s="250"/>
      <c r="G6" s="250"/>
      <c r="H6" s="250"/>
      <c r="I6" s="250"/>
      <c r="J6" s="6"/>
      <c r="K6" s="6"/>
      <c r="L6" s="8" t="s">
        <v>5</v>
      </c>
      <c r="M6" s="224">
        <v>14716402.93</v>
      </c>
      <c r="N6" s="227"/>
      <c r="O6" s="16"/>
      <c r="P6" s="16"/>
    </row>
    <row r="7" spans="1:16" x14ac:dyDescent="0.25">
      <c r="A7" s="184"/>
      <c r="B7" s="8" t="s">
        <v>6</v>
      </c>
      <c r="C7" s="13">
        <v>2</v>
      </c>
      <c r="D7" s="6"/>
      <c r="E7" s="9"/>
      <c r="F7" s="9"/>
      <c r="G7" s="9"/>
      <c r="H7" s="6"/>
      <c r="I7" s="6"/>
      <c r="J7" s="6"/>
      <c r="K7" s="6"/>
      <c r="L7" s="8" t="s">
        <v>7</v>
      </c>
      <c r="M7" s="224">
        <v>2943280.59</v>
      </c>
      <c r="N7" s="227"/>
      <c r="O7" s="16"/>
      <c r="P7" s="16"/>
    </row>
    <row r="8" spans="1:16" x14ac:dyDescent="0.25">
      <c r="A8" s="184"/>
      <c r="B8" s="8" t="s">
        <v>8</v>
      </c>
      <c r="C8" s="9" t="s">
        <v>152</v>
      </c>
      <c r="D8" s="9"/>
      <c r="E8" s="9"/>
      <c r="F8" s="9" t="s">
        <v>10</v>
      </c>
      <c r="G8" s="14"/>
      <c r="H8" s="6"/>
      <c r="L8" s="8" t="s">
        <v>11</v>
      </c>
      <c r="M8" s="225" t="s">
        <v>153</v>
      </c>
      <c r="N8" s="227"/>
      <c r="O8" s="16"/>
      <c r="P8" s="16"/>
    </row>
    <row r="9" spans="1:16" x14ac:dyDescent="0.25">
      <c r="A9" s="184"/>
      <c r="B9" s="8" t="s">
        <v>13</v>
      </c>
      <c r="C9" s="9" t="s">
        <v>154</v>
      </c>
      <c r="D9" s="9"/>
      <c r="E9" s="9"/>
      <c r="F9" s="9"/>
      <c r="H9" s="6"/>
      <c r="I9" s="6"/>
      <c r="J9" s="6"/>
      <c r="K9" s="6"/>
      <c r="L9" s="6"/>
      <c r="M9" s="226" t="s">
        <v>2</v>
      </c>
      <c r="N9" s="228"/>
      <c r="O9" s="16"/>
      <c r="P9" s="16"/>
    </row>
    <row r="10" spans="1:16" x14ac:dyDescent="0.25">
      <c r="A10" s="251" t="s">
        <v>15</v>
      </c>
      <c r="B10" s="251"/>
      <c r="C10" s="251"/>
      <c r="D10" s="251"/>
      <c r="E10" s="251"/>
      <c r="F10" s="251"/>
      <c r="G10" s="252" t="s">
        <v>16</v>
      </c>
      <c r="H10" s="252"/>
      <c r="I10" s="252"/>
      <c r="J10" s="252"/>
      <c r="K10" s="253" t="s">
        <v>17</v>
      </c>
      <c r="L10" s="253"/>
      <c r="M10" s="253"/>
    </row>
    <row r="11" spans="1:16" x14ac:dyDescent="0.25">
      <c r="A11" s="17" t="s">
        <v>18</v>
      </c>
      <c r="B11" s="18" t="s">
        <v>19</v>
      </c>
      <c r="C11" s="18" t="s">
        <v>20</v>
      </c>
      <c r="D11" s="18" t="s">
        <v>21</v>
      </c>
      <c r="E11" s="19" t="s">
        <v>22</v>
      </c>
      <c r="F11" s="19" t="s">
        <v>23</v>
      </c>
      <c r="G11" s="20" t="s">
        <v>24</v>
      </c>
      <c r="H11" s="20" t="s">
        <v>25</v>
      </c>
      <c r="I11" s="21" t="s">
        <v>26</v>
      </c>
      <c r="J11" s="22" t="s">
        <v>27</v>
      </c>
      <c r="K11" s="23" t="s">
        <v>24</v>
      </c>
      <c r="L11" s="24" t="s">
        <v>25</v>
      </c>
      <c r="M11" s="24" t="s">
        <v>26</v>
      </c>
      <c r="N11" s="25"/>
    </row>
    <row r="12" spans="1:16" ht="12" customHeight="1" x14ac:dyDescent="0.25">
      <c r="A12" s="54">
        <v>1</v>
      </c>
      <c r="B12" s="27" t="s">
        <v>28</v>
      </c>
      <c r="C12" s="28"/>
      <c r="D12" s="29"/>
      <c r="E12" s="30"/>
      <c r="F12" s="30"/>
      <c r="G12" s="31"/>
      <c r="H12" s="31"/>
      <c r="I12" s="32"/>
      <c r="J12" s="33"/>
      <c r="K12" s="34"/>
      <c r="L12" s="35"/>
      <c r="M12" s="35"/>
      <c r="N12" s="36"/>
    </row>
    <row r="13" spans="1:16" ht="12.75" customHeight="1" x14ac:dyDescent="0.25">
      <c r="A13" s="37">
        <v>1.01</v>
      </c>
      <c r="B13" s="38" t="s">
        <v>29</v>
      </c>
      <c r="C13" s="29" t="s">
        <v>30</v>
      </c>
      <c r="D13" s="30">
        <v>950</v>
      </c>
      <c r="E13" s="39">
        <v>51.3005</v>
      </c>
      <c r="F13" s="39">
        <f>D13*E13</f>
        <v>48735.474999999999</v>
      </c>
      <c r="G13" s="31">
        <v>950</v>
      </c>
      <c r="H13" s="31"/>
      <c r="I13" s="41">
        <f>G13+H13</f>
        <v>950</v>
      </c>
      <c r="J13" s="67">
        <f>I13/D13*100</f>
        <v>100</v>
      </c>
      <c r="K13" s="43">
        <f>G13*E13</f>
        <v>48735.474999999999</v>
      </c>
      <c r="L13" s="44"/>
      <c r="M13" s="35">
        <f>K13+L13</f>
        <v>48735.474999999999</v>
      </c>
      <c r="N13" s="45"/>
    </row>
    <row r="14" spans="1:16" ht="13.5" customHeight="1" x14ac:dyDescent="0.25">
      <c r="A14" s="37"/>
      <c r="B14" s="50" t="s">
        <v>31</v>
      </c>
      <c r="C14" s="29"/>
      <c r="D14" s="30"/>
      <c r="E14" s="39"/>
      <c r="F14" s="47">
        <f>F13</f>
        <v>48735.474999999999</v>
      </c>
      <c r="G14" s="31"/>
      <c r="H14" s="31"/>
      <c r="I14" s="41"/>
      <c r="J14" s="67"/>
      <c r="K14" s="185">
        <f>SUM(K13)</f>
        <v>48735.474999999999</v>
      </c>
      <c r="L14" s="44"/>
      <c r="M14" s="186">
        <f>SUM(M13)</f>
        <v>48735.474999999999</v>
      </c>
      <c r="N14" s="45"/>
    </row>
    <row r="15" spans="1:16" ht="12.75" customHeight="1" x14ac:dyDescent="0.25">
      <c r="A15" s="37">
        <v>2</v>
      </c>
      <c r="B15" s="50" t="s">
        <v>32</v>
      </c>
      <c r="C15" s="29"/>
      <c r="D15" s="30"/>
      <c r="E15" s="39"/>
      <c r="F15" s="39"/>
      <c r="G15" s="31"/>
      <c r="H15" s="31"/>
      <c r="I15" s="41"/>
      <c r="J15" s="67"/>
      <c r="K15" s="51"/>
      <c r="L15" s="44"/>
      <c r="M15" s="35"/>
      <c r="N15" s="45"/>
    </row>
    <row r="16" spans="1:16" ht="12.75" customHeight="1" x14ac:dyDescent="0.25">
      <c r="A16" s="37">
        <v>2.0099999999999998</v>
      </c>
      <c r="B16" s="38" t="s">
        <v>155</v>
      </c>
      <c r="C16" s="29" t="s">
        <v>34</v>
      </c>
      <c r="D16" s="30">
        <v>912</v>
      </c>
      <c r="E16" s="30">
        <v>295.82554800000003</v>
      </c>
      <c r="F16" s="39">
        <f t="shared" ref="F16:F37" si="0">D16*E16</f>
        <v>269792.89977600001</v>
      </c>
      <c r="G16" s="31"/>
      <c r="H16" s="31">
        <v>125</v>
      </c>
      <c r="I16" s="41">
        <f>G16+H16</f>
        <v>125</v>
      </c>
      <c r="J16" s="67">
        <f>I16/D16*100</f>
        <v>13.706140350877194</v>
      </c>
      <c r="K16" s="43"/>
      <c r="L16" s="44">
        <f t="shared" ref="L16:L20" si="1">H16*E16</f>
        <v>36978.193500000001</v>
      </c>
      <c r="M16" s="35">
        <f>K16+L16</f>
        <v>36978.193500000001</v>
      </c>
      <c r="N16" s="45"/>
    </row>
    <row r="17" spans="1:15" ht="12.75" customHeight="1" x14ac:dyDescent="0.25">
      <c r="A17" s="37">
        <v>2.02</v>
      </c>
      <c r="B17" s="38" t="s">
        <v>156</v>
      </c>
      <c r="C17" s="29" t="s">
        <v>34</v>
      </c>
      <c r="D17" s="30">
        <v>76</v>
      </c>
      <c r="E17" s="30">
        <v>1694.1146000000001</v>
      </c>
      <c r="F17" s="39">
        <f t="shared" si="0"/>
        <v>128752.7096</v>
      </c>
      <c r="G17" s="31"/>
      <c r="H17" s="31">
        <v>20</v>
      </c>
      <c r="I17" s="41">
        <f>G17+H17</f>
        <v>20</v>
      </c>
      <c r="J17" s="67">
        <f>I17/D17*100</f>
        <v>26.315789473684209</v>
      </c>
      <c r="K17" s="43"/>
      <c r="L17" s="44">
        <f t="shared" si="1"/>
        <v>33882.292000000001</v>
      </c>
      <c r="M17" s="35">
        <f t="shared" ref="M17:M19" si="2">K17+L17</f>
        <v>33882.292000000001</v>
      </c>
      <c r="N17" s="45"/>
    </row>
    <row r="18" spans="1:15" ht="12.75" customHeight="1" x14ac:dyDescent="0.25">
      <c r="A18" s="37">
        <v>2.0299999999999998</v>
      </c>
      <c r="B18" s="38" t="s">
        <v>38</v>
      </c>
      <c r="C18" s="29" t="s">
        <v>34</v>
      </c>
      <c r="D18" s="30">
        <v>711.36</v>
      </c>
      <c r="E18" s="30">
        <v>235.41</v>
      </c>
      <c r="F18" s="39">
        <f>D18*E18</f>
        <v>167461.25760000001</v>
      </c>
      <c r="G18" s="31"/>
      <c r="H18" s="31">
        <v>150</v>
      </c>
      <c r="I18" s="41">
        <f>G18+H18</f>
        <v>150</v>
      </c>
      <c r="J18" s="67">
        <f>I18/D18*100</f>
        <v>21.086369770580298</v>
      </c>
      <c r="K18" s="43"/>
      <c r="L18" s="44">
        <f t="shared" si="1"/>
        <v>35311.5</v>
      </c>
      <c r="M18" s="35">
        <f>K18+L18</f>
        <v>35311.5</v>
      </c>
      <c r="N18" s="45"/>
    </row>
    <row r="19" spans="1:15" ht="25.5" customHeight="1" x14ac:dyDescent="0.25">
      <c r="A19" s="37">
        <v>2.04</v>
      </c>
      <c r="B19" s="38" t="s">
        <v>36</v>
      </c>
      <c r="C19" s="29" t="s">
        <v>34</v>
      </c>
      <c r="D19" s="30">
        <v>476.52</v>
      </c>
      <c r="E19" s="30">
        <v>636.02398000000005</v>
      </c>
      <c r="F19" s="39">
        <f>D19*E19</f>
        <v>303078.14694960002</v>
      </c>
      <c r="G19" s="31"/>
      <c r="H19" s="31">
        <v>90</v>
      </c>
      <c r="I19" s="187">
        <f>G19+H19</f>
        <v>90</v>
      </c>
      <c r="J19" s="67">
        <f>I19/D19*100</f>
        <v>18.886930244270967</v>
      </c>
      <c r="K19" s="43"/>
      <c r="L19" s="44">
        <f t="shared" si="1"/>
        <v>57242.158200000005</v>
      </c>
      <c r="M19" s="35">
        <f t="shared" si="2"/>
        <v>57242.158200000005</v>
      </c>
      <c r="N19" s="45"/>
    </row>
    <row r="20" spans="1:15" ht="24.75" x14ac:dyDescent="0.25">
      <c r="A20" s="37">
        <v>2.0499999999999998</v>
      </c>
      <c r="B20" s="38" t="s">
        <v>37</v>
      </c>
      <c r="C20" s="29" t="s">
        <v>34</v>
      </c>
      <c r="D20" s="30">
        <v>317.68</v>
      </c>
      <c r="E20" s="30">
        <v>84.764949999999999</v>
      </c>
      <c r="F20" s="39">
        <f t="shared" si="0"/>
        <v>26928.129315999999</v>
      </c>
      <c r="G20" s="31"/>
      <c r="H20" s="31">
        <v>57.5</v>
      </c>
      <c r="I20" s="41">
        <f>G20+H20</f>
        <v>57.5</v>
      </c>
      <c r="J20" s="67">
        <f>I20/D20*100</f>
        <v>18.09997481742634</v>
      </c>
      <c r="K20" s="43"/>
      <c r="L20" s="44">
        <f t="shared" si="1"/>
        <v>4873.9846250000001</v>
      </c>
      <c r="M20" s="35">
        <f>K20+L20</f>
        <v>4873.9846250000001</v>
      </c>
      <c r="N20" s="45"/>
    </row>
    <row r="21" spans="1:15" ht="13.5" customHeight="1" x14ac:dyDescent="0.25">
      <c r="A21" s="54"/>
      <c r="B21" s="55" t="s">
        <v>39</v>
      </c>
      <c r="C21" s="29"/>
      <c r="D21" s="30"/>
      <c r="E21" s="30"/>
      <c r="F21" s="56">
        <f>SUM(F16:F20)</f>
        <v>896013.14324160013</v>
      </c>
      <c r="G21" s="31"/>
      <c r="H21" s="31"/>
      <c r="I21" s="41"/>
      <c r="J21" s="67"/>
      <c r="K21" s="188"/>
      <c r="L21" s="189">
        <f>SUM(L16:L20)</f>
        <v>168288.12832500003</v>
      </c>
      <c r="M21" s="186">
        <f>SUM(M16:M20)</f>
        <v>168288.12832500003</v>
      </c>
      <c r="N21" s="45"/>
    </row>
    <row r="22" spans="1:15" ht="13.5" customHeight="1" x14ac:dyDescent="0.25">
      <c r="A22" s="147">
        <v>3</v>
      </c>
      <c r="B22" s="50" t="s">
        <v>40</v>
      </c>
      <c r="C22" s="58"/>
      <c r="D22" s="30"/>
      <c r="E22" s="30"/>
      <c r="F22" s="39"/>
      <c r="G22" s="31"/>
      <c r="H22" s="31"/>
      <c r="I22" s="41"/>
      <c r="J22" s="67"/>
      <c r="K22" s="34"/>
      <c r="L22" s="44"/>
      <c r="M22" s="35"/>
      <c r="N22" s="45"/>
    </row>
    <row r="23" spans="1:15" x14ac:dyDescent="0.25">
      <c r="A23" s="37">
        <v>3.01</v>
      </c>
      <c r="B23" s="59" t="s">
        <v>157</v>
      </c>
      <c r="C23" s="29" t="s">
        <v>30</v>
      </c>
      <c r="D23" s="30">
        <v>700</v>
      </c>
      <c r="E23" s="30">
        <v>6749.6493099999998</v>
      </c>
      <c r="F23" s="39">
        <f t="shared" si="0"/>
        <v>4724754.517</v>
      </c>
      <c r="G23" s="31">
        <v>350</v>
      </c>
      <c r="H23" s="31">
        <v>350</v>
      </c>
      <c r="I23" s="41">
        <f>G23+H23</f>
        <v>700</v>
      </c>
      <c r="J23" s="67">
        <f>I23/D23*100</f>
        <v>100</v>
      </c>
      <c r="K23" s="53">
        <f>H23*E23</f>
        <v>2362377.2585</v>
      </c>
      <c r="L23" s="44">
        <f>H23*E23</f>
        <v>2362377.2585</v>
      </c>
      <c r="M23" s="35">
        <f t="shared" ref="M23:M29" si="3">K23+L23</f>
        <v>4724754.517</v>
      </c>
      <c r="N23" s="45"/>
    </row>
    <row r="24" spans="1:15" x14ac:dyDescent="0.25">
      <c r="A24" s="37">
        <v>3.02</v>
      </c>
      <c r="B24" s="65" t="s">
        <v>158</v>
      </c>
      <c r="C24" s="62" t="s">
        <v>30</v>
      </c>
      <c r="D24" s="63">
        <v>250</v>
      </c>
      <c r="E24" s="63">
        <v>12172.558639999999</v>
      </c>
      <c r="F24" s="64">
        <f>D24*E24</f>
        <v>3043139.6599999997</v>
      </c>
      <c r="G24" s="31">
        <v>125</v>
      </c>
      <c r="H24" s="31"/>
      <c r="I24" s="41">
        <f t="shared" ref="I24:I29" si="4">G24+H24</f>
        <v>125</v>
      </c>
      <c r="J24" s="67">
        <f t="shared" ref="J24:J29" si="5">I24/D24*100</f>
        <v>50</v>
      </c>
      <c r="K24" s="53">
        <f>G24*E24</f>
        <v>1521569.8299999998</v>
      </c>
      <c r="L24" s="44"/>
      <c r="M24" s="35">
        <f t="shared" si="3"/>
        <v>1521569.8299999998</v>
      </c>
      <c r="N24" s="45"/>
    </row>
    <row r="25" spans="1:15" x14ac:dyDescent="0.25">
      <c r="A25" s="37">
        <v>3.03</v>
      </c>
      <c r="B25" s="65" t="s">
        <v>159</v>
      </c>
      <c r="C25" s="62" t="s">
        <v>30</v>
      </c>
      <c r="D25" s="63">
        <v>700</v>
      </c>
      <c r="E25" s="63">
        <v>215.68662900000001</v>
      </c>
      <c r="F25" s="64">
        <f t="shared" ref="F25:F29" si="6">D25*E25</f>
        <v>150980.6403</v>
      </c>
      <c r="G25" s="31">
        <v>350</v>
      </c>
      <c r="H25" s="31">
        <v>350</v>
      </c>
      <c r="I25" s="41">
        <f t="shared" si="4"/>
        <v>700</v>
      </c>
      <c r="J25" s="67">
        <f t="shared" si="5"/>
        <v>100</v>
      </c>
      <c r="K25" s="53">
        <f t="shared" ref="K25:K27" si="7">G25*E25</f>
        <v>75490.32015</v>
      </c>
      <c r="L25" s="44">
        <f t="shared" ref="L25" si="8">H25*E25</f>
        <v>75490.32015</v>
      </c>
      <c r="M25" s="35">
        <f t="shared" si="3"/>
        <v>150980.6403</v>
      </c>
      <c r="N25" s="45"/>
    </row>
    <row r="26" spans="1:15" x14ac:dyDescent="0.25">
      <c r="A26" s="37">
        <v>3.04</v>
      </c>
      <c r="B26" s="65" t="s">
        <v>160</v>
      </c>
      <c r="C26" s="62" t="s">
        <v>30</v>
      </c>
      <c r="D26" s="63">
        <v>250</v>
      </c>
      <c r="E26" s="63">
        <v>321.82564000000002</v>
      </c>
      <c r="F26" s="64">
        <f t="shared" si="6"/>
        <v>80456.41</v>
      </c>
      <c r="G26" s="31">
        <v>125</v>
      </c>
      <c r="H26" s="31"/>
      <c r="I26" s="41">
        <f t="shared" si="4"/>
        <v>125</v>
      </c>
      <c r="J26" s="67">
        <f t="shared" si="5"/>
        <v>50</v>
      </c>
      <c r="K26" s="53">
        <f t="shared" si="7"/>
        <v>40228.205000000002</v>
      </c>
      <c r="L26" s="44"/>
      <c r="M26" s="35">
        <f t="shared" si="3"/>
        <v>40228.205000000002</v>
      </c>
      <c r="N26" s="45"/>
    </row>
    <row r="27" spans="1:15" x14ac:dyDescent="0.25">
      <c r="A27" s="37">
        <v>3.05</v>
      </c>
      <c r="B27" s="59" t="s">
        <v>161</v>
      </c>
      <c r="C27" s="29" t="s">
        <v>162</v>
      </c>
      <c r="D27" s="30">
        <v>48</v>
      </c>
      <c r="E27" s="30">
        <v>2893.8945800000001</v>
      </c>
      <c r="F27" s="39">
        <f t="shared" si="6"/>
        <v>138906.93984000001</v>
      </c>
      <c r="G27" s="31">
        <v>15</v>
      </c>
      <c r="H27" s="31"/>
      <c r="I27" s="41">
        <f t="shared" si="4"/>
        <v>15</v>
      </c>
      <c r="J27" s="67">
        <f t="shared" si="5"/>
        <v>31.25</v>
      </c>
      <c r="K27" s="53">
        <f t="shared" si="7"/>
        <v>43408.418700000002</v>
      </c>
      <c r="L27" s="44"/>
      <c r="M27" s="35">
        <f t="shared" si="3"/>
        <v>43408.418700000002</v>
      </c>
      <c r="N27" s="45"/>
    </row>
    <row r="28" spans="1:15" ht="15.75" customHeight="1" x14ac:dyDescent="0.25">
      <c r="A28" s="37">
        <v>3.06</v>
      </c>
      <c r="B28" s="59" t="s">
        <v>163</v>
      </c>
      <c r="C28" s="29" t="s">
        <v>45</v>
      </c>
      <c r="D28" s="30">
        <v>1</v>
      </c>
      <c r="E28" s="30">
        <v>23795.49</v>
      </c>
      <c r="F28" s="39">
        <f t="shared" si="6"/>
        <v>23795.49</v>
      </c>
      <c r="G28" s="31">
        <v>0.5</v>
      </c>
      <c r="H28" s="31"/>
      <c r="I28" s="41">
        <f t="shared" si="4"/>
        <v>0.5</v>
      </c>
      <c r="J28" s="67">
        <f t="shared" si="5"/>
        <v>50</v>
      </c>
      <c r="K28" s="53">
        <f>G28*E28</f>
        <v>11897.745000000001</v>
      </c>
      <c r="L28" s="44"/>
      <c r="M28" s="35">
        <f t="shared" si="3"/>
        <v>11897.745000000001</v>
      </c>
      <c r="N28" s="45"/>
    </row>
    <row r="29" spans="1:15" x14ac:dyDescent="0.25">
      <c r="A29" s="37">
        <v>3.07</v>
      </c>
      <c r="B29" s="59" t="s">
        <v>164</v>
      </c>
      <c r="C29" s="29" t="s">
        <v>162</v>
      </c>
      <c r="D29" s="30">
        <v>1</v>
      </c>
      <c r="E29" s="30">
        <v>71558.350000000006</v>
      </c>
      <c r="F29" s="39">
        <f t="shared" si="6"/>
        <v>71558.350000000006</v>
      </c>
      <c r="G29" s="31">
        <v>0.5</v>
      </c>
      <c r="H29" s="31"/>
      <c r="I29" s="41">
        <f t="shared" si="4"/>
        <v>0.5</v>
      </c>
      <c r="J29" s="67">
        <f t="shared" si="5"/>
        <v>50</v>
      </c>
      <c r="K29" s="53">
        <f>G29*E29</f>
        <v>35779.175000000003</v>
      </c>
      <c r="L29" s="44"/>
      <c r="M29" s="35">
        <f t="shared" si="3"/>
        <v>35779.175000000003</v>
      </c>
      <c r="N29" s="45"/>
    </row>
    <row r="30" spans="1:15" ht="12.75" customHeight="1" x14ac:dyDescent="0.25">
      <c r="A30" s="37"/>
      <c r="B30" s="50" t="s">
        <v>109</v>
      </c>
      <c r="C30" s="150"/>
      <c r="D30" s="151"/>
      <c r="E30" s="151"/>
      <c r="F30" s="56">
        <f>SUM(F23:F29)</f>
        <v>8233592.0071399994</v>
      </c>
      <c r="G30" s="31"/>
      <c r="H30" s="31"/>
      <c r="I30" s="41"/>
      <c r="J30" s="67"/>
      <c r="K30" s="190">
        <f>SUM(K23:K29)</f>
        <v>4090750.9523499995</v>
      </c>
      <c r="L30" s="189">
        <f>SUM(L23:L29)</f>
        <v>2437867.57865</v>
      </c>
      <c r="M30" s="186">
        <f>SUM(M23:M29)</f>
        <v>6528618.5310000004</v>
      </c>
      <c r="N30" s="45"/>
      <c r="O30" s="191"/>
    </row>
    <row r="31" spans="1:15" ht="12.75" customHeight="1" x14ac:dyDescent="0.25">
      <c r="A31" s="154">
        <v>4</v>
      </c>
      <c r="B31" s="50" t="s">
        <v>165</v>
      </c>
      <c r="C31" s="29"/>
      <c r="D31" s="30"/>
      <c r="E31" s="30"/>
      <c r="F31" s="39"/>
      <c r="G31" s="31"/>
      <c r="H31" s="31"/>
      <c r="I31" s="41"/>
      <c r="J31" s="67"/>
      <c r="K31" s="60"/>
      <c r="L31" s="44"/>
      <c r="M31" s="35"/>
      <c r="N31" s="45"/>
    </row>
    <row r="32" spans="1:15" ht="12.75" customHeight="1" x14ac:dyDescent="0.25">
      <c r="A32" s="37">
        <v>4.01</v>
      </c>
      <c r="B32" s="38" t="s">
        <v>166</v>
      </c>
      <c r="C32" s="29" t="s">
        <v>112</v>
      </c>
      <c r="D32" s="30">
        <v>32</v>
      </c>
      <c r="E32" s="30">
        <v>40603.467799999999</v>
      </c>
      <c r="F32" s="39">
        <f>D32*E32</f>
        <v>1299310.9696</v>
      </c>
      <c r="G32" s="31">
        <v>10</v>
      </c>
      <c r="H32" s="31">
        <v>10</v>
      </c>
      <c r="I32" s="41">
        <f t="shared" ref="I32" si="9">G32+H32</f>
        <v>20</v>
      </c>
      <c r="J32" s="67">
        <f t="shared" ref="J32:J35" si="10">I32/D32*100</f>
        <v>62.5</v>
      </c>
      <c r="K32" s="192">
        <f>G32*E32</f>
        <v>406034.67799999996</v>
      </c>
      <c r="L32" s="44">
        <f>H32*E32</f>
        <v>406034.67799999996</v>
      </c>
      <c r="M32" s="35">
        <f>K32+L32</f>
        <v>812069.35599999991</v>
      </c>
      <c r="N32" s="45"/>
    </row>
    <row r="33" spans="1:15" ht="12.75" customHeight="1" x14ac:dyDescent="0.25">
      <c r="A33" s="68"/>
      <c r="B33" s="50" t="s">
        <v>167</v>
      </c>
      <c r="C33" s="29"/>
      <c r="D33" s="58"/>
      <c r="E33" s="39"/>
      <c r="F33" s="56">
        <f>SUM(F32:F32)</f>
        <v>1299310.9696</v>
      </c>
      <c r="G33" s="31"/>
      <c r="H33" s="31"/>
      <c r="I33" s="72"/>
      <c r="J33" s="67"/>
      <c r="K33" s="189">
        <f>SUM(K32)</f>
        <v>406034.67799999996</v>
      </c>
      <c r="L33" s="189">
        <f>SUM(L32)</f>
        <v>406034.67799999996</v>
      </c>
      <c r="M33" s="186">
        <f>K33+L33</f>
        <v>812069.35599999991</v>
      </c>
      <c r="N33" s="45"/>
    </row>
    <row r="34" spans="1:15" x14ac:dyDescent="0.25">
      <c r="A34" s="68">
        <v>5</v>
      </c>
      <c r="B34" s="46" t="s">
        <v>168</v>
      </c>
      <c r="C34" s="69"/>
      <c r="D34" s="70"/>
      <c r="E34" s="71"/>
      <c r="F34" s="39"/>
      <c r="G34" s="31"/>
      <c r="H34" s="31"/>
      <c r="I34" s="72"/>
      <c r="J34" s="67"/>
      <c r="K34" s="74"/>
      <c r="L34" s="44"/>
      <c r="M34" s="35"/>
      <c r="N34" s="45"/>
    </row>
    <row r="35" spans="1:15" ht="24.75" customHeight="1" x14ac:dyDescent="0.25">
      <c r="A35" s="68">
        <v>5.01</v>
      </c>
      <c r="B35" s="59" t="s">
        <v>169</v>
      </c>
      <c r="C35" s="69" t="s">
        <v>45</v>
      </c>
      <c r="D35" s="70">
        <v>1</v>
      </c>
      <c r="E35" s="158">
        <v>36270.78</v>
      </c>
      <c r="F35" s="39">
        <f t="shared" si="0"/>
        <v>36270.78</v>
      </c>
      <c r="G35" s="31"/>
      <c r="H35" s="31">
        <v>1</v>
      </c>
      <c r="I35" s="41">
        <f>G35+H35</f>
        <v>1</v>
      </c>
      <c r="J35" s="67">
        <f t="shared" si="10"/>
        <v>100</v>
      </c>
      <c r="K35" s="74"/>
      <c r="L35" s="44">
        <f>H35*E35</f>
        <v>36270.78</v>
      </c>
      <c r="M35" s="35">
        <f>K35+L35</f>
        <v>36270.78</v>
      </c>
      <c r="N35" s="45"/>
    </row>
    <row r="36" spans="1:15" ht="12.75" customHeight="1" x14ac:dyDescent="0.25">
      <c r="A36" s="68">
        <v>5.0199999999999996</v>
      </c>
      <c r="B36" s="59" t="s">
        <v>155</v>
      </c>
      <c r="C36" s="69" t="s">
        <v>34</v>
      </c>
      <c r="D36" s="70">
        <v>20.399999999999999</v>
      </c>
      <c r="E36" s="70">
        <v>295.82549</v>
      </c>
      <c r="F36" s="39">
        <f t="shared" si="0"/>
        <v>6034.8399959999997</v>
      </c>
      <c r="G36" s="31"/>
      <c r="H36" s="31">
        <v>10.199999999999999</v>
      </c>
      <c r="I36" s="41">
        <f>G36+H36</f>
        <v>10.199999999999999</v>
      </c>
      <c r="J36" s="67">
        <f>I36/D36*100</f>
        <v>50</v>
      </c>
      <c r="K36" s="74"/>
      <c r="L36" s="44">
        <f>H36*E36</f>
        <v>3017.4199979999999</v>
      </c>
      <c r="M36" s="35">
        <f t="shared" ref="M36:M39" si="11">K36+L36</f>
        <v>3017.4199979999999</v>
      </c>
      <c r="N36" s="45"/>
    </row>
    <row r="37" spans="1:15" ht="12.75" customHeight="1" x14ac:dyDescent="0.25">
      <c r="A37" s="68">
        <v>5.03</v>
      </c>
      <c r="B37" s="59" t="s">
        <v>156</v>
      </c>
      <c r="C37" s="69" t="s">
        <v>34</v>
      </c>
      <c r="D37" s="193">
        <v>1.2</v>
      </c>
      <c r="E37" s="194">
        <v>1501.079</v>
      </c>
      <c r="F37" s="39">
        <f t="shared" si="0"/>
        <v>1801.2947999999999</v>
      </c>
      <c r="G37" s="31"/>
      <c r="H37" s="31">
        <v>1.2</v>
      </c>
      <c r="I37" s="41">
        <f t="shared" ref="I37:I43" si="12">G37+H37</f>
        <v>1.2</v>
      </c>
      <c r="J37" s="67">
        <f t="shared" ref="J37:J43" si="13">I37/D37*100</f>
        <v>100</v>
      </c>
      <c r="K37" s="74"/>
      <c r="L37" s="44">
        <f>H37*E37</f>
        <v>1801.2947999999999</v>
      </c>
      <c r="M37" s="35">
        <f t="shared" si="11"/>
        <v>1801.2947999999999</v>
      </c>
      <c r="N37" s="45"/>
    </row>
    <row r="38" spans="1:15" ht="12.75" customHeight="1" x14ac:dyDescent="0.25">
      <c r="A38" s="68">
        <v>5.04</v>
      </c>
      <c r="B38" s="59" t="s">
        <v>38</v>
      </c>
      <c r="C38" s="58" t="s">
        <v>34</v>
      </c>
      <c r="D38" s="30">
        <v>1.56</v>
      </c>
      <c r="E38" s="149">
        <v>235.410256</v>
      </c>
      <c r="F38" s="39">
        <f>D38*E38</f>
        <v>367.23999936000001</v>
      </c>
      <c r="G38" s="31"/>
      <c r="H38" s="31">
        <v>1.56</v>
      </c>
      <c r="I38" s="41">
        <f t="shared" si="12"/>
        <v>1.56</v>
      </c>
      <c r="J38" s="67">
        <f t="shared" si="13"/>
        <v>100</v>
      </c>
      <c r="K38" s="74"/>
      <c r="L38" s="44">
        <f>H38*E38</f>
        <v>367.23999936000001</v>
      </c>
      <c r="M38" s="35">
        <f t="shared" si="11"/>
        <v>367.23999936000001</v>
      </c>
      <c r="N38" s="45"/>
    </row>
    <row r="39" spans="1:15" ht="24.75" x14ac:dyDescent="0.25">
      <c r="A39" s="68">
        <v>5.05</v>
      </c>
      <c r="B39" s="59" t="s">
        <v>37</v>
      </c>
      <c r="C39" s="58" t="s">
        <v>34</v>
      </c>
      <c r="D39" s="30">
        <v>18.239999999999998</v>
      </c>
      <c r="E39" s="149">
        <v>84.764799999999994</v>
      </c>
      <c r="F39" s="39">
        <f>D39*E39</f>
        <v>1546.1099519999998</v>
      </c>
      <c r="G39" s="31"/>
      <c r="H39" s="41">
        <v>18.239999999999998</v>
      </c>
      <c r="I39" s="41">
        <f t="shared" si="12"/>
        <v>18.239999999999998</v>
      </c>
      <c r="J39" s="67">
        <f t="shared" si="13"/>
        <v>100</v>
      </c>
      <c r="K39" s="74"/>
      <c r="L39" s="44">
        <f>H39*E39</f>
        <v>1546.1099519999998</v>
      </c>
      <c r="M39" s="35">
        <f t="shared" si="11"/>
        <v>1546.1099519999998</v>
      </c>
      <c r="N39" s="45"/>
    </row>
    <row r="40" spans="1:15" x14ac:dyDescent="0.25">
      <c r="A40" s="68"/>
      <c r="B40" s="160" t="s">
        <v>170</v>
      </c>
      <c r="C40" s="58"/>
      <c r="D40" s="30"/>
      <c r="E40" s="161"/>
      <c r="F40" s="56">
        <f>SUM(F35:F39)</f>
        <v>46020.264747360001</v>
      </c>
      <c r="G40" s="31"/>
      <c r="H40" s="41"/>
      <c r="I40" s="41"/>
      <c r="J40" s="67"/>
      <c r="K40" s="74"/>
      <c r="L40" s="189">
        <f>SUM(L35:L39)</f>
        <v>43002.844749359996</v>
      </c>
      <c r="M40" s="186">
        <f>SUM(M35:M39)</f>
        <v>43002.844749359996</v>
      </c>
      <c r="N40" s="45"/>
    </row>
    <row r="41" spans="1:15" ht="12.75" customHeight="1" x14ac:dyDescent="0.25">
      <c r="A41" s="68">
        <v>6</v>
      </c>
      <c r="B41" s="46" t="s">
        <v>171</v>
      </c>
      <c r="C41" s="165"/>
      <c r="D41" s="151"/>
      <c r="E41" s="166"/>
      <c r="F41" s="56"/>
      <c r="G41" s="31"/>
      <c r="H41" s="41"/>
      <c r="I41" s="41"/>
      <c r="J41" s="67"/>
      <c r="K41" s="74"/>
      <c r="L41" s="44"/>
      <c r="M41" s="35"/>
      <c r="N41" s="45"/>
    </row>
    <row r="42" spans="1:15" x14ac:dyDescent="0.25">
      <c r="A42" s="68">
        <v>6.01</v>
      </c>
      <c r="B42" s="46" t="s">
        <v>172</v>
      </c>
      <c r="C42" s="58" t="s">
        <v>162</v>
      </c>
      <c r="D42" s="30">
        <v>75</v>
      </c>
      <c r="E42" s="149">
        <v>3411.9504000000002</v>
      </c>
      <c r="F42" s="149">
        <f>D42*E42</f>
        <v>255896.28</v>
      </c>
      <c r="G42" s="31"/>
      <c r="H42" s="41">
        <v>40</v>
      </c>
      <c r="I42" s="41">
        <f t="shared" si="12"/>
        <v>40</v>
      </c>
      <c r="J42" s="67">
        <f t="shared" si="13"/>
        <v>53.333333333333336</v>
      </c>
      <c r="K42" s="74"/>
      <c r="L42" s="44">
        <f>H42*E42</f>
        <v>136478.016</v>
      </c>
      <c r="M42" s="163">
        <f>K42+L42</f>
        <v>136478.016</v>
      </c>
      <c r="N42" s="45"/>
    </row>
    <row r="43" spans="1:15" ht="12.75" customHeight="1" x14ac:dyDescent="0.25">
      <c r="A43" s="68">
        <v>6.02</v>
      </c>
      <c r="B43" s="46" t="s">
        <v>173</v>
      </c>
      <c r="C43" s="58" t="s">
        <v>162</v>
      </c>
      <c r="D43" s="30">
        <v>5</v>
      </c>
      <c r="E43" s="149">
        <v>61194.885999999999</v>
      </c>
      <c r="F43" s="149">
        <f>D43*E43</f>
        <v>305974.43</v>
      </c>
      <c r="G43" s="31"/>
      <c r="H43" s="41">
        <v>3</v>
      </c>
      <c r="I43" s="41">
        <f t="shared" si="12"/>
        <v>3</v>
      </c>
      <c r="J43" s="67">
        <f t="shared" si="13"/>
        <v>60</v>
      </c>
      <c r="K43" s="74"/>
      <c r="L43" s="44">
        <f>H43*E43</f>
        <v>183584.658</v>
      </c>
      <c r="M43" s="163">
        <f>K43+L43</f>
        <v>183584.658</v>
      </c>
      <c r="N43" s="45"/>
    </row>
    <row r="44" spans="1:15" ht="12.75" customHeight="1" x14ac:dyDescent="0.25">
      <c r="A44" s="68">
        <v>6.03</v>
      </c>
      <c r="B44" s="46" t="s">
        <v>174</v>
      </c>
      <c r="C44" s="165"/>
      <c r="D44" s="151"/>
      <c r="E44" s="166"/>
      <c r="F44" s="56">
        <f>SUM(F42:F43)</f>
        <v>561870.71</v>
      </c>
      <c r="G44" s="31"/>
      <c r="H44" s="41"/>
      <c r="I44" s="72"/>
      <c r="J44" s="73"/>
      <c r="K44" s="74"/>
      <c r="L44" s="186">
        <f>SUM(L41:L43)</f>
        <v>320062.674</v>
      </c>
      <c r="M44" s="186">
        <f>SUM(M42:M43)</f>
        <v>320062.674</v>
      </c>
      <c r="N44" s="45"/>
    </row>
    <row r="45" spans="1:15" x14ac:dyDescent="0.25">
      <c r="A45" s="6"/>
      <c r="B45" s="75" t="s">
        <v>48</v>
      </c>
      <c r="C45" s="6"/>
      <c r="D45" s="6"/>
      <c r="E45" s="6"/>
      <c r="F45" s="76">
        <f>+F40+F33+F30+F21+F44+F14</f>
        <v>11085542.569728961</v>
      </c>
      <c r="G45" s="6"/>
      <c r="H45" s="6"/>
      <c r="I45" s="6"/>
      <c r="J45" s="6"/>
      <c r="K45" s="79">
        <f>K33+K30+K21+K14</f>
        <v>4545521.1053499989</v>
      </c>
      <c r="L45" s="79">
        <f>+L40+L33+L30+L44+L21</f>
        <v>3375255.9037243603</v>
      </c>
      <c r="M45" s="79">
        <f>M44+M40+M33+M30+M21+M14</f>
        <v>7920777.0090743601</v>
      </c>
      <c r="N45" s="45"/>
      <c r="O45" s="195"/>
    </row>
    <row r="46" spans="1:15" x14ac:dyDescent="0.25">
      <c r="A46" s="6"/>
      <c r="B46" s="9"/>
      <c r="C46" s="6"/>
      <c r="D46" s="6"/>
      <c r="E46" s="6"/>
      <c r="F46" s="6"/>
      <c r="G46" s="6"/>
      <c r="H46" s="6"/>
      <c r="I46" s="6"/>
      <c r="J46" s="6"/>
      <c r="K46" s="107"/>
      <c r="L46" s="80"/>
      <c r="M46" s="80"/>
      <c r="N46" s="45"/>
    </row>
    <row r="49" spans="1:14" x14ac:dyDescent="0.25">
      <c r="F49" s="191"/>
    </row>
    <row r="51" spans="1:14" ht="15.75" thickBot="1" x14ac:dyDescent="0.3">
      <c r="A51" s="81"/>
      <c r="B51" s="254" t="s">
        <v>49</v>
      </c>
      <c r="C51" s="254"/>
      <c r="D51" s="254"/>
      <c r="E51" s="254"/>
      <c r="F51" s="254"/>
      <c r="G51" s="255"/>
      <c r="H51" s="255"/>
      <c r="I51" s="255"/>
      <c r="J51" s="255"/>
      <c r="K51" s="254"/>
      <c r="L51" s="254"/>
      <c r="M51" s="254"/>
      <c r="N51" s="254"/>
    </row>
    <row r="52" spans="1:14" x14ac:dyDescent="0.25">
      <c r="A52" s="256" t="s">
        <v>50</v>
      </c>
      <c r="B52" s="256"/>
      <c r="C52" s="256"/>
      <c r="D52" s="256"/>
      <c r="E52" s="256"/>
      <c r="F52" s="256"/>
      <c r="G52" s="257" t="s">
        <v>16</v>
      </c>
      <c r="H52" s="257"/>
      <c r="I52" s="257"/>
      <c r="J52" s="257"/>
      <c r="K52" s="253" t="s">
        <v>17</v>
      </c>
      <c r="L52" s="253"/>
      <c r="M52" s="253"/>
    </row>
    <row r="53" spans="1:14" x14ac:dyDescent="0.25">
      <c r="A53" s="82" t="s">
        <v>18</v>
      </c>
      <c r="B53" s="18" t="s">
        <v>19</v>
      </c>
      <c r="C53" s="18" t="s">
        <v>51</v>
      </c>
      <c r="D53" s="18" t="s">
        <v>52</v>
      </c>
      <c r="E53" s="18" t="s">
        <v>53</v>
      </c>
      <c r="F53" s="18" t="s">
        <v>23</v>
      </c>
      <c r="G53" s="22" t="s">
        <v>24</v>
      </c>
      <c r="H53" s="22" t="s">
        <v>25</v>
      </c>
      <c r="I53" s="22" t="s">
        <v>26</v>
      </c>
      <c r="J53" s="196" t="s">
        <v>27</v>
      </c>
      <c r="K53" s="23" t="s">
        <v>24</v>
      </c>
      <c r="L53" s="23" t="s">
        <v>25</v>
      </c>
      <c r="M53" s="23" t="s">
        <v>26</v>
      </c>
    </row>
    <row r="54" spans="1:14" x14ac:dyDescent="0.25">
      <c r="A54" s="197">
        <v>7</v>
      </c>
      <c r="B54" s="198" t="s">
        <v>175</v>
      </c>
      <c r="C54" s="199"/>
      <c r="D54" s="199"/>
      <c r="E54" s="199"/>
      <c r="F54" s="199"/>
      <c r="G54" s="200"/>
      <c r="H54" s="200"/>
      <c r="I54" s="200"/>
      <c r="J54" s="201"/>
      <c r="K54" s="173"/>
      <c r="L54" s="173"/>
      <c r="M54" s="173"/>
    </row>
    <row r="55" spans="1:14" x14ac:dyDescent="0.25">
      <c r="A55" s="202">
        <f>A54+0.01</f>
        <v>7.01</v>
      </c>
      <c r="B55" s="203" t="s">
        <v>176</v>
      </c>
      <c r="C55" s="199"/>
      <c r="D55" s="204">
        <v>200</v>
      </c>
      <c r="E55" s="204">
        <v>6749.65</v>
      </c>
      <c r="F55" s="205">
        <f>D55*E55</f>
        <v>1349930</v>
      </c>
      <c r="G55" s="200"/>
      <c r="H55" s="200">
        <v>200</v>
      </c>
      <c r="I55" s="200">
        <f>G55+H55</f>
        <v>200</v>
      </c>
      <c r="J55" s="206">
        <f>(I55/D55)*100</f>
        <v>100</v>
      </c>
      <c r="K55" s="173"/>
      <c r="L55" s="173">
        <f>H55*E55</f>
        <v>1349930</v>
      </c>
      <c r="M55" s="173">
        <f>K55+L55</f>
        <v>1349930</v>
      </c>
    </row>
    <row r="56" spans="1:14" x14ac:dyDescent="0.25">
      <c r="A56" s="202"/>
      <c r="B56" s="198" t="s">
        <v>64</v>
      </c>
      <c r="C56" s="199"/>
      <c r="D56" s="199"/>
      <c r="E56" s="204"/>
      <c r="F56" s="207">
        <f>F55</f>
        <v>1349930</v>
      </c>
      <c r="G56" s="200"/>
      <c r="H56" s="200"/>
      <c r="I56" s="200"/>
      <c r="J56" s="206"/>
      <c r="K56" s="173"/>
      <c r="L56" s="208">
        <f>L55</f>
        <v>1349930</v>
      </c>
      <c r="M56" s="208">
        <f>K56+L56</f>
        <v>1349930</v>
      </c>
    </row>
    <row r="57" spans="1:14" x14ac:dyDescent="0.25">
      <c r="A57" s="197">
        <v>8</v>
      </c>
      <c r="B57" s="209" t="s">
        <v>177</v>
      </c>
      <c r="C57" s="210"/>
      <c r="D57" s="199"/>
      <c r="E57" s="211"/>
      <c r="F57" s="210"/>
      <c r="G57" s="200"/>
      <c r="H57" s="200"/>
      <c r="I57" s="212"/>
      <c r="J57" s="206"/>
      <c r="K57" s="173"/>
      <c r="L57" s="35"/>
      <c r="M57" s="35"/>
    </row>
    <row r="58" spans="1:14" x14ac:dyDescent="0.25">
      <c r="A58" s="202">
        <f>A57+0.01</f>
        <v>8.01</v>
      </c>
      <c r="B58" s="38" t="s">
        <v>176</v>
      </c>
      <c r="C58" s="58" t="s">
        <v>51</v>
      </c>
      <c r="D58" s="58">
        <v>900</v>
      </c>
      <c r="E58" s="213">
        <v>1619</v>
      </c>
      <c r="F58" s="30">
        <f>D58*E58</f>
        <v>1457100</v>
      </c>
      <c r="G58" s="214"/>
      <c r="H58" s="214">
        <v>900</v>
      </c>
      <c r="I58" s="215">
        <f>G58+H58</f>
        <v>900</v>
      </c>
      <c r="J58" s="206">
        <f>(I58/D58)*100</f>
        <v>100</v>
      </c>
      <c r="K58" s="173"/>
      <c r="L58" s="35">
        <f>H58*E58</f>
        <v>1457100</v>
      </c>
      <c r="M58" s="35">
        <f>K57+L58</f>
        <v>1457100</v>
      </c>
    </row>
    <row r="59" spans="1:14" ht="24" x14ac:dyDescent="0.25">
      <c r="A59" s="202"/>
      <c r="B59" s="55" t="s">
        <v>178</v>
      </c>
      <c r="C59" s="165"/>
      <c r="D59" s="165"/>
      <c r="E59" s="151"/>
      <c r="F59" s="216">
        <f>SUM(F58:F58)</f>
        <v>1457100</v>
      </c>
      <c r="G59" s="217"/>
      <c r="H59" s="217"/>
      <c r="I59" s="218"/>
      <c r="J59" s="219"/>
      <c r="K59" s="96"/>
      <c r="L59" s="220">
        <f>SUM(L58:L58)</f>
        <v>1457100</v>
      </c>
      <c r="M59" s="220">
        <f>K59+L59</f>
        <v>1457100</v>
      </c>
    </row>
    <row r="60" spans="1:14" x14ac:dyDescent="0.25">
      <c r="B60" s="75" t="s">
        <v>179</v>
      </c>
      <c r="C60" s="221"/>
      <c r="D60" s="221"/>
      <c r="E60" s="221"/>
      <c r="F60" s="78">
        <f>F56+F59</f>
        <v>2807030</v>
      </c>
      <c r="G60" s="222"/>
      <c r="H60" s="222"/>
      <c r="I60" s="222"/>
      <c r="J60" s="222"/>
      <c r="K60" s="222"/>
      <c r="L60" s="78">
        <f>L56+L59</f>
        <v>2807030</v>
      </c>
      <c r="M60" s="78">
        <f>M59+M56</f>
        <v>2807030</v>
      </c>
    </row>
    <row r="61" spans="1:14" x14ac:dyDescent="0.25"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4" x14ac:dyDescent="0.25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</row>
    <row r="63" spans="1:14" x14ac:dyDescent="0.25"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</row>
    <row r="65" spans="1:16" x14ac:dyDescent="0.25">
      <c r="A65" s="2"/>
      <c r="B65" s="236" t="s">
        <v>0</v>
      </c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</row>
    <row r="66" spans="1:16" x14ac:dyDescent="0.25">
      <c r="A66" s="2"/>
      <c r="B66" s="246" t="s">
        <v>1</v>
      </c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23" t="s">
        <v>67</v>
      </c>
      <c r="N67" s="2"/>
    </row>
    <row r="68" spans="1:16" ht="28.5" customHeight="1" x14ac:dyDescent="0.25">
      <c r="A68" s="6"/>
      <c r="B68" s="8" t="s">
        <v>3</v>
      </c>
      <c r="C68" s="244" t="s">
        <v>180</v>
      </c>
      <c r="D68" s="244"/>
      <c r="E68" s="244"/>
      <c r="F68" s="244"/>
      <c r="G68" s="244"/>
      <c r="H68" s="244"/>
      <c r="I68" s="244"/>
      <c r="J68" s="6"/>
      <c r="K68" s="6"/>
      <c r="L68" s="8" t="s">
        <v>5</v>
      </c>
      <c r="M68" s="11">
        <v>14716402.93</v>
      </c>
      <c r="O68" s="45"/>
    </row>
    <row r="69" spans="1:16" x14ac:dyDescent="0.25">
      <c r="A69" s="6"/>
      <c r="B69" s="8" t="s">
        <v>6</v>
      </c>
      <c r="C69" s="13">
        <v>2</v>
      </c>
      <c r="D69" s="6"/>
      <c r="E69" s="9"/>
      <c r="F69" s="9"/>
      <c r="G69" s="9"/>
      <c r="H69" s="6"/>
      <c r="I69" s="6"/>
      <c r="J69" s="6"/>
      <c r="K69" s="6"/>
      <c r="L69" s="8" t="s">
        <v>7</v>
      </c>
      <c r="M69" s="11">
        <v>2943280.59</v>
      </c>
      <c r="N69" s="45"/>
    </row>
    <row r="70" spans="1:16" x14ac:dyDescent="0.25">
      <c r="A70" s="6"/>
      <c r="B70" s="8" t="s">
        <v>8</v>
      </c>
      <c r="C70" s="9" t="s">
        <v>152</v>
      </c>
      <c r="D70" s="9"/>
      <c r="E70" s="9"/>
      <c r="F70" s="9"/>
      <c r="G70" s="14"/>
      <c r="H70" s="6"/>
      <c r="I70" s="6"/>
      <c r="J70" s="6"/>
      <c r="K70" s="6"/>
      <c r="L70" s="8" t="s">
        <v>11</v>
      </c>
      <c r="M70" s="15" t="s">
        <v>153</v>
      </c>
      <c r="N70" s="110"/>
    </row>
    <row r="71" spans="1:16" x14ac:dyDescent="0.25">
      <c r="A71" s="6"/>
      <c r="B71" s="8" t="s">
        <v>13</v>
      </c>
      <c r="C71" s="9" t="s">
        <v>154</v>
      </c>
      <c r="D71" s="9"/>
      <c r="E71" s="9"/>
      <c r="F71" s="9"/>
      <c r="G71" s="9"/>
      <c r="H71" s="6"/>
      <c r="I71" s="6"/>
      <c r="J71" s="6"/>
      <c r="K71" s="6"/>
      <c r="L71" s="6"/>
      <c r="M71" s="6"/>
      <c r="N71" s="110"/>
    </row>
    <row r="72" spans="1:16" x14ac:dyDescent="0.25">
      <c r="A72" s="6"/>
      <c r="B72" s="8"/>
      <c r="C72" s="9"/>
      <c r="D72" s="9"/>
      <c r="E72" s="236" t="s">
        <v>52</v>
      </c>
      <c r="F72" s="236"/>
      <c r="G72" s="111"/>
      <c r="H72" s="245" t="s">
        <v>24</v>
      </c>
      <c r="I72" s="245"/>
      <c r="J72" s="245"/>
      <c r="K72" s="5" t="s">
        <v>25</v>
      </c>
      <c r="L72" s="236" t="s">
        <v>26</v>
      </c>
      <c r="M72" s="236"/>
      <c r="N72" s="110"/>
    </row>
    <row r="73" spans="1:16" x14ac:dyDescent="0.25">
      <c r="A73" s="6"/>
      <c r="B73" s="8"/>
      <c r="C73" s="9"/>
      <c r="D73" s="9"/>
      <c r="E73" s="235">
        <f>F45</f>
        <v>11085542.569728961</v>
      </c>
      <c r="F73" s="235"/>
      <c r="G73" s="79"/>
      <c r="H73" s="235">
        <f>K45</f>
        <v>4545521.1053499989</v>
      </c>
      <c r="I73" s="235"/>
      <c r="J73" s="235">
        <f>L45+L60</f>
        <v>6182285.9037243603</v>
      </c>
      <c r="K73" s="235"/>
      <c r="L73" s="235">
        <f>H73+J73</f>
        <v>10727807.00907436</v>
      </c>
      <c r="M73" s="235"/>
      <c r="N73" s="110"/>
    </row>
    <row r="74" spans="1:16" x14ac:dyDescent="0.25">
      <c r="A74" s="6"/>
      <c r="B74" s="13" t="s">
        <v>69</v>
      </c>
      <c r="C74" s="9"/>
      <c r="D74" s="9"/>
      <c r="E74" s="107"/>
      <c r="F74" s="107"/>
      <c r="G74" s="107"/>
      <c r="H74" s="112"/>
      <c r="I74" s="112"/>
      <c r="J74" s="112"/>
      <c r="K74" s="112"/>
      <c r="L74" s="112"/>
      <c r="M74" s="112"/>
      <c r="N74" s="110"/>
    </row>
    <row r="75" spans="1:16" x14ac:dyDescent="0.25">
      <c r="A75" s="6"/>
      <c r="B75" s="13" t="s">
        <v>70</v>
      </c>
      <c r="C75" s="9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1:16" x14ac:dyDescent="0.25">
      <c r="A76" s="114"/>
      <c r="B76" s="13" t="s">
        <v>71</v>
      </c>
      <c r="C76" s="115"/>
      <c r="D76" s="115"/>
      <c r="E76" s="243"/>
      <c r="F76" s="243"/>
      <c r="G76" s="116"/>
      <c r="H76" s="243"/>
      <c r="I76" s="243"/>
      <c r="J76" s="107"/>
      <c r="K76" s="107"/>
      <c r="L76" s="243"/>
      <c r="M76" s="243"/>
      <c r="N76" s="110"/>
    </row>
    <row r="77" spans="1:16" x14ac:dyDescent="0.25">
      <c r="A77" s="114"/>
      <c r="B77" s="9" t="s">
        <v>72</v>
      </c>
      <c r="C77" s="115"/>
      <c r="D77" s="117">
        <v>3.5000000000000003E-2</v>
      </c>
      <c r="E77" s="243">
        <f>D77*E73</f>
        <v>387993.98994051368</v>
      </c>
      <c r="F77" s="243"/>
      <c r="G77" s="116"/>
      <c r="H77" s="243">
        <f>D77*H73</f>
        <v>159093.23868724998</v>
      </c>
      <c r="I77" s="243"/>
      <c r="J77" s="237">
        <f>J73*D77</f>
        <v>216380.00663035264</v>
      </c>
      <c r="K77" s="237"/>
      <c r="L77" s="237">
        <f>J77+H77</f>
        <v>375473.24531760265</v>
      </c>
      <c r="M77" s="237"/>
      <c r="N77" s="110"/>
    </row>
    <row r="78" spans="1:16" x14ac:dyDescent="0.25">
      <c r="A78" s="114"/>
      <c r="B78" s="9" t="s">
        <v>73</v>
      </c>
      <c r="C78" s="115"/>
      <c r="D78" s="118">
        <v>0.1</v>
      </c>
      <c r="E78" s="243">
        <f>D78*E73</f>
        <v>1108554.2569728962</v>
      </c>
      <c r="F78" s="243"/>
      <c r="G78" s="116"/>
      <c r="H78" s="243">
        <f>D78*H73</f>
        <v>454552.11053499993</v>
      </c>
      <c r="I78" s="243"/>
      <c r="J78" s="237">
        <f>J73*D78</f>
        <v>618228.5903724361</v>
      </c>
      <c r="K78" s="237"/>
      <c r="L78" s="237">
        <f t="shared" ref="L78:L82" si="14">J78+H78</f>
        <v>1072780.700907436</v>
      </c>
      <c r="M78" s="237"/>
      <c r="N78" s="110"/>
    </row>
    <row r="79" spans="1:16" x14ac:dyDescent="0.25">
      <c r="A79" s="114"/>
      <c r="B79" s="9" t="s">
        <v>74</v>
      </c>
      <c r="C79" s="115"/>
      <c r="D79" s="118">
        <v>0.18</v>
      </c>
      <c r="E79" s="243">
        <f>D79*E78</f>
        <v>199539.7662551213</v>
      </c>
      <c r="F79" s="243"/>
      <c r="G79" s="116"/>
      <c r="H79" s="243">
        <f>D79*H78</f>
        <v>81819.379896299986</v>
      </c>
      <c r="I79" s="243"/>
      <c r="J79" s="237">
        <f>J78*D79</f>
        <v>111281.14626703849</v>
      </c>
      <c r="K79" s="237"/>
      <c r="L79" s="237">
        <f t="shared" si="14"/>
        <v>193100.52616333848</v>
      </c>
      <c r="M79" s="237"/>
      <c r="N79" s="110"/>
      <c r="O79" s="113"/>
      <c r="P79" s="113"/>
    </row>
    <row r="80" spans="1:16" x14ac:dyDescent="0.25">
      <c r="A80" s="114"/>
      <c r="B80" s="9" t="s">
        <v>75</v>
      </c>
      <c r="C80" s="118"/>
      <c r="D80" s="119">
        <v>0.03</v>
      </c>
      <c r="E80" s="243">
        <f>D80*E73</f>
        <v>332566.2770918688</v>
      </c>
      <c r="F80" s="243"/>
      <c r="G80" s="116"/>
      <c r="H80" s="237">
        <f>D80*H73</f>
        <v>136365.63316049997</v>
      </c>
      <c r="I80" s="237"/>
      <c r="J80" s="237">
        <f>J73*D80</f>
        <v>185468.57711173079</v>
      </c>
      <c r="K80" s="237"/>
      <c r="L80" s="237">
        <f t="shared" si="14"/>
        <v>321834.21027223079</v>
      </c>
      <c r="M80" s="237"/>
      <c r="N80" s="110"/>
    </row>
    <row r="81" spans="1:16" ht="12" customHeight="1" x14ac:dyDescent="0.25">
      <c r="A81" s="114"/>
      <c r="B81" s="9" t="s">
        <v>76</v>
      </c>
      <c r="C81" s="115"/>
      <c r="D81" s="115">
        <v>0.02</v>
      </c>
      <c r="E81" s="243">
        <f>D81*E73</f>
        <v>221710.85139457922</v>
      </c>
      <c r="F81" s="243"/>
      <c r="G81" s="116"/>
      <c r="H81" s="237">
        <f>D81*H73</f>
        <v>90910.422106999977</v>
      </c>
      <c r="I81" s="237"/>
      <c r="J81" s="237">
        <f>J73*D81</f>
        <v>123645.7180744872</v>
      </c>
      <c r="K81" s="237"/>
      <c r="L81" s="237">
        <f t="shared" si="14"/>
        <v>214556.14018148719</v>
      </c>
      <c r="M81" s="237"/>
      <c r="N81" s="110"/>
    </row>
    <row r="82" spans="1:16" ht="16.5" customHeight="1" x14ac:dyDescent="0.25">
      <c r="A82" s="114"/>
      <c r="B82" s="9" t="s">
        <v>77</v>
      </c>
      <c r="C82" s="115"/>
      <c r="D82" s="118">
        <v>0.01</v>
      </c>
      <c r="E82" s="243">
        <f>D82*E73</f>
        <v>110855.42569728961</v>
      </c>
      <c r="F82" s="243"/>
      <c r="G82" s="116"/>
      <c r="H82" s="237">
        <f>D82*H73</f>
        <v>45455.211053499988</v>
      </c>
      <c r="I82" s="237"/>
      <c r="J82" s="237">
        <f>J73*D82</f>
        <v>61822.859037243601</v>
      </c>
      <c r="K82" s="237"/>
      <c r="L82" s="237">
        <f t="shared" si="14"/>
        <v>107278.0700907436</v>
      </c>
      <c r="M82" s="237"/>
      <c r="N82" s="110"/>
    </row>
    <row r="83" spans="1:16" ht="15" customHeight="1" x14ac:dyDescent="0.25">
      <c r="A83" s="114"/>
      <c r="B83" s="9" t="s">
        <v>78</v>
      </c>
      <c r="C83" s="115"/>
      <c r="D83" s="115">
        <v>1E-3</v>
      </c>
      <c r="E83" s="243">
        <f>D83*E73</f>
        <v>11085.542569728961</v>
      </c>
      <c r="F83" s="243"/>
      <c r="G83" s="116"/>
      <c r="H83" s="243">
        <f>D83*H73</f>
        <v>4545.5211053499988</v>
      </c>
      <c r="I83" s="243"/>
      <c r="J83" s="237">
        <f>J73*D83</f>
        <v>6182.2859037243607</v>
      </c>
      <c r="K83" s="237"/>
      <c r="L83" s="237">
        <f>J83+H83</f>
        <v>10727.80700907436</v>
      </c>
      <c r="M83" s="237"/>
      <c r="N83" s="110"/>
    </row>
    <row r="84" spans="1:16" ht="12" customHeight="1" x14ac:dyDescent="0.25">
      <c r="A84" s="114"/>
      <c r="B84" s="9" t="s">
        <v>79</v>
      </c>
      <c r="C84" s="115"/>
      <c r="D84" s="118">
        <v>0.05</v>
      </c>
      <c r="E84" s="243">
        <f>E73*D84</f>
        <v>554277.12848644808</v>
      </c>
      <c r="F84" s="243"/>
      <c r="G84" s="116"/>
      <c r="H84" s="243">
        <f>D84*H73</f>
        <v>227276.05526749996</v>
      </c>
      <c r="I84" s="243"/>
      <c r="J84" s="120"/>
      <c r="K84" s="120"/>
      <c r="L84" s="237"/>
      <c r="M84" s="237"/>
      <c r="N84" s="110"/>
    </row>
    <row r="85" spans="1:16" ht="14.25" customHeight="1" x14ac:dyDescent="0.25">
      <c r="A85" s="114"/>
      <c r="B85" s="9" t="s">
        <v>80</v>
      </c>
      <c r="C85" s="122"/>
      <c r="D85" s="118">
        <v>0.05</v>
      </c>
      <c r="E85" s="243">
        <f>D85*E73</f>
        <v>554277.12848644808</v>
      </c>
      <c r="F85" s="243"/>
      <c r="G85" s="116"/>
      <c r="H85" s="243">
        <f>D85*H73</f>
        <v>227276.05526749996</v>
      </c>
      <c r="I85" s="243"/>
      <c r="J85" s="240"/>
      <c r="K85" s="240"/>
      <c r="L85" s="239"/>
      <c r="M85" s="239"/>
      <c r="N85" s="110"/>
    </row>
    <row r="86" spans="1:16" ht="14.25" customHeight="1" x14ac:dyDescent="0.25">
      <c r="A86" s="114"/>
      <c r="B86" s="9" t="s">
        <v>81</v>
      </c>
      <c r="C86" s="122"/>
      <c r="D86" s="123">
        <v>1</v>
      </c>
      <c r="E86" s="243">
        <v>150000</v>
      </c>
      <c r="F86" s="243"/>
      <c r="G86" s="116"/>
      <c r="I86" s="124"/>
      <c r="J86" s="125"/>
      <c r="K86" s="125"/>
      <c r="L86" s="124"/>
      <c r="M86" s="124"/>
      <c r="N86" s="110"/>
    </row>
    <row r="87" spans="1:16" ht="14.25" customHeight="1" x14ac:dyDescent="0.25">
      <c r="A87" s="114"/>
      <c r="B87" s="9"/>
      <c r="C87" s="122"/>
      <c r="D87" s="118"/>
      <c r="E87" s="243"/>
      <c r="F87" s="243"/>
      <c r="G87" s="116"/>
      <c r="H87" s="124"/>
      <c r="I87" s="124"/>
      <c r="J87" s="125"/>
      <c r="K87" s="125"/>
      <c r="L87" s="124"/>
      <c r="M87" s="124"/>
      <c r="N87" s="110"/>
    </row>
    <row r="88" spans="1:16" ht="14.25" customHeight="1" x14ac:dyDescent="0.25">
      <c r="A88" s="114"/>
      <c r="B88" s="9"/>
      <c r="C88" s="122"/>
      <c r="D88" s="118"/>
      <c r="E88" s="126"/>
      <c r="F88" s="126"/>
      <c r="G88" s="116"/>
      <c r="H88" s="124"/>
      <c r="I88" s="124"/>
      <c r="J88" s="125"/>
      <c r="K88" s="125"/>
      <c r="L88" s="124"/>
      <c r="M88" s="124"/>
      <c r="N88" s="110"/>
    </row>
    <row r="89" spans="1:16" x14ac:dyDescent="0.25">
      <c r="A89" s="114"/>
      <c r="B89" s="127" t="s">
        <v>82</v>
      </c>
      <c r="C89" s="118"/>
      <c r="D89" s="5"/>
      <c r="E89" s="241">
        <f>SUM(E77:F88)</f>
        <v>3630860.3668948933</v>
      </c>
      <c r="F89" s="241"/>
      <c r="G89" s="128"/>
      <c r="H89" s="242">
        <f>SUM(H77:I83)</f>
        <v>972741.5165448999</v>
      </c>
      <c r="I89" s="242"/>
      <c r="J89" s="235">
        <f>SUM(J77:K88)</f>
        <v>1323009.1833970132</v>
      </c>
      <c r="K89" s="235"/>
      <c r="L89" s="241">
        <f>SUM(L77:M85)</f>
        <v>2295750.6999419131</v>
      </c>
      <c r="M89" s="241"/>
      <c r="N89" s="131"/>
      <c r="O89" s="113"/>
      <c r="P89" t="s">
        <v>10</v>
      </c>
    </row>
    <row r="90" spans="1:16" x14ac:dyDescent="0.25">
      <c r="A90" s="114"/>
      <c r="B90" s="9"/>
      <c r="C90" s="132"/>
      <c r="D90" s="133"/>
      <c r="E90" s="239"/>
      <c r="F90" s="239"/>
      <c r="G90" s="116"/>
      <c r="H90" s="240"/>
      <c r="I90" s="240"/>
      <c r="J90" s="240"/>
      <c r="K90" s="240"/>
      <c r="L90" s="239"/>
      <c r="M90" s="239"/>
      <c r="N90" s="110"/>
    </row>
    <row r="91" spans="1:16" x14ac:dyDescent="0.25">
      <c r="A91" s="114"/>
      <c r="B91" s="134" t="s">
        <v>83</v>
      </c>
      <c r="C91" s="135"/>
      <c r="D91" s="3"/>
      <c r="E91" s="241">
        <f>E73+E89</f>
        <v>14716402.936623855</v>
      </c>
      <c r="F91" s="241"/>
      <c r="G91" s="129"/>
      <c r="H91" s="242">
        <f>H73+H89</f>
        <v>5518262.6218948988</v>
      </c>
      <c r="I91" s="242"/>
      <c r="J91" s="235">
        <f>J89+J73</f>
        <v>7505295.087121373</v>
      </c>
      <c r="K91" s="235"/>
      <c r="L91" s="242">
        <f>H91+J91</f>
        <v>13023557.709016271</v>
      </c>
      <c r="M91" s="242"/>
      <c r="N91" s="110"/>
    </row>
    <row r="92" spans="1:16" x14ac:dyDescent="0.25">
      <c r="A92" s="6"/>
      <c r="B92" s="136" t="s">
        <v>84</v>
      </c>
      <c r="C92" s="118"/>
      <c r="E92" s="112"/>
      <c r="F92" s="112"/>
      <c r="G92" s="112"/>
      <c r="H92" s="112"/>
      <c r="I92" s="112"/>
      <c r="J92" s="112"/>
      <c r="K92" s="112"/>
      <c r="L92" s="112"/>
      <c r="M92" s="112"/>
      <c r="N92" s="110"/>
    </row>
    <row r="93" spans="1:16" x14ac:dyDescent="0.25">
      <c r="A93" s="6"/>
      <c r="B93" s="9" t="s">
        <v>77</v>
      </c>
      <c r="C93" s="6"/>
      <c r="D93" s="118">
        <v>0.01</v>
      </c>
      <c r="E93" s="112"/>
      <c r="F93" s="107"/>
      <c r="G93" s="112"/>
      <c r="H93" s="237">
        <f>H82</f>
        <v>45455.211053499988</v>
      </c>
      <c r="I93" s="237"/>
      <c r="J93" s="237">
        <f>J82</f>
        <v>61822.859037243601</v>
      </c>
      <c r="K93" s="237"/>
      <c r="L93" s="237">
        <f t="shared" ref="L93:L94" si="15">H93+J93</f>
        <v>107278.0700907436</v>
      </c>
      <c r="M93" s="237"/>
      <c r="N93" s="110"/>
    </row>
    <row r="94" spans="1:16" x14ac:dyDescent="0.25">
      <c r="A94" s="6"/>
      <c r="B94" s="13" t="s">
        <v>78</v>
      </c>
      <c r="C94" s="3"/>
      <c r="D94" s="115">
        <v>1E-3</v>
      </c>
      <c r="E94" s="112"/>
      <c r="F94" s="112"/>
      <c r="G94" s="112"/>
      <c r="H94" s="237">
        <f>H83</f>
        <v>4545.5211053499988</v>
      </c>
      <c r="I94" s="237"/>
      <c r="J94" s="237">
        <f>J83</f>
        <v>6182.2859037243607</v>
      </c>
      <c r="K94" s="237"/>
      <c r="L94" s="237">
        <f t="shared" si="15"/>
        <v>10727.80700907436</v>
      </c>
      <c r="M94" s="237"/>
    </row>
    <row r="95" spans="1:16" x14ac:dyDescent="0.25">
      <c r="A95" s="6"/>
      <c r="B95" s="13" t="s">
        <v>85</v>
      </c>
      <c r="C95" s="3"/>
      <c r="D95" s="137">
        <v>0.2</v>
      </c>
      <c r="E95" s="138"/>
      <c r="F95" s="138"/>
      <c r="G95" s="138"/>
      <c r="H95" s="237">
        <f>H91*D95</f>
        <v>1103652.5243789798</v>
      </c>
      <c r="I95" s="237"/>
      <c r="J95" s="237">
        <f>J91*D95</f>
        <v>1501059.0174242747</v>
      </c>
      <c r="K95" s="237"/>
      <c r="L95" s="237">
        <f>H95+J95</f>
        <v>2604711.5418032547</v>
      </c>
      <c r="M95" s="237"/>
    </row>
    <row r="96" spans="1:16" x14ac:dyDescent="0.25">
      <c r="A96" s="6"/>
      <c r="E96" s="138"/>
      <c r="F96" s="138"/>
      <c r="G96" s="138"/>
      <c r="H96" s="238">
        <f>SUM(H93:I95)</f>
        <v>1153653.2565378298</v>
      </c>
      <c r="I96" s="238"/>
      <c r="J96" s="237">
        <f>SUM(J93:K95)</f>
        <v>1569064.1623652426</v>
      </c>
      <c r="K96" s="237"/>
      <c r="L96" s="237">
        <f>H96+J96</f>
        <v>2722717.4189030724</v>
      </c>
      <c r="M96" s="237"/>
      <c r="N96" s="113"/>
    </row>
    <row r="97" spans="1:14" x14ac:dyDescent="0.25">
      <c r="A97" s="6"/>
      <c r="E97" s="138"/>
      <c r="F97" s="138"/>
      <c r="G97" s="138"/>
      <c r="H97" s="139"/>
      <c r="I97" s="112"/>
      <c r="J97" s="138"/>
      <c r="K97" s="125"/>
      <c r="L97" s="125"/>
      <c r="M97" s="125"/>
    </row>
    <row r="98" spans="1:14" x14ac:dyDescent="0.25">
      <c r="A98" s="6"/>
      <c r="B98" s="13" t="s">
        <v>150</v>
      </c>
      <c r="C98" s="3"/>
      <c r="D98" s="3"/>
      <c r="E98" s="138"/>
      <c r="F98" s="138"/>
      <c r="G98" s="138"/>
      <c r="H98" s="233">
        <f>H91-H96</f>
        <v>4364609.3653570693</v>
      </c>
      <c r="I98" s="233"/>
      <c r="J98" s="234">
        <f>J91-J96</f>
        <v>5936230.9247561302</v>
      </c>
      <c r="K98" s="234"/>
      <c r="L98" s="235">
        <f>H98+J98</f>
        <v>10300840.2901132</v>
      </c>
      <c r="M98" s="235"/>
      <c r="N98" s="110"/>
    </row>
    <row r="99" spans="1:14" x14ac:dyDescent="0.25">
      <c r="A99" s="6"/>
      <c r="B99" s="13"/>
      <c r="C99" s="3"/>
      <c r="D99" s="3"/>
      <c r="E99" s="3"/>
      <c r="F99" s="3"/>
      <c r="G99" s="3"/>
      <c r="H99" s="140"/>
      <c r="I99" s="141"/>
      <c r="J99" s="142"/>
      <c r="K99" s="143"/>
      <c r="L99" s="143"/>
      <c r="M99" s="144"/>
      <c r="N99" s="110"/>
    </row>
    <row r="100" spans="1:14" x14ac:dyDescent="0.25">
      <c r="A100" s="5"/>
      <c r="B100" s="13"/>
      <c r="C100" s="236" t="s">
        <v>87</v>
      </c>
      <c r="D100" s="236"/>
      <c r="E100" s="236"/>
      <c r="F100" s="5"/>
      <c r="G100" s="236" t="s">
        <v>88</v>
      </c>
      <c r="H100" s="236"/>
      <c r="I100" s="236"/>
      <c r="J100" s="5"/>
      <c r="K100" s="236" t="s">
        <v>181</v>
      </c>
      <c r="L100" s="236"/>
      <c r="M100" s="5"/>
    </row>
    <row r="101" spans="1:14" x14ac:dyDescent="0.25">
      <c r="A101" s="5"/>
      <c r="B101" s="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4" x14ac:dyDescent="0.25">
      <c r="A102" s="5"/>
      <c r="B102" s="5"/>
      <c r="C102" s="5"/>
      <c r="D102" s="5" t="s">
        <v>90</v>
      </c>
      <c r="E102" s="5"/>
      <c r="F102" s="5"/>
      <c r="G102" s="5"/>
      <c r="H102" s="5" t="s">
        <v>91</v>
      </c>
      <c r="I102" s="5"/>
      <c r="J102" s="5"/>
      <c r="K102" s="131" t="s">
        <v>92</v>
      </c>
      <c r="L102" s="131"/>
    </row>
    <row r="103" spans="1:14" ht="22.5" customHeight="1" x14ac:dyDescent="0.25">
      <c r="B103" s="5"/>
      <c r="C103" s="5"/>
      <c r="D103" s="5" t="s">
        <v>93</v>
      </c>
      <c r="E103" s="5"/>
      <c r="F103" s="5"/>
      <c r="G103" s="5"/>
      <c r="H103" s="5" t="s">
        <v>94</v>
      </c>
      <c r="I103" s="5"/>
      <c r="J103" s="5"/>
      <c r="K103" s="5" t="s">
        <v>95</v>
      </c>
      <c r="L103" s="5"/>
      <c r="M103" s="3"/>
    </row>
    <row r="104" spans="1:14" ht="22.5" customHeight="1" x14ac:dyDescent="0.25">
      <c r="N104" s="5"/>
    </row>
    <row r="105" spans="1:14" ht="18.75" x14ac:dyDescent="0.3">
      <c r="B105" s="232" t="s">
        <v>184</v>
      </c>
      <c r="C105" s="232"/>
    </row>
    <row r="106" spans="1:14" ht="20.25" customHeight="1" x14ac:dyDescent="0.35">
      <c r="B106" s="230" t="s">
        <v>185</v>
      </c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</row>
  </sheetData>
  <mergeCells count="94">
    <mergeCell ref="B66:N66"/>
    <mergeCell ref="A1:M1"/>
    <mergeCell ref="A2:M2"/>
    <mergeCell ref="C6:I6"/>
    <mergeCell ref="A10:F10"/>
    <mergeCell ref="G10:J10"/>
    <mergeCell ref="K10:M10"/>
    <mergeCell ref="C4:K4"/>
    <mergeCell ref="B51:N51"/>
    <mergeCell ref="A52:F52"/>
    <mergeCell ref="G52:J52"/>
    <mergeCell ref="K52:M52"/>
    <mergeCell ref="B65:N65"/>
    <mergeCell ref="C68:I68"/>
    <mergeCell ref="E72:F72"/>
    <mergeCell ref="H72:J72"/>
    <mergeCell ref="L72:M72"/>
    <mergeCell ref="E73:F73"/>
    <mergeCell ref="H73:I73"/>
    <mergeCell ref="J73:K73"/>
    <mergeCell ref="L73:M73"/>
    <mergeCell ref="E76:F76"/>
    <mergeCell ref="H76:I76"/>
    <mergeCell ref="L76:M76"/>
    <mergeCell ref="E77:F77"/>
    <mergeCell ref="H77:I77"/>
    <mergeCell ref="J77:K77"/>
    <mergeCell ref="L77:M77"/>
    <mergeCell ref="E78:F78"/>
    <mergeCell ref="H78:I78"/>
    <mergeCell ref="J78:K78"/>
    <mergeCell ref="L78:M78"/>
    <mergeCell ref="E79:F79"/>
    <mergeCell ref="H79:I79"/>
    <mergeCell ref="J79:K79"/>
    <mergeCell ref="L79:M79"/>
    <mergeCell ref="E80:F80"/>
    <mergeCell ref="H80:I80"/>
    <mergeCell ref="J80:K80"/>
    <mergeCell ref="L80:M80"/>
    <mergeCell ref="E81:F81"/>
    <mergeCell ref="H81:I81"/>
    <mergeCell ref="J81:K81"/>
    <mergeCell ref="L81:M81"/>
    <mergeCell ref="E82:F82"/>
    <mergeCell ref="H82:I82"/>
    <mergeCell ref="J82:K82"/>
    <mergeCell ref="L82:M82"/>
    <mergeCell ref="E83:F83"/>
    <mergeCell ref="H83:I83"/>
    <mergeCell ref="J83:K83"/>
    <mergeCell ref="L83:M83"/>
    <mergeCell ref="L89:M89"/>
    <mergeCell ref="E84:F84"/>
    <mergeCell ref="H84:I84"/>
    <mergeCell ref="L84:M84"/>
    <mergeCell ref="E85:F85"/>
    <mergeCell ref="H85:I85"/>
    <mergeCell ref="J85:K85"/>
    <mergeCell ref="L85:M85"/>
    <mergeCell ref="E86:F86"/>
    <mergeCell ref="E87:F87"/>
    <mergeCell ref="E89:F89"/>
    <mergeCell ref="H89:I89"/>
    <mergeCell ref="J89:K89"/>
    <mergeCell ref="E90:F90"/>
    <mergeCell ref="H90:I90"/>
    <mergeCell ref="J90:K90"/>
    <mergeCell ref="L90:M90"/>
    <mergeCell ref="E91:F91"/>
    <mergeCell ref="H91:I91"/>
    <mergeCell ref="J91:K91"/>
    <mergeCell ref="L91:M91"/>
    <mergeCell ref="J93:K93"/>
    <mergeCell ref="L93:M93"/>
    <mergeCell ref="H94:I94"/>
    <mergeCell ref="J94:K94"/>
    <mergeCell ref="L94:M94"/>
    <mergeCell ref="B106:N106"/>
    <mergeCell ref="D5:I5"/>
    <mergeCell ref="B105:C105"/>
    <mergeCell ref="H98:I98"/>
    <mergeCell ref="J98:K98"/>
    <mergeCell ref="L98:M98"/>
    <mergeCell ref="C100:E100"/>
    <mergeCell ref="G100:I100"/>
    <mergeCell ref="K100:L100"/>
    <mergeCell ref="H95:I95"/>
    <mergeCell ref="J95:K95"/>
    <mergeCell ref="L95:M95"/>
    <mergeCell ref="H96:I96"/>
    <mergeCell ref="J96:K96"/>
    <mergeCell ref="L96:M96"/>
    <mergeCell ref="H93:I93"/>
  </mergeCells>
  <pageMargins left="0.70866141732283472" right="0.70866141732283472" top="0.74803149606299213" bottom="0.74803149606299213" header="0.31496062992125984" footer="0.31496062992125984"/>
  <pageSetup paperSize="5" scale="80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F6749-3AA2-4656-BD1D-DB3DEC48A1BF}">
  <dimension ref="A1:P125"/>
  <sheetViews>
    <sheetView topLeftCell="A115" workbookViewId="0">
      <selection activeCell="B124" sqref="B124"/>
    </sheetView>
  </sheetViews>
  <sheetFormatPr baseColWidth="10" defaultRowHeight="15" x14ac:dyDescent="0.25"/>
  <cols>
    <col min="1" max="1" width="7.7109375" customWidth="1"/>
    <col min="2" max="2" width="49.42578125" bestFit="1" customWidth="1"/>
    <col min="3" max="3" width="14.140625" customWidth="1"/>
    <col min="4" max="4" width="12.28515625" customWidth="1"/>
    <col min="5" max="5" width="11.7109375" bestFit="1" customWidth="1"/>
    <col min="6" max="6" width="17" customWidth="1"/>
    <col min="7" max="7" width="10.7109375" bestFit="1" customWidth="1"/>
    <col min="8" max="8" width="11.28515625" customWidth="1"/>
    <col min="9" max="9" width="11.85546875" bestFit="1" customWidth="1"/>
    <col min="10" max="10" width="4.7109375" customWidth="1"/>
    <col min="11" max="11" width="13.85546875" customWidth="1"/>
    <col min="12" max="12" width="13.28515625" bestFit="1" customWidth="1"/>
    <col min="13" max="13" width="13.85546875" customWidth="1"/>
    <col min="14" max="14" width="10.140625" bestFit="1" customWidth="1"/>
    <col min="257" max="257" width="7.7109375" customWidth="1"/>
    <col min="258" max="258" width="49.85546875" customWidth="1"/>
    <col min="259" max="259" width="4.85546875" bestFit="1" customWidth="1"/>
    <col min="260" max="260" width="10.42578125" customWidth="1"/>
    <col min="261" max="261" width="10.85546875" bestFit="1" customWidth="1"/>
    <col min="262" max="262" width="14.5703125" customWidth="1"/>
    <col min="263" max="263" width="10.7109375" bestFit="1" customWidth="1"/>
    <col min="264" max="264" width="11.28515625" customWidth="1"/>
    <col min="265" max="265" width="11.7109375" customWidth="1"/>
    <col min="266" max="266" width="4.7109375" customWidth="1"/>
    <col min="267" max="267" width="13.85546875" customWidth="1"/>
    <col min="268" max="268" width="10.85546875" customWidth="1"/>
    <col min="269" max="269" width="13.85546875" customWidth="1"/>
    <col min="270" max="270" width="1.140625" customWidth="1"/>
    <col min="513" max="513" width="7.7109375" customWidth="1"/>
    <col min="514" max="514" width="49.85546875" customWidth="1"/>
    <col min="515" max="515" width="4.85546875" bestFit="1" customWidth="1"/>
    <col min="516" max="516" width="10.42578125" customWidth="1"/>
    <col min="517" max="517" width="10.85546875" bestFit="1" customWidth="1"/>
    <col min="518" max="518" width="14.5703125" customWidth="1"/>
    <col min="519" max="519" width="10.7109375" bestFit="1" customWidth="1"/>
    <col min="520" max="520" width="11.28515625" customWidth="1"/>
    <col min="521" max="521" width="11.7109375" customWidth="1"/>
    <col min="522" max="522" width="4.7109375" customWidth="1"/>
    <col min="523" max="523" width="13.85546875" customWidth="1"/>
    <col min="524" max="524" width="10.85546875" customWidth="1"/>
    <col min="525" max="525" width="13.85546875" customWidth="1"/>
    <col min="526" max="526" width="1.140625" customWidth="1"/>
    <col min="769" max="769" width="7.7109375" customWidth="1"/>
    <col min="770" max="770" width="49.85546875" customWidth="1"/>
    <col min="771" max="771" width="4.85546875" bestFit="1" customWidth="1"/>
    <col min="772" max="772" width="10.42578125" customWidth="1"/>
    <col min="773" max="773" width="10.85546875" bestFit="1" customWidth="1"/>
    <col min="774" max="774" width="14.5703125" customWidth="1"/>
    <col min="775" max="775" width="10.7109375" bestFit="1" customWidth="1"/>
    <col min="776" max="776" width="11.28515625" customWidth="1"/>
    <col min="777" max="777" width="11.7109375" customWidth="1"/>
    <col min="778" max="778" width="4.7109375" customWidth="1"/>
    <col min="779" max="779" width="13.85546875" customWidth="1"/>
    <col min="780" max="780" width="10.85546875" customWidth="1"/>
    <col min="781" max="781" width="13.85546875" customWidth="1"/>
    <col min="782" max="782" width="1.140625" customWidth="1"/>
    <col min="1025" max="1025" width="7.7109375" customWidth="1"/>
    <col min="1026" max="1026" width="49.85546875" customWidth="1"/>
    <col min="1027" max="1027" width="4.85546875" bestFit="1" customWidth="1"/>
    <col min="1028" max="1028" width="10.42578125" customWidth="1"/>
    <col min="1029" max="1029" width="10.85546875" bestFit="1" customWidth="1"/>
    <col min="1030" max="1030" width="14.5703125" customWidth="1"/>
    <col min="1031" max="1031" width="10.7109375" bestFit="1" customWidth="1"/>
    <col min="1032" max="1032" width="11.28515625" customWidth="1"/>
    <col min="1033" max="1033" width="11.7109375" customWidth="1"/>
    <col min="1034" max="1034" width="4.7109375" customWidth="1"/>
    <col min="1035" max="1035" width="13.85546875" customWidth="1"/>
    <col min="1036" max="1036" width="10.85546875" customWidth="1"/>
    <col min="1037" max="1037" width="13.85546875" customWidth="1"/>
    <col min="1038" max="1038" width="1.140625" customWidth="1"/>
    <col min="1281" max="1281" width="7.7109375" customWidth="1"/>
    <col min="1282" max="1282" width="49.85546875" customWidth="1"/>
    <col min="1283" max="1283" width="4.85546875" bestFit="1" customWidth="1"/>
    <col min="1284" max="1284" width="10.42578125" customWidth="1"/>
    <col min="1285" max="1285" width="10.85546875" bestFit="1" customWidth="1"/>
    <col min="1286" max="1286" width="14.5703125" customWidth="1"/>
    <col min="1287" max="1287" width="10.7109375" bestFit="1" customWidth="1"/>
    <col min="1288" max="1288" width="11.28515625" customWidth="1"/>
    <col min="1289" max="1289" width="11.7109375" customWidth="1"/>
    <col min="1290" max="1290" width="4.7109375" customWidth="1"/>
    <col min="1291" max="1291" width="13.85546875" customWidth="1"/>
    <col min="1292" max="1292" width="10.85546875" customWidth="1"/>
    <col min="1293" max="1293" width="13.85546875" customWidth="1"/>
    <col min="1294" max="1294" width="1.140625" customWidth="1"/>
    <col min="1537" max="1537" width="7.7109375" customWidth="1"/>
    <col min="1538" max="1538" width="49.85546875" customWidth="1"/>
    <col min="1539" max="1539" width="4.85546875" bestFit="1" customWidth="1"/>
    <col min="1540" max="1540" width="10.42578125" customWidth="1"/>
    <col min="1541" max="1541" width="10.85546875" bestFit="1" customWidth="1"/>
    <col min="1542" max="1542" width="14.5703125" customWidth="1"/>
    <col min="1543" max="1543" width="10.7109375" bestFit="1" customWidth="1"/>
    <col min="1544" max="1544" width="11.28515625" customWidth="1"/>
    <col min="1545" max="1545" width="11.7109375" customWidth="1"/>
    <col min="1546" max="1546" width="4.7109375" customWidth="1"/>
    <col min="1547" max="1547" width="13.85546875" customWidth="1"/>
    <col min="1548" max="1548" width="10.85546875" customWidth="1"/>
    <col min="1549" max="1549" width="13.85546875" customWidth="1"/>
    <col min="1550" max="1550" width="1.140625" customWidth="1"/>
    <col min="1793" max="1793" width="7.7109375" customWidth="1"/>
    <col min="1794" max="1794" width="49.85546875" customWidth="1"/>
    <col min="1795" max="1795" width="4.85546875" bestFit="1" customWidth="1"/>
    <col min="1796" max="1796" width="10.42578125" customWidth="1"/>
    <col min="1797" max="1797" width="10.85546875" bestFit="1" customWidth="1"/>
    <col min="1798" max="1798" width="14.5703125" customWidth="1"/>
    <col min="1799" max="1799" width="10.7109375" bestFit="1" customWidth="1"/>
    <col min="1800" max="1800" width="11.28515625" customWidth="1"/>
    <col min="1801" max="1801" width="11.7109375" customWidth="1"/>
    <col min="1802" max="1802" width="4.7109375" customWidth="1"/>
    <col min="1803" max="1803" width="13.85546875" customWidth="1"/>
    <col min="1804" max="1804" width="10.85546875" customWidth="1"/>
    <col min="1805" max="1805" width="13.85546875" customWidth="1"/>
    <col min="1806" max="1806" width="1.140625" customWidth="1"/>
    <col min="2049" max="2049" width="7.7109375" customWidth="1"/>
    <col min="2050" max="2050" width="49.85546875" customWidth="1"/>
    <col min="2051" max="2051" width="4.85546875" bestFit="1" customWidth="1"/>
    <col min="2052" max="2052" width="10.42578125" customWidth="1"/>
    <col min="2053" max="2053" width="10.85546875" bestFit="1" customWidth="1"/>
    <col min="2054" max="2054" width="14.5703125" customWidth="1"/>
    <col min="2055" max="2055" width="10.7109375" bestFit="1" customWidth="1"/>
    <col min="2056" max="2056" width="11.28515625" customWidth="1"/>
    <col min="2057" max="2057" width="11.7109375" customWidth="1"/>
    <col min="2058" max="2058" width="4.7109375" customWidth="1"/>
    <col min="2059" max="2059" width="13.85546875" customWidth="1"/>
    <col min="2060" max="2060" width="10.85546875" customWidth="1"/>
    <col min="2061" max="2061" width="13.85546875" customWidth="1"/>
    <col min="2062" max="2062" width="1.140625" customWidth="1"/>
    <col min="2305" max="2305" width="7.7109375" customWidth="1"/>
    <col min="2306" max="2306" width="49.85546875" customWidth="1"/>
    <col min="2307" max="2307" width="4.85546875" bestFit="1" customWidth="1"/>
    <col min="2308" max="2308" width="10.42578125" customWidth="1"/>
    <col min="2309" max="2309" width="10.85546875" bestFit="1" customWidth="1"/>
    <col min="2310" max="2310" width="14.5703125" customWidth="1"/>
    <col min="2311" max="2311" width="10.7109375" bestFit="1" customWidth="1"/>
    <col min="2312" max="2312" width="11.28515625" customWidth="1"/>
    <col min="2313" max="2313" width="11.7109375" customWidth="1"/>
    <col min="2314" max="2314" width="4.7109375" customWidth="1"/>
    <col min="2315" max="2315" width="13.85546875" customWidth="1"/>
    <col min="2316" max="2316" width="10.85546875" customWidth="1"/>
    <col min="2317" max="2317" width="13.85546875" customWidth="1"/>
    <col min="2318" max="2318" width="1.140625" customWidth="1"/>
    <col min="2561" max="2561" width="7.7109375" customWidth="1"/>
    <col min="2562" max="2562" width="49.85546875" customWidth="1"/>
    <col min="2563" max="2563" width="4.85546875" bestFit="1" customWidth="1"/>
    <col min="2564" max="2564" width="10.42578125" customWidth="1"/>
    <col min="2565" max="2565" width="10.85546875" bestFit="1" customWidth="1"/>
    <col min="2566" max="2566" width="14.5703125" customWidth="1"/>
    <col min="2567" max="2567" width="10.7109375" bestFit="1" customWidth="1"/>
    <col min="2568" max="2568" width="11.28515625" customWidth="1"/>
    <col min="2569" max="2569" width="11.7109375" customWidth="1"/>
    <col min="2570" max="2570" width="4.7109375" customWidth="1"/>
    <col min="2571" max="2571" width="13.85546875" customWidth="1"/>
    <col min="2572" max="2572" width="10.85546875" customWidth="1"/>
    <col min="2573" max="2573" width="13.85546875" customWidth="1"/>
    <col min="2574" max="2574" width="1.140625" customWidth="1"/>
    <col min="2817" max="2817" width="7.7109375" customWidth="1"/>
    <col min="2818" max="2818" width="49.85546875" customWidth="1"/>
    <col min="2819" max="2819" width="4.85546875" bestFit="1" customWidth="1"/>
    <col min="2820" max="2820" width="10.42578125" customWidth="1"/>
    <col min="2821" max="2821" width="10.85546875" bestFit="1" customWidth="1"/>
    <col min="2822" max="2822" width="14.5703125" customWidth="1"/>
    <col min="2823" max="2823" width="10.7109375" bestFit="1" customWidth="1"/>
    <col min="2824" max="2824" width="11.28515625" customWidth="1"/>
    <col min="2825" max="2825" width="11.7109375" customWidth="1"/>
    <col min="2826" max="2826" width="4.7109375" customWidth="1"/>
    <col min="2827" max="2827" width="13.85546875" customWidth="1"/>
    <col min="2828" max="2828" width="10.85546875" customWidth="1"/>
    <col min="2829" max="2829" width="13.85546875" customWidth="1"/>
    <col min="2830" max="2830" width="1.140625" customWidth="1"/>
    <col min="3073" max="3073" width="7.7109375" customWidth="1"/>
    <col min="3074" max="3074" width="49.85546875" customWidth="1"/>
    <col min="3075" max="3075" width="4.85546875" bestFit="1" customWidth="1"/>
    <col min="3076" max="3076" width="10.42578125" customWidth="1"/>
    <col min="3077" max="3077" width="10.85546875" bestFit="1" customWidth="1"/>
    <col min="3078" max="3078" width="14.5703125" customWidth="1"/>
    <col min="3079" max="3079" width="10.7109375" bestFit="1" customWidth="1"/>
    <col min="3080" max="3080" width="11.28515625" customWidth="1"/>
    <col min="3081" max="3081" width="11.7109375" customWidth="1"/>
    <col min="3082" max="3082" width="4.7109375" customWidth="1"/>
    <col min="3083" max="3083" width="13.85546875" customWidth="1"/>
    <col min="3084" max="3084" width="10.85546875" customWidth="1"/>
    <col min="3085" max="3085" width="13.85546875" customWidth="1"/>
    <col min="3086" max="3086" width="1.140625" customWidth="1"/>
    <col min="3329" max="3329" width="7.7109375" customWidth="1"/>
    <col min="3330" max="3330" width="49.85546875" customWidth="1"/>
    <col min="3331" max="3331" width="4.85546875" bestFit="1" customWidth="1"/>
    <col min="3332" max="3332" width="10.42578125" customWidth="1"/>
    <col min="3333" max="3333" width="10.85546875" bestFit="1" customWidth="1"/>
    <col min="3334" max="3334" width="14.5703125" customWidth="1"/>
    <col min="3335" max="3335" width="10.7109375" bestFit="1" customWidth="1"/>
    <col min="3336" max="3336" width="11.28515625" customWidth="1"/>
    <col min="3337" max="3337" width="11.7109375" customWidth="1"/>
    <col min="3338" max="3338" width="4.7109375" customWidth="1"/>
    <col min="3339" max="3339" width="13.85546875" customWidth="1"/>
    <col min="3340" max="3340" width="10.85546875" customWidth="1"/>
    <col min="3341" max="3341" width="13.85546875" customWidth="1"/>
    <col min="3342" max="3342" width="1.140625" customWidth="1"/>
    <col min="3585" max="3585" width="7.7109375" customWidth="1"/>
    <col min="3586" max="3586" width="49.85546875" customWidth="1"/>
    <col min="3587" max="3587" width="4.85546875" bestFit="1" customWidth="1"/>
    <col min="3588" max="3588" width="10.42578125" customWidth="1"/>
    <col min="3589" max="3589" width="10.85546875" bestFit="1" customWidth="1"/>
    <col min="3590" max="3590" width="14.5703125" customWidth="1"/>
    <col min="3591" max="3591" width="10.7109375" bestFit="1" customWidth="1"/>
    <col min="3592" max="3592" width="11.28515625" customWidth="1"/>
    <col min="3593" max="3593" width="11.7109375" customWidth="1"/>
    <col min="3594" max="3594" width="4.7109375" customWidth="1"/>
    <col min="3595" max="3595" width="13.85546875" customWidth="1"/>
    <col min="3596" max="3596" width="10.85546875" customWidth="1"/>
    <col min="3597" max="3597" width="13.85546875" customWidth="1"/>
    <col min="3598" max="3598" width="1.140625" customWidth="1"/>
    <col min="3841" max="3841" width="7.7109375" customWidth="1"/>
    <col min="3842" max="3842" width="49.85546875" customWidth="1"/>
    <col min="3843" max="3843" width="4.85546875" bestFit="1" customWidth="1"/>
    <col min="3844" max="3844" width="10.42578125" customWidth="1"/>
    <col min="3845" max="3845" width="10.85546875" bestFit="1" customWidth="1"/>
    <col min="3846" max="3846" width="14.5703125" customWidth="1"/>
    <col min="3847" max="3847" width="10.7109375" bestFit="1" customWidth="1"/>
    <col min="3848" max="3848" width="11.28515625" customWidth="1"/>
    <col min="3849" max="3849" width="11.7109375" customWidth="1"/>
    <col min="3850" max="3850" width="4.7109375" customWidth="1"/>
    <col min="3851" max="3851" width="13.85546875" customWidth="1"/>
    <col min="3852" max="3852" width="10.85546875" customWidth="1"/>
    <col min="3853" max="3853" width="13.85546875" customWidth="1"/>
    <col min="3854" max="3854" width="1.140625" customWidth="1"/>
    <col min="4097" max="4097" width="7.7109375" customWidth="1"/>
    <col min="4098" max="4098" width="49.85546875" customWidth="1"/>
    <col min="4099" max="4099" width="4.85546875" bestFit="1" customWidth="1"/>
    <col min="4100" max="4100" width="10.42578125" customWidth="1"/>
    <col min="4101" max="4101" width="10.85546875" bestFit="1" customWidth="1"/>
    <col min="4102" max="4102" width="14.5703125" customWidth="1"/>
    <col min="4103" max="4103" width="10.7109375" bestFit="1" customWidth="1"/>
    <col min="4104" max="4104" width="11.28515625" customWidth="1"/>
    <col min="4105" max="4105" width="11.7109375" customWidth="1"/>
    <col min="4106" max="4106" width="4.7109375" customWidth="1"/>
    <col min="4107" max="4107" width="13.85546875" customWidth="1"/>
    <col min="4108" max="4108" width="10.85546875" customWidth="1"/>
    <col min="4109" max="4109" width="13.85546875" customWidth="1"/>
    <col min="4110" max="4110" width="1.140625" customWidth="1"/>
    <col min="4353" max="4353" width="7.7109375" customWidth="1"/>
    <col min="4354" max="4354" width="49.85546875" customWidth="1"/>
    <col min="4355" max="4355" width="4.85546875" bestFit="1" customWidth="1"/>
    <col min="4356" max="4356" width="10.42578125" customWidth="1"/>
    <col min="4357" max="4357" width="10.85546875" bestFit="1" customWidth="1"/>
    <col min="4358" max="4358" width="14.5703125" customWidth="1"/>
    <col min="4359" max="4359" width="10.7109375" bestFit="1" customWidth="1"/>
    <col min="4360" max="4360" width="11.28515625" customWidth="1"/>
    <col min="4361" max="4361" width="11.7109375" customWidth="1"/>
    <col min="4362" max="4362" width="4.7109375" customWidth="1"/>
    <col min="4363" max="4363" width="13.85546875" customWidth="1"/>
    <col min="4364" max="4364" width="10.85546875" customWidth="1"/>
    <col min="4365" max="4365" width="13.85546875" customWidth="1"/>
    <col min="4366" max="4366" width="1.140625" customWidth="1"/>
    <col min="4609" max="4609" width="7.7109375" customWidth="1"/>
    <col min="4610" max="4610" width="49.85546875" customWidth="1"/>
    <col min="4611" max="4611" width="4.85546875" bestFit="1" customWidth="1"/>
    <col min="4612" max="4612" width="10.42578125" customWidth="1"/>
    <col min="4613" max="4613" width="10.85546875" bestFit="1" customWidth="1"/>
    <col min="4614" max="4614" width="14.5703125" customWidth="1"/>
    <col min="4615" max="4615" width="10.7109375" bestFit="1" customWidth="1"/>
    <col min="4616" max="4616" width="11.28515625" customWidth="1"/>
    <col min="4617" max="4617" width="11.7109375" customWidth="1"/>
    <col min="4618" max="4618" width="4.7109375" customWidth="1"/>
    <col min="4619" max="4619" width="13.85546875" customWidth="1"/>
    <col min="4620" max="4620" width="10.85546875" customWidth="1"/>
    <col min="4621" max="4621" width="13.85546875" customWidth="1"/>
    <col min="4622" max="4622" width="1.140625" customWidth="1"/>
    <col min="4865" max="4865" width="7.7109375" customWidth="1"/>
    <col min="4866" max="4866" width="49.85546875" customWidth="1"/>
    <col min="4867" max="4867" width="4.85546875" bestFit="1" customWidth="1"/>
    <col min="4868" max="4868" width="10.42578125" customWidth="1"/>
    <col min="4869" max="4869" width="10.85546875" bestFit="1" customWidth="1"/>
    <col min="4870" max="4870" width="14.5703125" customWidth="1"/>
    <col min="4871" max="4871" width="10.7109375" bestFit="1" customWidth="1"/>
    <col min="4872" max="4872" width="11.28515625" customWidth="1"/>
    <col min="4873" max="4873" width="11.7109375" customWidth="1"/>
    <col min="4874" max="4874" width="4.7109375" customWidth="1"/>
    <col min="4875" max="4875" width="13.85546875" customWidth="1"/>
    <col min="4876" max="4876" width="10.85546875" customWidth="1"/>
    <col min="4877" max="4877" width="13.85546875" customWidth="1"/>
    <col min="4878" max="4878" width="1.140625" customWidth="1"/>
    <col min="5121" max="5121" width="7.7109375" customWidth="1"/>
    <col min="5122" max="5122" width="49.85546875" customWidth="1"/>
    <col min="5123" max="5123" width="4.85546875" bestFit="1" customWidth="1"/>
    <col min="5124" max="5124" width="10.42578125" customWidth="1"/>
    <col min="5125" max="5125" width="10.85546875" bestFit="1" customWidth="1"/>
    <col min="5126" max="5126" width="14.5703125" customWidth="1"/>
    <col min="5127" max="5127" width="10.7109375" bestFit="1" customWidth="1"/>
    <col min="5128" max="5128" width="11.28515625" customWidth="1"/>
    <col min="5129" max="5129" width="11.7109375" customWidth="1"/>
    <col min="5130" max="5130" width="4.7109375" customWidth="1"/>
    <col min="5131" max="5131" width="13.85546875" customWidth="1"/>
    <col min="5132" max="5132" width="10.85546875" customWidth="1"/>
    <col min="5133" max="5133" width="13.85546875" customWidth="1"/>
    <col min="5134" max="5134" width="1.140625" customWidth="1"/>
    <col min="5377" max="5377" width="7.7109375" customWidth="1"/>
    <col min="5378" max="5378" width="49.85546875" customWidth="1"/>
    <col min="5379" max="5379" width="4.85546875" bestFit="1" customWidth="1"/>
    <col min="5380" max="5380" width="10.42578125" customWidth="1"/>
    <col min="5381" max="5381" width="10.85546875" bestFit="1" customWidth="1"/>
    <col min="5382" max="5382" width="14.5703125" customWidth="1"/>
    <col min="5383" max="5383" width="10.7109375" bestFit="1" customWidth="1"/>
    <col min="5384" max="5384" width="11.28515625" customWidth="1"/>
    <col min="5385" max="5385" width="11.7109375" customWidth="1"/>
    <col min="5386" max="5386" width="4.7109375" customWidth="1"/>
    <col min="5387" max="5387" width="13.85546875" customWidth="1"/>
    <col min="5388" max="5388" width="10.85546875" customWidth="1"/>
    <col min="5389" max="5389" width="13.85546875" customWidth="1"/>
    <col min="5390" max="5390" width="1.140625" customWidth="1"/>
    <col min="5633" max="5633" width="7.7109375" customWidth="1"/>
    <col min="5634" max="5634" width="49.85546875" customWidth="1"/>
    <col min="5635" max="5635" width="4.85546875" bestFit="1" customWidth="1"/>
    <col min="5636" max="5636" width="10.42578125" customWidth="1"/>
    <col min="5637" max="5637" width="10.85546875" bestFit="1" customWidth="1"/>
    <col min="5638" max="5638" width="14.5703125" customWidth="1"/>
    <col min="5639" max="5639" width="10.7109375" bestFit="1" customWidth="1"/>
    <col min="5640" max="5640" width="11.28515625" customWidth="1"/>
    <col min="5641" max="5641" width="11.7109375" customWidth="1"/>
    <col min="5642" max="5642" width="4.7109375" customWidth="1"/>
    <col min="5643" max="5643" width="13.85546875" customWidth="1"/>
    <col min="5644" max="5644" width="10.85546875" customWidth="1"/>
    <col min="5645" max="5645" width="13.85546875" customWidth="1"/>
    <col min="5646" max="5646" width="1.140625" customWidth="1"/>
    <col min="5889" max="5889" width="7.7109375" customWidth="1"/>
    <col min="5890" max="5890" width="49.85546875" customWidth="1"/>
    <col min="5891" max="5891" width="4.85546875" bestFit="1" customWidth="1"/>
    <col min="5892" max="5892" width="10.42578125" customWidth="1"/>
    <col min="5893" max="5893" width="10.85546875" bestFit="1" customWidth="1"/>
    <col min="5894" max="5894" width="14.5703125" customWidth="1"/>
    <col min="5895" max="5895" width="10.7109375" bestFit="1" customWidth="1"/>
    <col min="5896" max="5896" width="11.28515625" customWidth="1"/>
    <col min="5897" max="5897" width="11.7109375" customWidth="1"/>
    <col min="5898" max="5898" width="4.7109375" customWidth="1"/>
    <col min="5899" max="5899" width="13.85546875" customWidth="1"/>
    <col min="5900" max="5900" width="10.85546875" customWidth="1"/>
    <col min="5901" max="5901" width="13.85546875" customWidth="1"/>
    <col min="5902" max="5902" width="1.140625" customWidth="1"/>
    <col min="6145" max="6145" width="7.7109375" customWidth="1"/>
    <col min="6146" max="6146" width="49.85546875" customWidth="1"/>
    <col min="6147" max="6147" width="4.85546875" bestFit="1" customWidth="1"/>
    <col min="6148" max="6148" width="10.42578125" customWidth="1"/>
    <col min="6149" max="6149" width="10.85546875" bestFit="1" customWidth="1"/>
    <col min="6150" max="6150" width="14.5703125" customWidth="1"/>
    <col min="6151" max="6151" width="10.7109375" bestFit="1" customWidth="1"/>
    <col min="6152" max="6152" width="11.28515625" customWidth="1"/>
    <col min="6153" max="6153" width="11.7109375" customWidth="1"/>
    <col min="6154" max="6154" width="4.7109375" customWidth="1"/>
    <col min="6155" max="6155" width="13.85546875" customWidth="1"/>
    <col min="6156" max="6156" width="10.85546875" customWidth="1"/>
    <col min="6157" max="6157" width="13.85546875" customWidth="1"/>
    <col min="6158" max="6158" width="1.140625" customWidth="1"/>
    <col min="6401" max="6401" width="7.7109375" customWidth="1"/>
    <col min="6402" max="6402" width="49.85546875" customWidth="1"/>
    <col min="6403" max="6403" width="4.85546875" bestFit="1" customWidth="1"/>
    <col min="6404" max="6404" width="10.42578125" customWidth="1"/>
    <col min="6405" max="6405" width="10.85546875" bestFit="1" customWidth="1"/>
    <col min="6406" max="6406" width="14.5703125" customWidth="1"/>
    <col min="6407" max="6407" width="10.7109375" bestFit="1" customWidth="1"/>
    <col min="6408" max="6408" width="11.28515625" customWidth="1"/>
    <col min="6409" max="6409" width="11.7109375" customWidth="1"/>
    <col min="6410" max="6410" width="4.7109375" customWidth="1"/>
    <col min="6411" max="6411" width="13.85546875" customWidth="1"/>
    <col min="6412" max="6412" width="10.85546875" customWidth="1"/>
    <col min="6413" max="6413" width="13.85546875" customWidth="1"/>
    <col min="6414" max="6414" width="1.140625" customWidth="1"/>
    <col min="6657" max="6657" width="7.7109375" customWidth="1"/>
    <col min="6658" max="6658" width="49.85546875" customWidth="1"/>
    <col min="6659" max="6659" width="4.85546875" bestFit="1" customWidth="1"/>
    <col min="6660" max="6660" width="10.42578125" customWidth="1"/>
    <col min="6661" max="6661" width="10.85546875" bestFit="1" customWidth="1"/>
    <col min="6662" max="6662" width="14.5703125" customWidth="1"/>
    <col min="6663" max="6663" width="10.7109375" bestFit="1" customWidth="1"/>
    <col min="6664" max="6664" width="11.28515625" customWidth="1"/>
    <col min="6665" max="6665" width="11.7109375" customWidth="1"/>
    <col min="6666" max="6666" width="4.7109375" customWidth="1"/>
    <col min="6667" max="6667" width="13.85546875" customWidth="1"/>
    <col min="6668" max="6668" width="10.85546875" customWidth="1"/>
    <col min="6669" max="6669" width="13.85546875" customWidth="1"/>
    <col min="6670" max="6670" width="1.140625" customWidth="1"/>
    <col min="6913" max="6913" width="7.7109375" customWidth="1"/>
    <col min="6914" max="6914" width="49.85546875" customWidth="1"/>
    <col min="6915" max="6915" width="4.85546875" bestFit="1" customWidth="1"/>
    <col min="6916" max="6916" width="10.42578125" customWidth="1"/>
    <col min="6917" max="6917" width="10.85546875" bestFit="1" customWidth="1"/>
    <col min="6918" max="6918" width="14.5703125" customWidth="1"/>
    <col min="6919" max="6919" width="10.7109375" bestFit="1" customWidth="1"/>
    <col min="6920" max="6920" width="11.28515625" customWidth="1"/>
    <col min="6921" max="6921" width="11.7109375" customWidth="1"/>
    <col min="6922" max="6922" width="4.7109375" customWidth="1"/>
    <col min="6923" max="6923" width="13.85546875" customWidth="1"/>
    <col min="6924" max="6924" width="10.85546875" customWidth="1"/>
    <col min="6925" max="6925" width="13.85546875" customWidth="1"/>
    <col min="6926" max="6926" width="1.140625" customWidth="1"/>
    <col min="7169" max="7169" width="7.7109375" customWidth="1"/>
    <col min="7170" max="7170" width="49.85546875" customWidth="1"/>
    <col min="7171" max="7171" width="4.85546875" bestFit="1" customWidth="1"/>
    <col min="7172" max="7172" width="10.42578125" customWidth="1"/>
    <col min="7173" max="7173" width="10.85546875" bestFit="1" customWidth="1"/>
    <col min="7174" max="7174" width="14.5703125" customWidth="1"/>
    <col min="7175" max="7175" width="10.7109375" bestFit="1" customWidth="1"/>
    <col min="7176" max="7176" width="11.28515625" customWidth="1"/>
    <col min="7177" max="7177" width="11.7109375" customWidth="1"/>
    <col min="7178" max="7178" width="4.7109375" customWidth="1"/>
    <col min="7179" max="7179" width="13.85546875" customWidth="1"/>
    <col min="7180" max="7180" width="10.85546875" customWidth="1"/>
    <col min="7181" max="7181" width="13.85546875" customWidth="1"/>
    <col min="7182" max="7182" width="1.140625" customWidth="1"/>
    <col min="7425" max="7425" width="7.7109375" customWidth="1"/>
    <col min="7426" max="7426" width="49.85546875" customWidth="1"/>
    <col min="7427" max="7427" width="4.85546875" bestFit="1" customWidth="1"/>
    <col min="7428" max="7428" width="10.42578125" customWidth="1"/>
    <col min="7429" max="7429" width="10.85546875" bestFit="1" customWidth="1"/>
    <col min="7430" max="7430" width="14.5703125" customWidth="1"/>
    <col min="7431" max="7431" width="10.7109375" bestFit="1" customWidth="1"/>
    <col min="7432" max="7432" width="11.28515625" customWidth="1"/>
    <col min="7433" max="7433" width="11.7109375" customWidth="1"/>
    <col min="7434" max="7434" width="4.7109375" customWidth="1"/>
    <col min="7435" max="7435" width="13.85546875" customWidth="1"/>
    <col min="7436" max="7436" width="10.85546875" customWidth="1"/>
    <col min="7437" max="7437" width="13.85546875" customWidth="1"/>
    <col min="7438" max="7438" width="1.140625" customWidth="1"/>
    <col min="7681" max="7681" width="7.7109375" customWidth="1"/>
    <col min="7682" max="7682" width="49.85546875" customWidth="1"/>
    <col min="7683" max="7683" width="4.85546875" bestFit="1" customWidth="1"/>
    <col min="7684" max="7684" width="10.42578125" customWidth="1"/>
    <col min="7685" max="7685" width="10.85546875" bestFit="1" customWidth="1"/>
    <col min="7686" max="7686" width="14.5703125" customWidth="1"/>
    <col min="7687" max="7687" width="10.7109375" bestFit="1" customWidth="1"/>
    <col min="7688" max="7688" width="11.28515625" customWidth="1"/>
    <col min="7689" max="7689" width="11.7109375" customWidth="1"/>
    <col min="7690" max="7690" width="4.7109375" customWidth="1"/>
    <col min="7691" max="7691" width="13.85546875" customWidth="1"/>
    <col min="7692" max="7692" width="10.85546875" customWidth="1"/>
    <col min="7693" max="7693" width="13.85546875" customWidth="1"/>
    <col min="7694" max="7694" width="1.140625" customWidth="1"/>
    <col min="7937" max="7937" width="7.7109375" customWidth="1"/>
    <col min="7938" max="7938" width="49.85546875" customWidth="1"/>
    <col min="7939" max="7939" width="4.85546875" bestFit="1" customWidth="1"/>
    <col min="7940" max="7940" width="10.42578125" customWidth="1"/>
    <col min="7941" max="7941" width="10.85546875" bestFit="1" customWidth="1"/>
    <col min="7942" max="7942" width="14.5703125" customWidth="1"/>
    <col min="7943" max="7943" width="10.7109375" bestFit="1" customWidth="1"/>
    <col min="7944" max="7944" width="11.28515625" customWidth="1"/>
    <col min="7945" max="7945" width="11.7109375" customWidth="1"/>
    <col min="7946" max="7946" width="4.7109375" customWidth="1"/>
    <col min="7947" max="7947" width="13.85546875" customWidth="1"/>
    <col min="7948" max="7948" width="10.85546875" customWidth="1"/>
    <col min="7949" max="7949" width="13.85546875" customWidth="1"/>
    <col min="7950" max="7950" width="1.140625" customWidth="1"/>
    <col min="8193" max="8193" width="7.7109375" customWidth="1"/>
    <col min="8194" max="8194" width="49.85546875" customWidth="1"/>
    <col min="8195" max="8195" width="4.85546875" bestFit="1" customWidth="1"/>
    <col min="8196" max="8196" width="10.42578125" customWidth="1"/>
    <col min="8197" max="8197" width="10.85546875" bestFit="1" customWidth="1"/>
    <col min="8198" max="8198" width="14.5703125" customWidth="1"/>
    <col min="8199" max="8199" width="10.7109375" bestFit="1" customWidth="1"/>
    <col min="8200" max="8200" width="11.28515625" customWidth="1"/>
    <col min="8201" max="8201" width="11.7109375" customWidth="1"/>
    <col min="8202" max="8202" width="4.7109375" customWidth="1"/>
    <col min="8203" max="8203" width="13.85546875" customWidth="1"/>
    <col min="8204" max="8204" width="10.85546875" customWidth="1"/>
    <col min="8205" max="8205" width="13.85546875" customWidth="1"/>
    <col min="8206" max="8206" width="1.140625" customWidth="1"/>
    <col min="8449" max="8449" width="7.7109375" customWidth="1"/>
    <col min="8450" max="8450" width="49.85546875" customWidth="1"/>
    <col min="8451" max="8451" width="4.85546875" bestFit="1" customWidth="1"/>
    <col min="8452" max="8452" width="10.42578125" customWidth="1"/>
    <col min="8453" max="8453" width="10.85546875" bestFit="1" customWidth="1"/>
    <col min="8454" max="8454" width="14.5703125" customWidth="1"/>
    <col min="8455" max="8455" width="10.7109375" bestFit="1" customWidth="1"/>
    <col min="8456" max="8456" width="11.28515625" customWidth="1"/>
    <col min="8457" max="8457" width="11.7109375" customWidth="1"/>
    <col min="8458" max="8458" width="4.7109375" customWidth="1"/>
    <col min="8459" max="8459" width="13.85546875" customWidth="1"/>
    <col min="8460" max="8460" width="10.85546875" customWidth="1"/>
    <col min="8461" max="8461" width="13.85546875" customWidth="1"/>
    <col min="8462" max="8462" width="1.140625" customWidth="1"/>
    <col min="8705" max="8705" width="7.7109375" customWidth="1"/>
    <col min="8706" max="8706" width="49.85546875" customWidth="1"/>
    <col min="8707" max="8707" width="4.85546875" bestFit="1" customWidth="1"/>
    <col min="8708" max="8708" width="10.42578125" customWidth="1"/>
    <col min="8709" max="8709" width="10.85546875" bestFit="1" customWidth="1"/>
    <col min="8710" max="8710" width="14.5703125" customWidth="1"/>
    <col min="8711" max="8711" width="10.7109375" bestFit="1" customWidth="1"/>
    <col min="8712" max="8712" width="11.28515625" customWidth="1"/>
    <col min="8713" max="8713" width="11.7109375" customWidth="1"/>
    <col min="8714" max="8714" width="4.7109375" customWidth="1"/>
    <col min="8715" max="8715" width="13.85546875" customWidth="1"/>
    <col min="8716" max="8716" width="10.85546875" customWidth="1"/>
    <col min="8717" max="8717" width="13.85546875" customWidth="1"/>
    <col min="8718" max="8718" width="1.140625" customWidth="1"/>
    <col min="8961" max="8961" width="7.7109375" customWidth="1"/>
    <col min="8962" max="8962" width="49.85546875" customWidth="1"/>
    <col min="8963" max="8963" width="4.85546875" bestFit="1" customWidth="1"/>
    <col min="8964" max="8964" width="10.42578125" customWidth="1"/>
    <col min="8965" max="8965" width="10.85546875" bestFit="1" customWidth="1"/>
    <col min="8966" max="8966" width="14.5703125" customWidth="1"/>
    <col min="8967" max="8967" width="10.7109375" bestFit="1" customWidth="1"/>
    <col min="8968" max="8968" width="11.28515625" customWidth="1"/>
    <col min="8969" max="8969" width="11.7109375" customWidth="1"/>
    <col min="8970" max="8970" width="4.7109375" customWidth="1"/>
    <col min="8971" max="8971" width="13.85546875" customWidth="1"/>
    <col min="8972" max="8972" width="10.85546875" customWidth="1"/>
    <col min="8973" max="8973" width="13.85546875" customWidth="1"/>
    <col min="8974" max="8974" width="1.140625" customWidth="1"/>
    <col min="9217" max="9217" width="7.7109375" customWidth="1"/>
    <col min="9218" max="9218" width="49.85546875" customWidth="1"/>
    <col min="9219" max="9219" width="4.85546875" bestFit="1" customWidth="1"/>
    <col min="9220" max="9220" width="10.42578125" customWidth="1"/>
    <col min="9221" max="9221" width="10.85546875" bestFit="1" customWidth="1"/>
    <col min="9222" max="9222" width="14.5703125" customWidth="1"/>
    <col min="9223" max="9223" width="10.7109375" bestFit="1" customWidth="1"/>
    <col min="9224" max="9224" width="11.28515625" customWidth="1"/>
    <col min="9225" max="9225" width="11.7109375" customWidth="1"/>
    <col min="9226" max="9226" width="4.7109375" customWidth="1"/>
    <col min="9227" max="9227" width="13.85546875" customWidth="1"/>
    <col min="9228" max="9228" width="10.85546875" customWidth="1"/>
    <col min="9229" max="9229" width="13.85546875" customWidth="1"/>
    <col min="9230" max="9230" width="1.140625" customWidth="1"/>
    <col min="9473" max="9473" width="7.7109375" customWidth="1"/>
    <col min="9474" max="9474" width="49.85546875" customWidth="1"/>
    <col min="9475" max="9475" width="4.85546875" bestFit="1" customWidth="1"/>
    <col min="9476" max="9476" width="10.42578125" customWidth="1"/>
    <col min="9477" max="9477" width="10.85546875" bestFit="1" customWidth="1"/>
    <col min="9478" max="9478" width="14.5703125" customWidth="1"/>
    <col min="9479" max="9479" width="10.7109375" bestFit="1" customWidth="1"/>
    <col min="9480" max="9480" width="11.28515625" customWidth="1"/>
    <col min="9481" max="9481" width="11.7109375" customWidth="1"/>
    <col min="9482" max="9482" width="4.7109375" customWidth="1"/>
    <col min="9483" max="9483" width="13.85546875" customWidth="1"/>
    <col min="9484" max="9484" width="10.85546875" customWidth="1"/>
    <col min="9485" max="9485" width="13.85546875" customWidth="1"/>
    <col min="9486" max="9486" width="1.140625" customWidth="1"/>
    <col min="9729" max="9729" width="7.7109375" customWidth="1"/>
    <col min="9730" max="9730" width="49.85546875" customWidth="1"/>
    <col min="9731" max="9731" width="4.85546875" bestFit="1" customWidth="1"/>
    <col min="9732" max="9732" width="10.42578125" customWidth="1"/>
    <col min="9733" max="9733" width="10.85546875" bestFit="1" customWidth="1"/>
    <col min="9734" max="9734" width="14.5703125" customWidth="1"/>
    <col min="9735" max="9735" width="10.7109375" bestFit="1" customWidth="1"/>
    <col min="9736" max="9736" width="11.28515625" customWidth="1"/>
    <col min="9737" max="9737" width="11.7109375" customWidth="1"/>
    <col min="9738" max="9738" width="4.7109375" customWidth="1"/>
    <col min="9739" max="9739" width="13.85546875" customWidth="1"/>
    <col min="9740" max="9740" width="10.85546875" customWidth="1"/>
    <col min="9741" max="9741" width="13.85546875" customWidth="1"/>
    <col min="9742" max="9742" width="1.140625" customWidth="1"/>
    <col min="9985" max="9985" width="7.7109375" customWidth="1"/>
    <col min="9986" max="9986" width="49.85546875" customWidth="1"/>
    <col min="9987" max="9987" width="4.85546875" bestFit="1" customWidth="1"/>
    <col min="9988" max="9988" width="10.42578125" customWidth="1"/>
    <col min="9989" max="9989" width="10.85546875" bestFit="1" customWidth="1"/>
    <col min="9990" max="9990" width="14.5703125" customWidth="1"/>
    <col min="9991" max="9991" width="10.7109375" bestFit="1" customWidth="1"/>
    <col min="9992" max="9992" width="11.28515625" customWidth="1"/>
    <col min="9993" max="9993" width="11.7109375" customWidth="1"/>
    <col min="9994" max="9994" width="4.7109375" customWidth="1"/>
    <col min="9995" max="9995" width="13.85546875" customWidth="1"/>
    <col min="9996" max="9996" width="10.85546875" customWidth="1"/>
    <col min="9997" max="9997" width="13.85546875" customWidth="1"/>
    <col min="9998" max="9998" width="1.140625" customWidth="1"/>
    <col min="10241" max="10241" width="7.7109375" customWidth="1"/>
    <col min="10242" max="10242" width="49.85546875" customWidth="1"/>
    <col min="10243" max="10243" width="4.85546875" bestFit="1" customWidth="1"/>
    <col min="10244" max="10244" width="10.42578125" customWidth="1"/>
    <col min="10245" max="10245" width="10.85546875" bestFit="1" customWidth="1"/>
    <col min="10246" max="10246" width="14.5703125" customWidth="1"/>
    <col min="10247" max="10247" width="10.7109375" bestFit="1" customWidth="1"/>
    <col min="10248" max="10248" width="11.28515625" customWidth="1"/>
    <col min="10249" max="10249" width="11.7109375" customWidth="1"/>
    <col min="10250" max="10250" width="4.7109375" customWidth="1"/>
    <col min="10251" max="10251" width="13.85546875" customWidth="1"/>
    <col min="10252" max="10252" width="10.85546875" customWidth="1"/>
    <col min="10253" max="10253" width="13.85546875" customWidth="1"/>
    <col min="10254" max="10254" width="1.140625" customWidth="1"/>
    <col min="10497" max="10497" width="7.7109375" customWidth="1"/>
    <col min="10498" max="10498" width="49.85546875" customWidth="1"/>
    <col min="10499" max="10499" width="4.85546875" bestFit="1" customWidth="1"/>
    <col min="10500" max="10500" width="10.42578125" customWidth="1"/>
    <col min="10501" max="10501" width="10.85546875" bestFit="1" customWidth="1"/>
    <col min="10502" max="10502" width="14.5703125" customWidth="1"/>
    <col min="10503" max="10503" width="10.7109375" bestFit="1" customWidth="1"/>
    <col min="10504" max="10504" width="11.28515625" customWidth="1"/>
    <col min="10505" max="10505" width="11.7109375" customWidth="1"/>
    <col min="10506" max="10506" width="4.7109375" customWidth="1"/>
    <col min="10507" max="10507" width="13.85546875" customWidth="1"/>
    <col min="10508" max="10508" width="10.85546875" customWidth="1"/>
    <col min="10509" max="10509" width="13.85546875" customWidth="1"/>
    <col min="10510" max="10510" width="1.140625" customWidth="1"/>
    <col min="10753" max="10753" width="7.7109375" customWidth="1"/>
    <col min="10754" max="10754" width="49.85546875" customWidth="1"/>
    <col min="10755" max="10755" width="4.85546875" bestFit="1" customWidth="1"/>
    <col min="10756" max="10756" width="10.42578125" customWidth="1"/>
    <col min="10757" max="10757" width="10.85546875" bestFit="1" customWidth="1"/>
    <col min="10758" max="10758" width="14.5703125" customWidth="1"/>
    <col min="10759" max="10759" width="10.7109375" bestFit="1" customWidth="1"/>
    <col min="10760" max="10760" width="11.28515625" customWidth="1"/>
    <col min="10761" max="10761" width="11.7109375" customWidth="1"/>
    <col min="10762" max="10762" width="4.7109375" customWidth="1"/>
    <col min="10763" max="10763" width="13.85546875" customWidth="1"/>
    <col min="10764" max="10764" width="10.85546875" customWidth="1"/>
    <col min="10765" max="10765" width="13.85546875" customWidth="1"/>
    <col min="10766" max="10766" width="1.140625" customWidth="1"/>
    <col min="11009" max="11009" width="7.7109375" customWidth="1"/>
    <col min="11010" max="11010" width="49.85546875" customWidth="1"/>
    <col min="11011" max="11011" width="4.85546875" bestFit="1" customWidth="1"/>
    <col min="11012" max="11012" width="10.42578125" customWidth="1"/>
    <col min="11013" max="11013" width="10.85546875" bestFit="1" customWidth="1"/>
    <col min="11014" max="11014" width="14.5703125" customWidth="1"/>
    <col min="11015" max="11015" width="10.7109375" bestFit="1" customWidth="1"/>
    <col min="11016" max="11016" width="11.28515625" customWidth="1"/>
    <col min="11017" max="11017" width="11.7109375" customWidth="1"/>
    <col min="11018" max="11018" width="4.7109375" customWidth="1"/>
    <col min="11019" max="11019" width="13.85546875" customWidth="1"/>
    <col min="11020" max="11020" width="10.85546875" customWidth="1"/>
    <col min="11021" max="11021" width="13.85546875" customWidth="1"/>
    <col min="11022" max="11022" width="1.140625" customWidth="1"/>
    <col min="11265" max="11265" width="7.7109375" customWidth="1"/>
    <col min="11266" max="11266" width="49.85546875" customWidth="1"/>
    <col min="11267" max="11267" width="4.85546875" bestFit="1" customWidth="1"/>
    <col min="11268" max="11268" width="10.42578125" customWidth="1"/>
    <col min="11269" max="11269" width="10.85546875" bestFit="1" customWidth="1"/>
    <col min="11270" max="11270" width="14.5703125" customWidth="1"/>
    <col min="11271" max="11271" width="10.7109375" bestFit="1" customWidth="1"/>
    <col min="11272" max="11272" width="11.28515625" customWidth="1"/>
    <col min="11273" max="11273" width="11.7109375" customWidth="1"/>
    <col min="11274" max="11274" width="4.7109375" customWidth="1"/>
    <col min="11275" max="11275" width="13.85546875" customWidth="1"/>
    <col min="11276" max="11276" width="10.85546875" customWidth="1"/>
    <col min="11277" max="11277" width="13.85546875" customWidth="1"/>
    <col min="11278" max="11278" width="1.140625" customWidth="1"/>
    <col min="11521" max="11521" width="7.7109375" customWidth="1"/>
    <col min="11522" max="11522" width="49.85546875" customWidth="1"/>
    <col min="11523" max="11523" width="4.85546875" bestFit="1" customWidth="1"/>
    <col min="11524" max="11524" width="10.42578125" customWidth="1"/>
    <col min="11525" max="11525" width="10.85546875" bestFit="1" customWidth="1"/>
    <col min="11526" max="11526" width="14.5703125" customWidth="1"/>
    <col min="11527" max="11527" width="10.7109375" bestFit="1" customWidth="1"/>
    <col min="11528" max="11528" width="11.28515625" customWidth="1"/>
    <col min="11529" max="11529" width="11.7109375" customWidth="1"/>
    <col min="11530" max="11530" width="4.7109375" customWidth="1"/>
    <col min="11531" max="11531" width="13.85546875" customWidth="1"/>
    <col min="11532" max="11532" width="10.85546875" customWidth="1"/>
    <col min="11533" max="11533" width="13.85546875" customWidth="1"/>
    <col min="11534" max="11534" width="1.140625" customWidth="1"/>
    <col min="11777" max="11777" width="7.7109375" customWidth="1"/>
    <col min="11778" max="11778" width="49.85546875" customWidth="1"/>
    <col min="11779" max="11779" width="4.85546875" bestFit="1" customWidth="1"/>
    <col min="11780" max="11780" width="10.42578125" customWidth="1"/>
    <col min="11781" max="11781" width="10.85546875" bestFit="1" customWidth="1"/>
    <col min="11782" max="11782" width="14.5703125" customWidth="1"/>
    <col min="11783" max="11783" width="10.7109375" bestFit="1" customWidth="1"/>
    <col min="11784" max="11784" width="11.28515625" customWidth="1"/>
    <col min="11785" max="11785" width="11.7109375" customWidth="1"/>
    <col min="11786" max="11786" width="4.7109375" customWidth="1"/>
    <col min="11787" max="11787" width="13.85546875" customWidth="1"/>
    <col min="11788" max="11788" width="10.85546875" customWidth="1"/>
    <col min="11789" max="11789" width="13.85546875" customWidth="1"/>
    <col min="11790" max="11790" width="1.140625" customWidth="1"/>
    <col min="12033" max="12033" width="7.7109375" customWidth="1"/>
    <col min="12034" max="12034" width="49.85546875" customWidth="1"/>
    <col min="12035" max="12035" width="4.85546875" bestFit="1" customWidth="1"/>
    <col min="12036" max="12036" width="10.42578125" customWidth="1"/>
    <col min="12037" max="12037" width="10.85546875" bestFit="1" customWidth="1"/>
    <col min="12038" max="12038" width="14.5703125" customWidth="1"/>
    <col min="12039" max="12039" width="10.7109375" bestFit="1" customWidth="1"/>
    <col min="12040" max="12040" width="11.28515625" customWidth="1"/>
    <col min="12041" max="12041" width="11.7109375" customWidth="1"/>
    <col min="12042" max="12042" width="4.7109375" customWidth="1"/>
    <col min="12043" max="12043" width="13.85546875" customWidth="1"/>
    <col min="12044" max="12044" width="10.85546875" customWidth="1"/>
    <col min="12045" max="12045" width="13.85546875" customWidth="1"/>
    <col min="12046" max="12046" width="1.140625" customWidth="1"/>
    <col min="12289" max="12289" width="7.7109375" customWidth="1"/>
    <col min="12290" max="12290" width="49.85546875" customWidth="1"/>
    <col min="12291" max="12291" width="4.85546875" bestFit="1" customWidth="1"/>
    <col min="12292" max="12292" width="10.42578125" customWidth="1"/>
    <col min="12293" max="12293" width="10.85546875" bestFit="1" customWidth="1"/>
    <col min="12294" max="12294" width="14.5703125" customWidth="1"/>
    <col min="12295" max="12295" width="10.7109375" bestFit="1" customWidth="1"/>
    <col min="12296" max="12296" width="11.28515625" customWidth="1"/>
    <col min="12297" max="12297" width="11.7109375" customWidth="1"/>
    <col min="12298" max="12298" width="4.7109375" customWidth="1"/>
    <col min="12299" max="12299" width="13.85546875" customWidth="1"/>
    <col min="12300" max="12300" width="10.85546875" customWidth="1"/>
    <col min="12301" max="12301" width="13.85546875" customWidth="1"/>
    <col min="12302" max="12302" width="1.140625" customWidth="1"/>
    <col min="12545" max="12545" width="7.7109375" customWidth="1"/>
    <col min="12546" max="12546" width="49.85546875" customWidth="1"/>
    <col min="12547" max="12547" width="4.85546875" bestFit="1" customWidth="1"/>
    <col min="12548" max="12548" width="10.42578125" customWidth="1"/>
    <col min="12549" max="12549" width="10.85546875" bestFit="1" customWidth="1"/>
    <col min="12550" max="12550" width="14.5703125" customWidth="1"/>
    <col min="12551" max="12551" width="10.7109375" bestFit="1" customWidth="1"/>
    <col min="12552" max="12552" width="11.28515625" customWidth="1"/>
    <col min="12553" max="12553" width="11.7109375" customWidth="1"/>
    <col min="12554" max="12554" width="4.7109375" customWidth="1"/>
    <col min="12555" max="12555" width="13.85546875" customWidth="1"/>
    <col min="12556" max="12556" width="10.85546875" customWidth="1"/>
    <col min="12557" max="12557" width="13.85546875" customWidth="1"/>
    <col min="12558" max="12558" width="1.140625" customWidth="1"/>
    <col min="12801" max="12801" width="7.7109375" customWidth="1"/>
    <col min="12802" max="12802" width="49.85546875" customWidth="1"/>
    <col min="12803" max="12803" width="4.85546875" bestFit="1" customWidth="1"/>
    <col min="12804" max="12804" width="10.42578125" customWidth="1"/>
    <col min="12805" max="12805" width="10.85546875" bestFit="1" customWidth="1"/>
    <col min="12806" max="12806" width="14.5703125" customWidth="1"/>
    <col min="12807" max="12807" width="10.7109375" bestFit="1" customWidth="1"/>
    <col min="12808" max="12808" width="11.28515625" customWidth="1"/>
    <col min="12809" max="12809" width="11.7109375" customWidth="1"/>
    <col min="12810" max="12810" width="4.7109375" customWidth="1"/>
    <col min="12811" max="12811" width="13.85546875" customWidth="1"/>
    <col min="12812" max="12812" width="10.85546875" customWidth="1"/>
    <col min="12813" max="12813" width="13.85546875" customWidth="1"/>
    <col min="12814" max="12814" width="1.140625" customWidth="1"/>
    <col min="13057" max="13057" width="7.7109375" customWidth="1"/>
    <col min="13058" max="13058" width="49.85546875" customWidth="1"/>
    <col min="13059" max="13059" width="4.85546875" bestFit="1" customWidth="1"/>
    <col min="13060" max="13060" width="10.42578125" customWidth="1"/>
    <col min="13061" max="13061" width="10.85546875" bestFit="1" customWidth="1"/>
    <col min="13062" max="13062" width="14.5703125" customWidth="1"/>
    <col min="13063" max="13063" width="10.7109375" bestFit="1" customWidth="1"/>
    <col min="13064" max="13064" width="11.28515625" customWidth="1"/>
    <col min="13065" max="13065" width="11.7109375" customWidth="1"/>
    <col min="13066" max="13066" width="4.7109375" customWidth="1"/>
    <col min="13067" max="13067" width="13.85546875" customWidth="1"/>
    <col min="13068" max="13068" width="10.85546875" customWidth="1"/>
    <col min="13069" max="13069" width="13.85546875" customWidth="1"/>
    <col min="13070" max="13070" width="1.140625" customWidth="1"/>
    <col min="13313" max="13313" width="7.7109375" customWidth="1"/>
    <col min="13314" max="13314" width="49.85546875" customWidth="1"/>
    <col min="13315" max="13315" width="4.85546875" bestFit="1" customWidth="1"/>
    <col min="13316" max="13316" width="10.42578125" customWidth="1"/>
    <col min="13317" max="13317" width="10.85546875" bestFit="1" customWidth="1"/>
    <col min="13318" max="13318" width="14.5703125" customWidth="1"/>
    <col min="13319" max="13319" width="10.7109375" bestFit="1" customWidth="1"/>
    <col min="13320" max="13320" width="11.28515625" customWidth="1"/>
    <col min="13321" max="13321" width="11.7109375" customWidth="1"/>
    <col min="13322" max="13322" width="4.7109375" customWidth="1"/>
    <col min="13323" max="13323" width="13.85546875" customWidth="1"/>
    <col min="13324" max="13324" width="10.85546875" customWidth="1"/>
    <col min="13325" max="13325" width="13.85546875" customWidth="1"/>
    <col min="13326" max="13326" width="1.140625" customWidth="1"/>
    <col min="13569" max="13569" width="7.7109375" customWidth="1"/>
    <col min="13570" max="13570" width="49.85546875" customWidth="1"/>
    <col min="13571" max="13571" width="4.85546875" bestFit="1" customWidth="1"/>
    <col min="13572" max="13572" width="10.42578125" customWidth="1"/>
    <col min="13573" max="13573" width="10.85546875" bestFit="1" customWidth="1"/>
    <col min="13574" max="13574" width="14.5703125" customWidth="1"/>
    <col min="13575" max="13575" width="10.7109375" bestFit="1" customWidth="1"/>
    <col min="13576" max="13576" width="11.28515625" customWidth="1"/>
    <col min="13577" max="13577" width="11.7109375" customWidth="1"/>
    <col min="13578" max="13578" width="4.7109375" customWidth="1"/>
    <col min="13579" max="13579" width="13.85546875" customWidth="1"/>
    <col min="13580" max="13580" width="10.85546875" customWidth="1"/>
    <col min="13581" max="13581" width="13.85546875" customWidth="1"/>
    <col min="13582" max="13582" width="1.140625" customWidth="1"/>
    <col min="13825" max="13825" width="7.7109375" customWidth="1"/>
    <col min="13826" max="13826" width="49.85546875" customWidth="1"/>
    <col min="13827" max="13827" width="4.85546875" bestFit="1" customWidth="1"/>
    <col min="13828" max="13828" width="10.42578125" customWidth="1"/>
    <col min="13829" max="13829" width="10.85546875" bestFit="1" customWidth="1"/>
    <col min="13830" max="13830" width="14.5703125" customWidth="1"/>
    <col min="13831" max="13831" width="10.7109375" bestFit="1" customWidth="1"/>
    <col min="13832" max="13832" width="11.28515625" customWidth="1"/>
    <col min="13833" max="13833" width="11.7109375" customWidth="1"/>
    <col min="13834" max="13834" width="4.7109375" customWidth="1"/>
    <col min="13835" max="13835" width="13.85546875" customWidth="1"/>
    <col min="13836" max="13836" width="10.85546875" customWidth="1"/>
    <col min="13837" max="13837" width="13.85546875" customWidth="1"/>
    <col min="13838" max="13838" width="1.140625" customWidth="1"/>
    <col min="14081" max="14081" width="7.7109375" customWidth="1"/>
    <col min="14082" max="14082" width="49.85546875" customWidth="1"/>
    <col min="14083" max="14083" width="4.85546875" bestFit="1" customWidth="1"/>
    <col min="14084" max="14084" width="10.42578125" customWidth="1"/>
    <col min="14085" max="14085" width="10.85546875" bestFit="1" customWidth="1"/>
    <col min="14086" max="14086" width="14.5703125" customWidth="1"/>
    <col min="14087" max="14087" width="10.7109375" bestFit="1" customWidth="1"/>
    <col min="14088" max="14088" width="11.28515625" customWidth="1"/>
    <col min="14089" max="14089" width="11.7109375" customWidth="1"/>
    <col min="14090" max="14090" width="4.7109375" customWidth="1"/>
    <col min="14091" max="14091" width="13.85546875" customWidth="1"/>
    <col min="14092" max="14092" width="10.85546875" customWidth="1"/>
    <col min="14093" max="14093" width="13.85546875" customWidth="1"/>
    <col min="14094" max="14094" width="1.140625" customWidth="1"/>
    <col min="14337" max="14337" width="7.7109375" customWidth="1"/>
    <col min="14338" max="14338" width="49.85546875" customWidth="1"/>
    <col min="14339" max="14339" width="4.85546875" bestFit="1" customWidth="1"/>
    <col min="14340" max="14340" width="10.42578125" customWidth="1"/>
    <col min="14341" max="14341" width="10.85546875" bestFit="1" customWidth="1"/>
    <col min="14342" max="14342" width="14.5703125" customWidth="1"/>
    <col min="14343" max="14343" width="10.7109375" bestFit="1" customWidth="1"/>
    <col min="14344" max="14344" width="11.28515625" customWidth="1"/>
    <col min="14345" max="14345" width="11.7109375" customWidth="1"/>
    <col min="14346" max="14346" width="4.7109375" customWidth="1"/>
    <col min="14347" max="14347" width="13.85546875" customWidth="1"/>
    <col min="14348" max="14348" width="10.85546875" customWidth="1"/>
    <col min="14349" max="14349" width="13.85546875" customWidth="1"/>
    <col min="14350" max="14350" width="1.140625" customWidth="1"/>
    <col min="14593" max="14593" width="7.7109375" customWidth="1"/>
    <col min="14594" max="14594" width="49.85546875" customWidth="1"/>
    <col min="14595" max="14595" width="4.85546875" bestFit="1" customWidth="1"/>
    <col min="14596" max="14596" width="10.42578125" customWidth="1"/>
    <col min="14597" max="14597" width="10.85546875" bestFit="1" customWidth="1"/>
    <col min="14598" max="14598" width="14.5703125" customWidth="1"/>
    <col min="14599" max="14599" width="10.7109375" bestFit="1" customWidth="1"/>
    <col min="14600" max="14600" width="11.28515625" customWidth="1"/>
    <col min="14601" max="14601" width="11.7109375" customWidth="1"/>
    <col min="14602" max="14602" width="4.7109375" customWidth="1"/>
    <col min="14603" max="14603" width="13.85546875" customWidth="1"/>
    <col min="14604" max="14604" width="10.85546875" customWidth="1"/>
    <col min="14605" max="14605" width="13.85546875" customWidth="1"/>
    <col min="14606" max="14606" width="1.140625" customWidth="1"/>
    <col min="14849" max="14849" width="7.7109375" customWidth="1"/>
    <col min="14850" max="14850" width="49.85546875" customWidth="1"/>
    <col min="14851" max="14851" width="4.85546875" bestFit="1" customWidth="1"/>
    <col min="14852" max="14852" width="10.42578125" customWidth="1"/>
    <col min="14853" max="14853" width="10.85546875" bestFit="1" customWidth="1"/>
    <col min="14854" max="14854" width="14.5703125" customWidth="1"/>
    <col min="14855" max="14855" width="10.7109375" bestFit="1" customWidth="1"/>
    <col min="14856" max="14856" width="11.28515625" customWidth="1"/>
    <col min="14857" max="14857" width="11.7109375" customWidth="1"/>
    <col min="14858" max="14858" width="4.7109375" customWidth="1"/>
    <col min="14859" max="14859" width="13.85546875" customWidth="1"/>
    <col min="14860" max="14860" width="10.85546875" customWidth="1"/>
    <col min="14861" max="14861" width="13.85546875" customWidth="1"/>
    <col min="14862" max="14862" width="1.140625" customWidth="1"/>
    <col min="15105" max="15105" width="7.7109375" customWidth="1"/>
    <col min="15106" max="15106" width="49.85546875" customWidth="1"/>
    <col min="15107" max="15107" width="4.85546875" bestFit="1" customWidth="1"/>
    <col min="15108" max="15108" width="10.42578125" customWidth="1"/>
    <col min="15109" max="15109" width="10.85546875" bestFit="1" customWidth="1"/>
    <col min="15110" max="15110" width="14.5703125" customWidth="1"/>
    <col min="15111" max="15111" width="10.7109375" bestFit="1" customWidth="1"/>
    <col min="15112" max="15112" width="11.28515625" customWidth="1"/>
    <col min="15113" max="15113" width="11.7109375" customWidth="1"/>
    <col min="15114" max="15114" width="4.7109375" customWidth="1"/>
    <col min="15115" max="15115" width="13.85546875" customWidth="1"/>
    <col min="15116" max="15116" width="10.85546875" customWidth="1"/>
    <col min="15117" max="15117" width="13.85546875" customWidth="1"/>
    <col min="15118" max="15118" width="1.140625" customWidth="1"/>
    <col min="15361" max="15361" width="7.7109375" customWidth="1"/>
    <col min="15362" max="15362" width="49.85546875" customWidth="1"/>
    <col min="15363" max="15363" width="4.85546875" bestFit="1" customWidth="1"/>
    <col min="15364" max="15364" width="10.42578125" customWidth="1"/>
    <col min="15365" max="15365" width="10.85546875" bestFit="1" customWidth="1"/>
    <col min="15366" max="15366" width="14.5703125" customWidth="1"/>
    <col min="15367" max="15367" width="10.7109375" bestFit="1" customWidth="1"/>
    <col min="15368" max="15368" width="11.28515625" customWidth="1"/>
    <col min="15369" max="15369" width="11.7109375" customWidth="1"/>
    <col min="15370" max="15370" width="4.7109375" customWidth="1"/>
    <col min="15371" max="15371" width="13.85546875" customWidth="1"/>
    <col min="15372" max="15372" width="10.85546875" customWidth="1"/>
    <col min="15373" max="15373" width="13.85546875" customWidth="1"/>
    <col min="15374" max="15374" width="1.140625" customWidth="1"/>
    <col min="15617" max="15617" width="7.7109375" customWidth="1"/>
    <col min="15618" max="15618" width="49.85546875" customWidth="1"/>
    <col min="15619" max="15619" width="4.85546875" bestFit="1" customWidth="1"/>
    <col min="15620" max="15620" width="10.42578125" customWidth="1"/>
    <col min="15621" max="15621" width="10.85546875" bestFit="1" customWidth="1"/>
    <col min="15622" max="15622" width="14.5703125" customWidth="1"/>
    <col min="15623" max="15623" width="10.7109375" bestFit="1" customWidth="1"/>
    <col min="15624" max="15624" width="11.28515625" customWidth="1"/>
    <col min="15625" max="15625" width="11.7109375" customWidth="1"/>
    <col min="15626" max="15626" width="4.7109375" customWidth="1"/>
    <col min="15627" max="15627" width="13.85546875" customWidth="1"/>
    <col min="15628" max="15628" width="10.85546875" customWidth="1"/>
    <col min="15629" max="15629" width="13.85546875" customWidth="1"/>
    <col min="15630" max="15630" width="1.140625" customWidth="1"/>
    <col min="15873" max="15873" width="7.7109375" customWidth="1"/>
    <col min="15874" max="15874" width="49.85546875" customWidth="1"/>
    <col min="15875" max="15875" width="4.85546875" bestFit="1" customWidth="1"/>
    <col min="15876" max="15876" width="10.42578125" customWidth="1"/>
    <col min="15877" max="15877" width="10.85546875" bestFit="1" customWidth="1"/>
    <col min="15878" max="15878" width="14.5703125" customWidth="1"/>
    <col min="15879" max="15879" width="10.7109375" bestFit="1" customWidth="1"/>
    <col min="15880" max="15880" width="11.28515625" customWidth="1"/>
    <col min="15881" max="15881" width="11.7109375" customWidth="1"/>
    <col min="15882" max="15882" width="4.7109375" customWidth="1"/>
    <col min="15883" max="15883" width="13.85546875" customWidth="1"/>
    <col min="15884" max="15884" width="10.85546875" customWidth="1"/>
    <col min="15885" max="15885" width="13.85546875" customWidth="1"/>
    <col min="15886" max="15886" width="1.140625" customWidth="1"/>
    <col min="16129" max="16129" width="7.7109375" customWidth="1"/>
    <col min="16130" max="16130" width="49.85546875" customWidth="1"/>
    <col min="16131" max="16131" width="4.85546875" bestFit="1" customWidth="1"/>
    <col min="16132" max="16132" width="10.42578125" customWidth="1"/>
    <col min="16133" max="16133" width="10.85546875" bestFit="1" customWidth="1"/>
    <col min="16134" max="16134" width="14.5703125" customWidth="1"/>
    <col min="16135" max="16135" width="10.7109375" bestFit="1" customWidth="1"/>
    <col min="16136" max="16136" width="11.28515625" customWidth="1"/>
    <col min="16137" max="16137" width="11.7109375" customWidth="1"/>
    <col min="16138" max="16138" width="4.7109375" customWidth="1"/>
    <col min="16139" max="16139" width="13.85546875" customWidth="1"/>
    <col min="16140" max="16140" width="10.85546875" customWidth="1"/>
    <col min="16141" max="16141" width="13.85546875" customWidth="1"/>
    <col min="16142" max="16142" width="1.140625" customWidth="1"/>
  </cols>
  <sheetData>
    <row r="1" spans="1:16" x14ac:dyDescent="0.2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6" x14ac:dyDescent="0.25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6" x14ac:dyDescent="0.25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2</v>
      </c>
      <c r="N3" s="4"/>
      <c r="O3" s="4"/>
      <c r="P3" s="4"/>
    </row>
    <row r="4" spans="1:16" ht="27.75" customHeight="1" x14ac:dyDescent="0.25">
      <c r="A4" s="6"/>
      <c r="B4" s="8" t="s">
        <v>3</v>
      </c>
      <c r="C4" s="250" t="s">
        <v>96</v>
      </c>
      <c r="D4" s="250"/>
      <c r="E4" s="250"/>
      <c r="F4" s="250"/>
      <c r="G4" s="250"/>
      <c r="H4" s="250"/>
      <c r="I4" s="250"/>
      <c r="J4" s="6"/>
      <c r="K4" s="6"/>
      <c r="L4" s="8" t="s">
        <v>5</v>
      </c>
      <c r="M4" s="11">
        <v>9635074.9600000009</v>
      </c>
      <c r="N4" s="12"/>
      <c r="O4" s="16"/>
      <c r="P4" s="16"/>
    </row>
    <row r="5" spans="1:16" x14ac:dyDescent="0.25">
      <c r="A5" s="6"/>
      <c r="B5" s="8" t="s">
        <v>6</v>
      </c>
      <c r="C5" s="13">
        <v>2</v>
      </c>
      <c r="D5" s="6"/>
      <c r="E5" s="9"/>
      <c r="F5" s="9"/>
      <c r="G5" s="9"/>
      <c r="H5" s="6"/>
      <c r="I5" s="6"/>
      <c r="J5" s="6"/>
      <c r="K5" s="6"/>
      <c r="L5" s="8" t="s">
        <v>7</v>
      </c>
      <c r="M5" s="11">
        <v>1927014.99</v>
      </c>
      <c r="N5" s="12"/>
      <c r="O5" s="16"/>
      <c r="P5" s="16"/>
    </row>
    <row r="6" spans="1:16" x14ac:dyDescent="0.25">
      <c r="A6" s="6"/>
      <c r="B6" s="8" t="s">
        <v>8</v>
      </c>
      <c r="C6" s="9" t="s">
        <v>97</v>
      </c>
      <c r="D6" s="9"/>
      <c r="E6" s="9"/>
      <c r="F6" s="9" t="s">
        <v>10</v>
      </c>
      <c r="G6" s="14"/>
      <c r="H6" s="6"/>
      <c r="I6" s="6"/>
      <c r="J6" s="6"/>
      <c r="K6" s="6"/>
      <c r="L6" s="8" t="s">
        <v>11</v>
      </c>
      <c r="M6" s="15" t="s">
        <v>98</v>
      </c>
      <c r="N6" s="12"/>
      <c r="O6" s="16"/>
      <c r="P6" s="16"/>
    </row>
    <row r="7" spans="1:16" x14ac:dyDescent="0.25">
      <c r="A7" s="6"/>
      <c r="B7" s="8" t="s">
        <v>13</v>
      </c>
      <c r="C7" s="9" t="s">
        <v>99</v>
      </c>
      <c r="D7" s="9"/>
      <c r="E7" s="9"/>
      <c r="F7" s="9"/>
      <c r="H7" s="6"/>
      <c r="I7" s="6"/>
      <c r="J7" s="6"/>
      <c r="K7" s="6"/>
      <c r="L7" s="6"/>
      <c r="M7" s="6"/>
      <c r="N7" s="16"/>
      <c r="O7" s="16"/>
      <c r="P7" s="16"/>
    </row>
    <row r="8" spans="1:16" x14ac:dyDescent="0.25">
      <c r="A8" s="251" t="s">
        <v>15</v>
      </c>
      <c r="B8" s="251"/>
      <c r="C8" s="251"/>
      <c r="D8" s="251"/>
      <c r="E8" s="251"/>
      <c r="F8" s="251"/>
      <c r="G8" s="252" t="s">
        <v>16</v>
      </c>
      <c r="H8" s="252"/>
      <c r="I8" s="252"/>
      <c r="J8" s="252"/>
      <c r="K8" s="253" t="s">
        <v>17</v>
      </c>
      <c r="L8" s="253"/>
      <c r="M8" s="253"/>
    </row>
    <row r="9" spans="1:16" x14ac:dyDescent="0.25">
      <c r="A9" s="17" t="s">
        <v>18</v>
      </c>
      <c r="B9" s="18" t="s">
        <v>19</v>
      </c>
      <c r="C9" s="18" t="s">
        <v>20</v>
      </c>
      <c r="D9" s="18" t="s">
        <v>21</v>
      </c>
      <c r="E9" s="19" t="s">
        <v>22</v>
      </c>
      <c r="F9" s="19" t="s">
        <v>23</v>
      </c>
      <c r="G9" s="20" t="s">
        <v>24</v>
      </c>
      <c r="H9" s="20" t="s">
        <v>25</v>
      </c>
      <c r="I9" s="21" t="s">
        <v>26</v>
      </c>
      <c r="J9" s="22" t="s">
        <v>27</v>
      </c>
      <c r="K9" s="23" t="s">
        <v>24</v>
      </c>
      <c r="L9" s="24" t="s">
        <v>25</v>
      </c>
      <c r="M9" s="24" t="s">
        <v>26</v>
      </c>
      <c r="N9" s="25"/>
    </row>
    <row r="10" spans="1:16" ht="12" customHeight="1" x14ac:dyDescent="0.25">
      <c r="A10" s="54">
        <v>1</v>
      </c>
      <c r="B10" s="27" t="s">
        <v>100</v>
      </c>
      <c r="C10" s="28"/>
      <c r="D10" s="29"/>
      <c r="E10" s="30"/>
      <c r="F10" s="30"/>
      <c r="G10" s="31"/>
      <c r="H10" s="31"/>
      <c r="I10" s="32"/>
      <c r="J10" s="33"/>
      <c r="K10" s="34"/>
      <c r="L10" s="35"/>
      <c r="M10" s="35"/>
      <c r="N10" s="36"/>
    </row>
    <row r="11" spans="1:16" ht="12.75" customHeight="1" x14ac:dyDescent="0.25">
      <c r="A11" s="37">
        <v>1.01</v>
      </c>
      <c r="B11" s="38" t="s">
        <v>29</v>
      </c>
      <c r="C11" s="29" t="s">
        <v>30</v>
      </c>
      <c r="D11" s="30">
        <v>2220</v>
      </c>
      <c r="E11" s="39">
        <v>50</v>
      </c>
      <c r="F11" s="39">
        <f>D11*E11</f>
        <v>111000</v>
      </c>
      <c r="G11" s="31">
        <v>2220</v>
      </c>
      <c r="H11" s="31"/>
      <c r="I11" s="41">
        <f>G11+H11</f>
        <v>2220</v>
      </c>
      <c r="J11" s="67">
        <f>I11/D11*100</f>
        <v>100</v>
      </c>
      <c r="K11" s="43">
        <f>G11*E11</f>
        <v>111000</v>
      </c>
      <c r="L11" s="48"/>
      <c r="M11" s="35">
        <f t="shared" ref="M11:M49" si="0">K11+L11</f>
        <v>111000</v>
      </c>
      <c r="N11" s="45"/>
    </row>
    <row r="12" spans="1:16" ht="13.5" customHeight="1" x14ac:dyDescent="0.25">
      <c r="A12" s="37">
        <v>1.02</v>
      </c>
      <c r="B12" s="38" t="s">
        <v>101</v>
      </c>
      <c r="C12" s="29" t="s">
        <v>45</v>
      </c>
      <c r="D12" s="30">
        <v>1</v>
      </c>
      <c r="E12" s="39">
        <v>15000</v>
      </c>
      <c r="F12" s="39">
        <f t="shared" ref="F12:F46" si="1">D12*E12</f>
        <v>15000</v>
      </c>
      <c r="G12" s="31"/>
      <c r="H12" s="31">
        <v>1</v>
      </c>
      <c r="I12" s="41"/>
      <c r="J12" s="67"/>
      <c r="K12" s="43"/>
      <c r="L12" s="44">
        <f>H12*E12</f>
        <v>15000</v>
      </c>
      <c r="M12" s="35">
        <f t="shared" si="0"/>
        <v>15000</v>
      </c>
      <c r="N12" s="45"/>
    </row>
    <row r="13" spans="1:16" ht="12.75" customHeight="1" x14ac:dyDescent="0.25">
      <c r="A13" s="37">
        <v>1.03</v>
      </c>
      <c r="B13" s="145" t="s">
        <v>102</v>
      </c>
      <c r="C13" s="29" t="s">
        <v>45</v>
      </c>
      <c r="D13" s="30">
        <v>1</v>
      </c>
      <c r="E13" s="39">
        <v>8500</v>
      </c>
      <c r="F13" s="39">
        <f t="shared" si="1"/>
        <v>8500</v>
      </c>
      <c r="G13" s="31"/>
      <c r="H13" s="31">
        <v>1</v>
      </c>
      <c r="I13" s="41"/>
      <c r="J13" s="67"/>
      <c r="K13" s="43"/>
      <c r="L13" s="44">
        <f>H13*E13</f>
        <v>8500</v>
      </c>
      <c r="M13" s="35">
        <f t="shared" si="0"/>
        <v>8500</v>
      </c>
      <c r="N13" s="45"/>
    </row>
    <row r="14" spans="1:16" ht="12.75" customHeight="1" x14ac:dyDescent="0.25">
      <c r="A14" s="37"/>
      <c r="B14" s="146" t="s">
        <v>103</v>
      </c>
      <c r="C14" s="29"/>
      <c r="D14" s="30"/>
      <c r="E14" s="39"/>
      <c r="F14" s="56">
        <f>SUM(F11:F13)</f>
        <v>134500</v>
      </c>
      <c r="G14" s="31"/>
      <c r="H14" s="31"/>
      <c r="I14" s="41"/>
      <c r="J14" s="67"/>
      <c r="K14" s="51">
        <f>SUM(K11:K13)</f>
        <v>111000</v>
      </c>
      <c r="L14" s="48">
        <f>SUM(L12:L13)</f>
        <v>23500</v>
      </c>
      <c r="M14" s="49">
        <f t="shared" si="0"/>
        <v>134500</v>
      </c>
      <c r="N14" s="45"/>
    </row>
    <row r="15" spans="1:16" ht="12.75" customHeight="1" x14ac:dyDescent="0.25">
      <c r="A15" s="37">
        <v>2</v>
      </c>
      <c r="B15" s="50" t="s">
        <v>32</v>
      </c>
      <c r="C15" s="29"/>
      <c r="D15" s="30"/>
      <c r="E15" s="39"/>
      <c r="F15" s="39"/>
      <c r="G15" s="31"/>
      <c r="H15" s="31"/>
      <c r="I15" s="41"/>
      <c r="J15" s="67"/>
      <c r="K15" s="43"/>
      <c r="L15" s="44"/>
      <c r="M15" s="35"/>
      <c r="N15" s="45"/>
    </row>
    <row r="16" spans="1:16" ht="12.75" customHeight="1" x14ac:dyDescent="0.25">
      <c r="A16" s="37">
        <v>2.0099999999999998</v>
      </c>
      <c r="B16" s="38" t="s">
        <v>33</v>
      </c>
      <c r="C16" s="29" t="s">
        <v>34</v>
      </c>
      <c r="D16" s="30">
        <v>1787.1</v>
      </c>
      <c r="E16" s="30">
        <v>275</v>
      </c>
      <c r="F16" s="39">
        <f t="shared" si="1"/>
        <v>491452.5</v>
      </c>
      <c r="G16" s="31">
        <v>1490</v>
      </c>
      <c r="H16" s="31">
        <v>297.10000000000002</v>
      </c>
      <c r="I16" s="41">
        <f>G16+H16</f>
        <v>1787.1</v>
      </c>
      <c r="J16" s="67">
        <f>I16/D16*100</f>
        <v>100</v>
      </c>
      <c r="K16" s="43">
        <f>G16*E16</f>
        <v>409750</v>
      </c>
      <c r="L16" s="44">
        <f>H16*E16</f>
        <v>81702.5</v>
      </c>
      <c r="M16" s="35">
        <f t="shared" si="0"/>
        <v>491452.5</v>
      </c>
      <c r="N16" s="45"/>
    </row>
    <row r="17" spans="1:14" ht="12.75" customHeight="1" x14ac:dyDescent="0.25">
      <c r="A17" s="37">
        <v>2.02</v>
      </c>
      <c r="B17" s="38" t="s">
        <v>104</v>
      </c>
      <c r="C17" s="29" t="s">
        <v>34</v>
      </c>
      <c r="D17" s="30">
        <v>155.4</v>
      </c>
      <c r="E17" s="30">
        <v>1450</v>
      </c>
      <c r="F17" s="39">
        <f t="shared" si="1"/>
        <v>225330</v>
      </c>
      <c r="G17" s="31"/>
      <c r="H17" s="31">
        <f>D17</f>
        <v>155.4</v>
      </c>
      <c r="I17" s="41"/>
      <c r="J17" s="67"/>
      <c r="K17" s="43"/>
      <c r="L17" s="44">
        <f>H17*E17</f>
        <v>225330</v>
      </c>
      <c r="M17" s="35">
        <f t="shared" si="0"/>
        <v>225330</v>
      </c>
      <c r="N17" s="45"/>
    </row>
    <row r="18" spans="1:14" ht="18" customHeight="1" x14ac:dyDescent="0.25">
      <c r="A18" s="37">
        <v>2.0299999999999998</v>
      </c>
      <c r="B18" s="38" t="s">
        <v>105</v>
      </c>
      <c r="C18" s="29" t="s">
        <v>34</v>
      </c>
      <c r="D18" s="30">
        <v>1550.1149800000001</v>
      </c>
      <c r="E18" s="30">
        <v>202.64</v>
      </c>
      <c r="F18" s="39">
        <f>D18*E18</f>
        <v>314115.29954719997</v>
      </c>
      <c r="G18" s="31"/>
      <c r="H18" s="31">
        <f>D18</f>
        <v>1550.1149800000001</v>
      </c>
      <c r="I18" s="41">
        <f>G18+H18</f>
        <v>1550.1149800000001</v>
      </c>
      <c r="J18" s="67">
        <f>I18/D18*100</f>
        <v>100</v>
      </c>
      <c r="K18" s="43"/>
      <c r="L18" s="44">
        <f>H18*E18</f>
        <v>314115.29954719997</v>
      </c>
      <c r="M18" s="35">
        <f t="shared" si="0"/>
        <v>314115.29954719997</v>
      </c>
      <c r="N18" s="45"/>
    </row>
    <row r="19" spans="1:14" x14ac:dyDescent="0.25">
      <c r="A19" s="37">
        <v>2.04</v>
      </c>
      <c r="B19" s="38" t="s">
        <v>56</v>
      </c>
      <c r="C19" s="29" t="s">
        <v>34</v>
      </c>
      <c r="D19" s="30">
        <v>308.08049999999997</v>
      </c>
      <c r="E19" s="30">
        <v>250</v>
      </c>
      <c r="F19" s="39">
        <f t="shared" si="1"/>
        <v>77020.125</v>
      </c>
      <c r="G19" s="31"/>
      <c r="H19" s="31">
        <f>D19</f>
        <v>308.08049999999997</v>
      </c>
      <c r="I19" s="41"/>
      <c r="J19" s="67"/>
      <c r="K19" s="43"/>
      <c r="L19" s="44">
        <f>H19*E19</f>
        <v>77020.125</v>
      </c>
      <c r="M19" s="35">
        <f t="shared" si="0"/>
        <v>77020.125</v>
      </c>
      <c r="N19" s="45"/>
    </row>
    <row r="20" spans="1:14" ht="13.5" customHeight="1" x14ac:dyDescent="0.25">
      <c r="A20" s="37">
        <v>2.0499999999999998</v>
      </c>
      <c r="B20" s="38" t="s">
        <v>106</v>
      </c>
      <c r="C20" s="29" t="s">
        <v>30</v>
      </c>
      <c r="D20" s="30">
        <v>2220</v>
      </c>
      <c r="E20" s="30">
        <v>100</v>
      </c>
      <c r="F20" s="39">
        <f t="shared" si="1"/>
        <v>222000</v>
      </c>
      <c r="G20" s="31">
        <v>2220</v>
      </c>
      <c r="H20" s="31"/>
      <c r="I20" s="41">
        <f>G20+H20</f>
        <v>2220</v>
      </c>
      <c r="J20" s="67">
        <f>I20/D20*100</f>
        <v>100</v>
      </c>
      <c r="K20" s="43">
        <f>G20*E20</f>
        <v>222000</v>
      </c>
      <c r="L20" s="44"/>
      <c r="M20" s="35">
        <f>K20+L20</f>
        <v>222000</v>
      </c>
      <c r="N20" s="45"/>
    </row>
    <row r="21" spans="1:14" ht="15.75" customHeight="1" x14ac:dyDescent="0.25">
      <c r="A21" s="37">
        <v>2.06</v>
      </c>
      <c r="B21" s="38" t="s">
        <v>107</v>
      </c>
      <c r="C21" s="29" t="s">
        <v>34</v>
      </c>
      <c r="D21" s="30">
        <v>197.358</v>
      </c>
      <c r="E21" s="30">
        <v>6300</v>
      </c>
      <c r="F21" s="39">
        <f>D21*E21</f>
        <v>1243355.4000000001</v>
      </c>
      <c r="G21" s="31"/>
      <c r="H21" s="31">
        <f>D21</f>
        <v>197.358</v>
      </c>
      <c r="I21" s="41"/>
      <c r="J21" s="67"/>
      <c r="K21" s="43"/>
      <c r="L21" s="44">
        <f>H21*E21</f>
        <v>1243355.4000000001</v>
      </c>
      <c r="M21" s="35">
        <f t="shared" si="0"/>
        <v>1243355.4000000001</v>
      </c>
      <c r="N21" s="45"/>
    </row>
    <row r="22" spans="1:14" ht="13.5" customHeight="1" x14ac:dyDescent="0.25">
      <c r="A22" s="54"/>
      <c r="B22" s="55" t="s">
        <v>39</v>
      </c>
      <c r="C22" s="29"/>
      <c r="D22" s="30"/>
      <c r="E22" s="30"/>
      <c r="F22" s="56">
        <f>SUM(F16:F21)</f>
        <v>2573273.3245472005</v>
      </c>
      <c r="G22" s="31"/>
      <c r="H22" s="31"/>
      <c r="I22" s="41"/>
      <c r="J22" s="67"/>
      <c r="K22" s="51">
        <f>SUM(K16:K21)</f>
        <v>631750</v>
      </c>
      <c r="L22" s="48">
        <f>SUM(L16:L21)</f>
        <v>1941523.3245472</v>
      </c>
      <c r="M22" s="49">
        <f t="shared" si="0"/>
        <v>2573273.3245472</v>
      </c>
      <c r="N22" s="45"/>
    </row>
    <row r="23" spans="1:14" ht="13.5" customHeight="1" x14ac:dyDescent="0.25">
      <c r="A23" s="147">
        <v>3</v>
      </c>
      <c r="B23" s="50" t="s">
        <v>40</v>
      </c>
      <c r="C23" s="58"/>
      <c r="D23" s="30"/>
      <c r="E23" s="30"/>
      <c r="F23" s="39"/>
      <c r="G23" s="31"/>
      <c r="H23" s="31"/>
      <c r="I23" s="41"/>
      <c r="J23" s="67"/>
      <c r="K23" s="43"/>
      <c r="L23" s="44"/>
      <c r="M23" s="35"/>
      <c r="N23" s="45"/>
    </row>
    <row r="24" spans="1:14" ht="24.75" customHeight="1" x14ac:dyDescent="0.25">
      <c r="A24" s="37">
        <v>3.01</v>
      </c>
      <c r="B24" s="59" t="s">
        <v>108</v>
      </c>
      <c r="C24" s="29" t="s">
        <v>30</v>
      </c>
      <c r="D24" s="30">
        <v>2331</v>
      </c>
      <c r="E24" s="148">
        <v>1075.3399999999999</v>
      </c>
      <c r="F24" s="149">
        <f t="shared" si="1"/>
        <v>2506617.54</v>
      </c>
      <c r="G24" s="31">
        <v>2331</v>
      </c>
      <c r="H24" s="31"/>
      <c r="I24" s="41">
        <f>G24+H24</f>
        <v>2331</v>
      </c>
      <c r="J24" s="67">
        <f>I24/D24*100</f>
        <v>100</v>
      </c>
      <c r="K24" s="43">
        <f>G24*E24</f>
        <v>2506617.54</v>
      </c>
      <c r="L24" s="44"/>
      <c r="M24" s="35">
        <f t="shared" si="0"/>
        <v>2506617.54</v>
      </c>
      <c r="N24" s="45"/>
    </row>
    <row r="25" spans="1:14" ht="12.75" customHeight="1" x14ac:dyDescent="0.25">
      <c r="A25" s="37"/>
      <c r="B25" s="50" t="s">
        <v>109</v>
      </c>
      <c r="C25" s="150"/>
      <c r="D25" s="151"/>
      <c r="E25" s="152"/>
      <c r="F25" s="153">
        <f>F24</f>
        <v>2506617.54</v>
      </c>
      <c r="G25" s="31"/>
      <c r="H25" s="31"/>
      <c r="I25" s="41"/>
      <c r="J25" s="67"/>
      <c r="K25" s="51">
        <f>SUM(K24)</f>
        <v>2506617.54</v>
      </c>
      <c r="L25" s="48"/>
      <c r="M25" s="49">
        <f t="shared" si="0"/>
        <v>2506617.54</v>
      </c>
      <c r="N25" s="45"/>
    </row>
    <row r="26" spans="1:14" ht="12.75" customHeight="1" x14ac:dyDescent="0.25">
      <c r="A26" s="154">
        <v>4</v>
      </c>
      <c r="B26" s="50" t="s">
        <v>110</v>
      </c>
      <c r="C26" s="29"/>
      <c r="D26" s="30"/>
      <c r="E26" s="148"/>
      <c r="F26" s="149"/>
      <c r="G26" s="31"/>
      <c r="H26" s="31"/>
      <c r="I26" s="41"/>
      <c r="J26" s="67"/>
      <c r="K26" s="43"/>
      <c r="L26" s="44"/>
      <c r="M26" s="35"/>
      <c r="N26" s="45"/>
    </row>
    <row r="27" spans="1:14" ht="12.75" customHeight="1" x14ac:dyDescent="0.25">
      <c r="A27" s="37">
        <v>4.01</v>
      </c>
      <c r="B27" s="38" t="s">
        <v>111</v>
      </c>
      <c r="C27" s="29" t="s">
        <v>112</v>
      </c>
      <c r="D27" s="30">
        <v>3</v>
      </c>
      <c r="E27" s="148">
        <v>37704.400000000001</v>
      </c>
      <c r="F27" s="149">
        <f>D27*E27</f>
        <v>113113.20000000001</v>
      </c>
      <c r="G27" s="31"/>
      <c r="H27" s="31">
        <v>3</v>
      </c>
      <c r="I27" s="41">
        <f>G27+H27</f>
        <v>3</v>
      </c>
      <c r="J27" s="67">
        <f>I27/D27*100</f>
        <v>100</v>
      </c>
      <c r="K27" s="43"/>
      <c r="L27" s="44">
        <f t="shared" ref="L27:L34" si="2">H27*E27</f>
        <v>113113.20000000001</v>
      </c>
      <c r="M27" s="35">
        <f t="shared" ref="M27:M34" si="3">K27+L27</f>
        <v>113113.20000000001</v>
      </c>
      <c r="N27" s="45"/>
    </row>
    <row r="28" spans="1:14" ht="12.75" customHeight="1" x14ac:dyDescent="0.25">
      <c r="A28" s="37">
        <v>4.0199999999999996</v>
      </c>
      <c r="B28" s="38" t="s">
        <v>113</v>
      </c>
      <c r="C28" s="29" t="s">
        <v>112</v>
      </c>
      <c r="D28" s="30">
        <v>1</v>
      </c>
      <c r="E28" s="148">
        <v>28800</v>
      </c>
      <c r="F28" s="149">
        <f t="shared" si="1"/>
        <v>28800</v>
      </c>
      <c r="G28" s="31"/>
      <c r="H28" s="31">
        <v>1</v>
      </c>
      <c r="I28" s="41">
        <f t="shared" ref="I28:I34" si="4">G28+H28</f>
        <v>1</v>
      </c>
      <c r="J28" s="67">
        <f t="shared" ref="J28:J34" si="5">I28/D28*100</f>
        <v>100</v>
      </c>
      <c r="K28" s="43"/>
      <c r="L28" s="44">
        <f t="shared" si="2"/>
        <v>28800</v>
      </c>
      <c r="M28" s="35">
        <f t="shared" si="3"/>
        <v>28800</v>
      </c>
      <c r="N28" s="45"/>
    </row>
    <row r="29" spans="1:14" ht="13.5" customHeight="1" x14ac:dyDescent="0.25">
      <c r="A29" s="37">
        <v>4.03</v>
      </c>
      <c r="B29" s="59" t="s">
        <v>114</v>
      </c>
      <c r="C29" s="29" t="s">
        <v>45</v>
      </c>
      <c r="D29" s="30">
        <v>1</v>
      </c>
      <c r="E29" s="148">
        <v>16500</v>
      </c>
      <c r="F29" s="149">
        <f t="shared" si="1"/>
        <v>16500</v>
      </c>
      <c r="G29" s="31"/>
      <c r="H29" s="31">
        <v>1</v>
      </c>
      <c r="I29" s="41">
        <f t="shared" si="4"/>
        <v>1</v>
      </c>
      <c r="J29" s="67">
        <f t="shared" si="5"/>
        <v>100</v>
      </c>
      <c r="K29" s="43"/>
      <c r="L29" s="44">
        <f t="shared" si="2"/>
        <v>16500</v>
      </c>
      <c r="M29" s="35">
        <f t="shared" si="3"/>
        <v>16500</v>
      </c>
      <c r="N29" s="45"/>
    </row>
    <row r="30" spans="1:14" ht="12.75" customHeight="1" x14ac:dyDescent="0.25">
      <c r="A30" s="68">
        <v>4.04</v>
      </c>
      <c r="B30" s="145" t="s">
        <v>115</v>
      </c>
      <c r="C30" s="29" t="s">
        <v>20</v>
      </c>
      <c r="D30" s="155">
        <v>10</v>
      </c>
      <c r="E30" s="156">
        <v>8600</v>
      </c>
      <c r="F30" s="149">
        <f t="shared" si="1"/>
        <v>86000</v>
      </c>
      <c r="G30" s="41"/>
      <c r="H30" s="41">
        <v>10</v>
      </c>
      <c r="I30" s="41">
        <f t="shared" si="4"/>
        <v>10</v>
      </c>
      <c r="J30" s="67">
        <f t="shared" si="5"/>
        <v>100</v>
      </c>
      <c r="K30" s="43"/>
      <c r="L30" s="44">
        <f t="shared" si="2"/>
        <v>86000</v>
      </c>
      <c r="M30" s="35">
        <f t="shared" si="3"/>
        <v>86000</v>
      </c>
      <c r="N30" s="45"/>
    </row>
    <row r="31" spans="1:14" ht="12.75" customHeight="1" x14ac:dyDescent="0.25">
      <c r="A31" s="68">
        <v>4.05</v>
      </c>
      <c r="B31" s="59" t="s">
        <v>116</v>
      </c>
      <c r="C31" s="58" t="s">
        <v>20</v>
      </c>
      <c r="D31" s="30">
        <v>1</v>
      </c>
      <c r="E31" s="149">
        <v>3500</v>
      </c>
      <c r="F31" s="149">
        <f t="shared" si="1"/>
        <v>3500</v>
      </c>
      <c r="G31" s="41"/>
      <c r="H31" s="41">
        <v>1</v>
      </c>
      <c r="I31" s="41">
        <f t="shared" si="4"/>
        <v>1</v>
      </c>
      <c r="J31" s="67">
        <f t="shared" si="5"/>
        <v>100</v>
      </c>
      <c r="K31" s="43"/>
      <c r="L31" s="44">
        <f t="shared" si="2"/>
        <v>3500</v>
      </c>
      <c r="M31" s="35">
        <f t="shared" si="3"/>
        <v>3500</v>
      </c>
      <c r="N31" s="45"/>
    </row>
    <row r="32" spans="1:14" ht="12.75" customHeight="1" x14ac:dyDescent="0.25">
      <c r="A32" s="68">
        <v>4.0599999999999996</v>
      </c>
      <c r="B32" s="145" t="s">
        <v>117</v>
      </c>
      <c r="C32" s="58" t="s">
        <v>20</v>
      </c>
      <c r="D32" s="30">
        <v>3</v>
      </c>
      <c r="E32" s="149">
        <v>1800</v>
      </c>
      <c r="F32" s="149">
        <f t="shared" si="1"/>
        <v>5400</v>
      </c>
      <c r="G32" s="41"/>
      <c r="H32" s="41">
        <v>3</v>
      </c>
      <c r="I32" s="41">
        <f t="shared" si="4"/>
        <v>3</v>
      </c>
      <c r="J32" s="67">
        <f t="shared" si="5"/>
        <v>100</v>
      </c>
      <c r="K32" s="43"/>
      <c r="L32" s="44">
        <f t="shared" si="2"/>
        <v>5400</v>
      </c>
      <c r="M32" s="35">
        <f t="shared" si="3"/>
        <v>5400</v>
      </c>
      <c r="N32" s="45"/>
    </row>
    <row r="33" spans="1:14" ht="12.75" customHeight="1" x14ac:dyDescent="0.25">
      <c r="A33" s="68">
        <v>4.07</v>
      </c>
      <c r="B33" s="145" t="s">
        <v>118</v>
      </c>
      <c r="C33" s="58" t="s">
        <v>45</v>
      </c>
      <c r="D33" s="30">
        <v>1</v>
      </c>
      <c r="E33" s="149">
        <v>22000</v>
      </c>
      <c r="F33" s="149">
        <f t="shared" si="1"/>
        <v>22000</v>
      </c>
      <c r="G33" s="41"/>
      <c r="H33" s="41">
        <v>1</v>
      </c>
      <c r="I33" s="41">
        <f t="shared" si="4"/>
        <v>1</v>
      </c>
      <c r="J33" s="67">
        <f t="shared" si="5"/>
        <v>100</v>
      </c>
      <c r="K33" s="43"/>
      <c r="L33" s="44">
        <f t="shared" si="2"/>
        <v>22000</v>
      </c>
      <c r="M33" s="35">
        <f t="shared" si="3"/>
        <v>22000</v>
      </c>
      <c r="N33" s="45"/>
    </row>
    <row r="34" spans="1:14" ht="12.75" customHeight="1" x14ac:dyDescent="0.25">
      <c r="A34" s="68">
        <v>4.08</v>
      </c>
      <c r="B34" s="30" t="s">
        <v>119</v>
      </c>
      <c r="C34" s="58" t="s">
        <v>20</v>
      </c>
      <c r="D34" s="30">
        <v>1</v>
      </c>
      <c r="E34" s="148">
        <v>10950</v>
      </c>
      <c r="F34" s="149">
        <f t="shared" si="1"/>
        <v>10950</v>
      </c>
      <c r="G34" s="31"/>
      <c r="H34" s="31">
        <v>1</v>
      </c>
      <c r="I34" s="41">
        <f t="shared" si="4"/>
        <v>1</v>
      </c>
      <c r="J34" s="67">
        <f t="shared" si="5"/>
        <v>100</v>
      </c>
      <c r="K34" s="43"/>
      <c r="L34" s="44">
        <f t="shared" si="2"/>
        <v>10950</v>
      </c>
      <c r="M34" s="35">
        <f t="shared" si="3"/>
        <v>10950</v>
      </c>
      <c r="N34" s="45"/>
    </row>
    <row r="35" spans="1:14" ht="12.75" customHeight="1" x14ac:dyDescent="0.25">
      <c r="A35" s="68"/>
      <c r="B35" s="50" t="s">
        <v>120</v>
      </c>
      <c r="C35" s="29"/>
      <c r="D35" s="58"/>
      <c r="E35" s="149"/>
      <c r="F35" s="153">
        <f>SUM(F27:F34)</f>
        <v>286263.2</v>
      </c>
      <c r="G35" s="31"/>
      <c r="H35" s="31"/>
      <c r="I35" s="72"/>
      <c r="J35" s="73"/>
      <c r="K35" s="43"/>
      <c r="L35" s="48">
        <f>SUM(L27:L34)</f>
        <v>286263.2</v>
      </c>
      <c r="M35" s="49">
        <f>K35+L35</f>
        <v>286263.2</v>
      </c>
      <c r="N35" s="45"/>
    </row>
    <row r="36" spans="1:14" ht="12.75" customHeight="1" x14ac:dyDescent="0.25">
      <c r="A36" s="157">
        <v>5</v>
      </c>
      <c r="B36" s="46" t="s">
        <v>121</v>
      </c>
      <c r="C36" s="69"/>
      <c r="D36" s="70"/>
      <c r="E36" s="71"/>
      <c r="F36" s="149"/>
      <c r="G36" s="31"/>
      <c r="H36" s="31"/>
      <c r="I36" s="72"/>
      <c r="J36" s="73"/>
      <c r="K36" s="43"/>
      <c r="L36" s="44"/>
      <c r="M36" s="35"/>
      <c r="N36" s="45"/>
    </row>
    <row r="37" spans="1:14" ht="12.75" customHeight="1" x14ac:dyDescent="0.25">
      <c r="A37" s="68">
        <v>5.01</v>
      </c>
      <c r="B37" s="59" t="s">
        <v>122</v>
      </c>
      <c r="C37" s="69" t="s">
        <v>59</v>
      </c>
      <c r="D37" s="68">
        <v>3.6</v>
      </c>
      <c r="E37" s="158">
        <v>132.4</v>
      </c>
      <c r="F37" s="149">
        <f t="shared" si="1"/>
        <v>476.64000000000004</v>
      </c>
      <c r="G37" s="31">
        <v>3.6</v>
      </c>
      <c r="H37" s="31"/>
      <c r="I37" s="41">
        <f>G37+H37</f>
        <v>3.6</v>
      </c>
      <c r="J37" s="67">
        <f>I37/D37*100</f>
        <v>100</v>
      </c>
      <c r="K37" s="43">
        <f t="shared" ref="K37:K42" si="6">G37*E37</f>
        <v>476.64000000000004</v>
      </c>
      <c r="L37" s="44"/>
      <c r="M37" s="35">
        <f t="shared" si="0"/>
        <v>476.64000000000004</v>
      </c>
      <c r="N37" s="45"/>
    </row>
    <row r="38" spans="1:14" ht="12.75" customHeight="1" x14ac:dyDescent="0.25">
      <c r="A38" s="68">
        <v>5.0199999999999996</v>
      </c>
      <c r="B38" s="59" t="s">
        <v>101</v>
      </c>
      <c r="C38" s="69" t="s">
        <v>45</v>
      </c>
      <c r="D38" s="69">
        <v>1</v>
      </c>
      <c r="E38" s="158">
        <v>1500</v>
      </c>
      <c r="F38" s="149">
        <f t="shared" si="1"/>
        <v>1500</v>
      </c>
      <c r="G38" s="31">
        <v>1</v>
      </c>
      <c r="H38" s="31"/>
      <c r="I38" s="31"/>
      <c r="J38" s="31"/>
      <c r="K38" s="43">
        <f t="shared" si="6"/>
        <v>1500</v>
      </c>
      <c r="L38" s="44"/>
      <c r="M38" s="35">
        <f t="shared" si="0"/>
        <v>1500</v>
      </c>
      <c r="N38" s="45"/>
    </row>
    <row r="39" spans="1:14" ht="27" customHeight="1" x14ac:dyDescent="0.25">
      <c r="A39" s="68">
        <v>5.03</v>
      </c>
      <c r="B39" s="59" t="s">
        <v>123</v>
      </c>
      <c r="C39" s="58" t="s">
        <v>34</v>
      </c>
      <c r="D39" s="30">
        <v>0.72450000000000003</v>
      </c>
      <c r="E39" s="149">
        <v>10697.58</v>
      </c>
      <c r="F39" s="149">
        <f>D39*E39</f>
        <v>7750.39671</v>
      </c>
      <c r="G39" s="41">
        <v>0.72450000000000003</v>
      </c>
      <c r="H39" s="41"/>
      <c r="I39" s="41">
        <f>G39+H39</f>
        <v>0.72450000000000003</v>
      </c>
      <c r="J39" s="67">
        <f>I39/D39*100</f>
        <v>100</v>
      </c>
      <c r="K39" s="43">
        <f t="shared" si="6"/>
        <v>7750.39671</v>
      </c>
      <c r="L39" s="44"/>
      <c r="M39" s="35">
        <f t="shared" si="0"/>
        <v>7750.39671</v>
      </c>
      <c r="N39" s="45"/>
    </row>
    <row r="40" spans="1:14" ht="15.75" customHeight="1" x14ac:dyDescent="0.25">
      <c r="A40" s="68">
        <v>5.04</v>
      </c>
      <c r="B40" s="59" t="s">
        <v>124</v>
      </c>
      <c r="C40" s="58" t="s">
        <v>59</v>
      </c>
      <c r="D40" s="30">
        <v>17.53</v>
      </c>
      <c r="E40" s="149">
        <v>1186.5999999999999</v>
      </c>
      <c r="F40" s="149">
        <f t="shared" si="1"/>
        <v>20801.097999999998</v>
      </c>
      <c r="G40" s="41">
        <v>17.53</v>
      </c>
      <c r="H40" s="41"/>
      <c r="I40" s="41">
        <f>G40+H40</f>
        <v>17.53</v>
      </c>
      <c r="J40" s="67">
        <f>I40/D40*100</f>
        <v>100</v>
      </c>
      <c r="K40" s="43">
        <f t="shared" si="6"/>
        <v>20801.097999999998</v>
      </c>
      <c r="L40" s="44"/>
      <c r="M40" s="35">
        <f t="shared" si="0"/>
        <v>20801.097999999998</v>
      </c>
      <c r="N40" s="45"/>
    </row>
    <row r="41" spans="1:14" ht="29.25" customHeight="1" x14ac:dyDescent="0.25">
      <c r="A41" s="68">
        <v>5.05</v>
      </c>
      <c r="B41" s="59" t="s">
        <v>125</v>
      </c>
      <c r="C41" s="58" t="s">
        <v>34</v>
      </c>
      <c r="D41" s="30">
        <v>0.25650000000000001</v>
      </c>
      <c r="E41" s="149">
        <v>41465.279999999999</v>
      </c>
      <c r="F41" s="149">
        <f>D41*E41</f>
        <v>10635.84432</v>
      </c>
      <c r="G41" s="31">
        <v>0.25650000000000001</v>
      </c>
      <c r="H41" s="31"/>
      <c r="I41" s="41">
        <f>G41+H41</f>
        <v>0.25650000000000001</v>
      </c>
      <c r="J41" s="67">
        <f>I41/D41*100</f>
        <v>100</v>
      </c>
      <c r="K41" s="43">
        <f t="shared" si="6"/>
        <v>10635.84432</v>
      </c>
      <c r="L41" s="44"/>
      <c r="M41" s="35">
        <f t="shared" si="0"/>
        <v>10635.84432</v>
      </c>
      <c r="N41" s="45"/>
    </row>
    <row r="42" spans="1:14" ht="25.5" customHeight="1" x14ac:dyDescent="0.25">
      <c r="A42" s="68">
        <v>5.0599999999999996</v>
      </c>
      <c r="B42" s="59" t="s">
        <v>126</v>
      </c>
      <c r="C42" s="58" t="s">
        <v>34</v>
      </c>
      <c r="D42" s="30">
        <v>0.38879999999999998</v>
      </c>
      <c r="E42" s="149">
        <v>29724.799999999999</v>
      </c>
      <c r="F42" s="149">
        <f>D42*E42</f>
        <v>11557.00224</v>
      </c>
      <c r="G42" s="159">
        <v>0.38879999999999998</v>
      </c>
      <c r="H42" s="159"/>
      <c r="I42" s="41">
        <f>G42+H42</f>
        <v>0.38879999999999998</v>
      </c>
      <c r="J42" s="67">
        <f>I42/D42*100</f>
        <v>100</v>
      </c>
      <c r="K42" s="43">
        <f t="shared" si="6"/>
        <v>11557.00224</v>
      </c>
      <c r="L42" s="44"/>
      <c r="M42" s="35">
        <f t="shared" si="0"/>
        <v>11557.00224</v>
      </c>
      <c r="N42" s="45"/>
    </row>
    <row r="43" spans="1:14" ht="24" customHeight="1" x14ac:dyDescent="0.25">
      <c r="A43" s="68">
        <v>5.07</v>
      </c>
      <c r="B43" s="59" t="s">
        <v>127</v>
      </c>
      <c r="C43" s="58" t="s">
        <v>59</v>
      </c>
      <c r="D43" s="30">
        <v>4.83</v>
      </c>
      <c r="E43" s="149">
        <v>1844.22</v>
      </c>
      <c r="F43" s="149">
        <f t="shared" si="1"/>
        <v>8907.5825999999997</v>
      </c>
      <c r="G43" s="41"/>
      <c r="H43" s="41">
        <v>4.83</v>
      </c>
      <c r="I43" s="41">
        <f t="shared" ref="I43:I44" si="7">G43+H43</f>
        <v>4.83</v>
      </c>
      <c r="J43" s="67">
        <f t="shared" ref="J43:J44" si="8">I43/D43*100</f>
        <v>100</v>
      </c>
      <c r="K43" s="43"/>
      <c r="L43" s="44">
        <f>H43*E43</f>
        <v>8907.5825999999997</v>
      </c>
      <c r="M43" s="35">
        <f t="shared" si="0"/>
        <v>8907.5825999999997</v>
      </c>
      <c r="N43" s="45"/>
    </row>
    <row r="44" spans="1:14" ht="12.75" customHeight="1" x14ac:dyDescent="0.25">
      <c r="A44" s="68">
        <v>5.08</v>
      </c>
      <c r="B44" s="59" t="s">
        <v>128</v>
      </c>
      <c r="C44" s="58" t="s">
        <v>45</v>
      </c>
      <c r="D44" s="30">
        <v>1</v>
      </c>
      <c r="E44" s="149">
        <v>8500</v>
      </c>
      <c r="F44" s="149">
        <f t="shared" si="1"/>
        <v>8500</v>
      </c>
      <c r="G44" s="41"/>
      <c r="H44" s="41">
        <v>1</v>
      </c>
      <c r="I44" s="41">
        <f t="shared" si="7"/>
        <v>1</v>
      </c>
      <c r="J44" s="67">
        <f t="shared" si="8"/>
        <v>100</v>
      </c>
      <c r="K44" s="43"/>
      <c r="L44" s="44">
        <f>H44*E44</f>
        <v>8500</v>
      </c>
      <c r="M44" s="35">
        <f t="shared" si="0"/>
        <v>8500</v>
      </c>
      <c r="N44" s="45"/>
    </row>
    <row r="45" spans="1:14" ht="12.75" customHeight="1" x14ac:dyDescent="0.25">
      <c r="A45" s="68">
        <v>5.09</v>
      </c>
      <c r="B45" s="59" t="s">
        <v>129</v>
      </c>
      <c r="C45" s="58" t="s">
        <v>59</v>
      </c>
      <c r="D45" s="30">
        <v>35.06</v>
      </c>
      <c r="E45" s="149">
        <v>394.63</v>
      </c>
      <c r="F45" s="149">
        <f t="shared" si="1"/>
        <v>13835.727800000001</v>
      </c>
      <c r="G45" s="41">
        <v>35.06</v>
      </c>
      <c r="H45" s="41"/>
      <c r="I45" s="41">
        <f>G45+H45</f>
        <v>35.06</v>
      </c>
      <c r="J45" s="67">
        <f>I45/D45*100</f>
        <v>100</v>
      </c>
      <c r="K45" s="43">
        <f>G45*E45</f>
        <v>13835.727800000001</v>
      </c>
      <c r="L45" s="44"/>
      <c r="M45" s="35">
        <f t="shared" si="0"/>
        <v>13835.727800000001</v>
      </c>
      <c r="N45" s="45"/>
    </row>
    <row r="46" spans="1:14" ht="12.75" customHeight="1" x14ac:dyDescent="0.25">
      <c r="A46" s="68">
        <v>5.0999999999999996</v>
      </c>
      <c r="B46" s="59" t="s">
        <v>130</v>
      </c>
      <c r="C46" s="58" t="s">
        <v>59</v>
      </c>
      <c r="D46" s="30">
        <v>35.06</v>
      </c>
      <c r="E46" s="149">
        <v>195.67</v>
      </c>
      <c r="F46" s="149">
        <f t="shared" si="1"/>
        <v>6860.1902</v>
      </c>
      <c r="G46" s="41"/>
      <c r="H46" s="41">
        <v>35.06</v>
      </c>
      <c r="I46" s="41"/>
      <c r="J46" s="67"/>
      <c r="K46" s="43"/>
      <c r="L46" s="44">
        <f>H46*E46</f>
        <v>6860.1902</v>
      </c>
      <c r="M46" s="35">
        <f t="shared" si="0"/>
        <v>6860.1902</v>
      </c>
      <c r="N46" s="45"/>
    </row>
    <row r="47" spans="1:14" ht="12.75" customHeight="1" x14ac:dyDescent="0.25">
      <c r="A47" s="68">
        <v>5.1100000000000003</v>
      </c>
      <c r="B47" s="59" t="s">
        <v>131</v>
      </c>
      <c r="C47" s="58" t="s">
        <v>59</v>
      </c>
      <c r="D47" s="30">
        <v>0.04</v>
      </c>
      <c r="E47" s="149">
        <v>49806.44</v>
      </c>
      <c r="F47" s="149">
        <f>D47*E47</f>
        <v>1992.2576000000001</v>
      </c>
      <c r="G47" s="41">
        <v>0.04</v>
      </c>
      <c r="H47" s="41"/>
      <c r="I47" s="41">
        <f>G47+H47</f>
        <v>0.04</v>
      </c>
      <c r="J47" s="67">
        <f>I47/D47*100</f>
        <v>100</v>
      </c>
      <c r="K47" s="43">
        <f>G47*E47</f>
        <v>1992.2576000000001</v>
      </c>
      <c r="L47" s="44"/>
      <c r="M47" s="35">
        <f t="shared" si="0"/>
        <v>1992.2576000000001</v>
      </c>
      <c r="N47" s="45"/>
    </row>
    <row r="48" spans="1:14" ht="12.75" customHeight="1" x14ac:dyDescent="0.25">
      <c r="A48" s="68">
        <v>5.12</v>
      </c>
      <c r="B48" s="59" t="s">
        <v>132</v>
      </c>
      <c r="C48" s="58" t="s">
        <v>30</v>
      </c>
      <c r="D48" s="30">
        <v>20.100000000000001</v>
      </c>
      <c r="E48" s="149">
        <v>185.1</v>
      </c>
      <c r="F48" s="149">
        <f>D48*E48</f>
        <v>3720.51</v>
      </c>
      <c r="G48" s="41">
        <v>20.100000000000001</v>
      </c>
      <c r="H48" s="41"/>
      <c r="I48" s="41">
        <f>G48+H48</f>
        <v>20.100000000000001</v>
      </c>
      <c r="J48" s="67">
        <f>I48/D48*100</f>
        <v>100</v>
      </c>
      <c r="K48" s="43">
        <f>G48*E48</f>
        <v>3720.51</v>
      </c>
      <c r="L48" s="44"/>
      <c r="M48" s="35">
        <f t="shared" si="0"/>
        <v>3720.51</v>
      </c>
      <c r="N48" s="45"/>
    </row>
    <row r="49" spans="1:14" ht="12.75" customHeight="1" x14ac:dyDescent="0.25">
      <c r="A49" s="68">
        <v>5.13</v>
      </c>
      <c r="B49" s="59" t="s">
        <v>133</v>
      </c>
      <c r="C49" s="58" t="s">
        <v>134</v>
      </c>
      <c r="D49" s="30">
        <v>12</v>
      </c>
      <c r="E49" s="149">
        <v>247.91</v>
      </c>
      <c r="F49" s="149">
        <f>D49*E49</f>
        <v>2974.92</v>
      </c>
      <c r="G49" s="41"/>
      <c r="H49" s="41">
        <v>12</v>
      </c>
      <c r="I49" s="41">
        <f t="shared" ref="I49" si="9">G49+H49</f>
        <v>12</v>
      </c>
      <c r="J49" s="67">
        <f t="shared" ref="J49" si="10">I49/D49*100</f>
        <v>100</v>
      </c>
      <c r="K49" s="43"/>
      <c r="L49" s="44">
        <f>H49*E49</f>
        <v>2974.92</v>
      </c>
      <c r="M49" s="35">
        <f t="shared" si="0"/>
        <v>2974.92</v>
      </c>
      <c r="N49" s="45"/>
    </row>
    <row r="50" spans="1:14" ht="23.25" customHeight="1" x14ac:dyDescent="0.25">
      <c r="A50" s="68"/>
      <c r="B50" s="160" t="s">
        <v>135</v>
      </c>
      <c r="C50" s="58"/>
      <c r="D50" s="30"/>
      <c r="E50" s="161"/>
      <c r="F50" s="56">
        <f>SUM(F37:F49)</f>
        <v>99512.169469999993</v>
      </c>
      <c r="G50" s="41"/>
      <c r="H50" s="41"/>
      <c r="I50" s="72"/>
      <c r="J50" s="73"/>
      <c r="K50" s="162">
        <f>SUM(K37:K49)</f>
        <v>72269.476670000004</v>
      </c>
      <c r="L50" s="162">
        <f>SUM(L43:L49)</f>
        <v>27242.692800000004</v>
      </c>
      <c r="M50" s="49">
        <f>SUM(M37:M49)</f>
        <v>99512.169469999993</v>
      </c>
      <c r="N50" s="45"/>
    </row>
    <row r="51" spans="1:14" ht="12.75" customHeight="1" x14ac:dyDescent="0.25">
      <c r="A51" s="68">
        <v>6</v>
      </c>
      <c r="B51" s="46" t="s">
        <v>136</v>
      </c>
      <c r="C51" s="58"/>
      <c r="D51" s="30"/>
      <c r="E51" s="161"/>
      <c r="F51" s="39"/>
      <c r="G51" s="41"/>
      <c r="H51" s="41"/>
      <c r="I51" s="72"/>
      <c r="J51" s="73"/>
      <c r="K51" s="43"/>
      <c r="L51" s="163"/>
      <c r="M51" s="35"/>
      <c r="N51" s="45"/>
    </row>
    <row r="52" spans="1:14" ht="12.75" customHeight="1" x14ac:dyDescent="0.25">
      <c r="A52" s="68">
        <v>6.01</v>
      </c>
      <c r="B52" s="59" t="s">
        <v>137</v>
      </c>
      <c r="C52" s="58" t="s">
        <v>45</v>
      </c>
      <c r="D52" s="30">
        <v>1</v>
      </c>
      <c r="E52" s="164">
        <v>1150000</v>
      </c>
      <c r="F52" s="39">
        <f>D52*E52</f>
        <v>1150000</v>
      </c>
      <c r="G52" s="41"/>
      <c r="H52" s="41">
        <v>0.6</v>
      </c>
      <c r="I52" s="41">
        <f t="shared" ref="I52:I53" si="11">G52+H52</f>
        <v>0.6</v>
      </c>
      <c r="J52" s="67">
        <f t="shared" ref="J52:J53" si="12">I52/D52*100</f>
        <v>60</v>
      </c>
      <c r="K52" s="43"/>
      <c r="L52" s="44">
        <f>H52*E52</f>
        <v>690000</v>
      </c>
      <c r="M52" s="35">
        <f>K52+L52</f>
        <v>690000</v>
      </c>
      <c r="N52" s="45"/>
    </row>
    <row r="53" spans="1:14" ht="12.75" customHeight="1" x14ac:dyDescent="0.25">
      <c r="A53" s="68">
        <v>6.02</v>
      </c>
      <c r="B53" s="59" t="s">
        <v>138</v>
      </c>
      <c r="C53" s="58" t="s">
        <v>51</v>
      </c>
      <c r="D53" s="30">
        <v>1</v>
      </c>
      <c r="E53" s="164">
        <v>753000</v>
      </c>
      <c r="F53" s="39">
        <f>D53*E53</f>
        <v>753000</v>
      </c>
      <c r="G53" s="41"/>
      <c r="H53" s="41">
        <v>0.7</v>
      </c>
      <c r="I53" s="41">
        <f t="shared" si="11"/>
        <v>0.7</v>
      </c>
      <c r="J53" s="67">
        <f t="shared" si="12"/>
        <v>70</v>
      </c>
      <c r="K53" s="43"/>
      <c r="L53" s="44">
        <f>H53*E53</f>
        <v>527100</v>
      </c>
      <c r="M53" s="35">
        <f>K53+L53</f>
        <v>527100</v>
      </c>
      <c r="N53" s="45"/>
    </row>
    <row r="54" spans="1:14" ht="12.75" customHeight="1" x14ac:dyDescent="0.25">
      <c r="A54" s="68"/>
      <c r="B54" s="46" t="s">
        <v>139</v>
      </c>
      <c r="C54" s="165"/>
      <c r="D54" s="151"/>
      <c r="E54" s="166"/>
      <c r="F54" s="56">
        <f>SUM(F52:F53)</f>
        <v>1903000</v>
      </c>
      <c r="G54" s="41"/>
      <c r="H54" s="41"/>
      <c r="I54" s="72"/>
      <c r="J54" s="73"/>
      <c r="K54" s="43"/>
      <c r="L54" s="162">
        <f>SUM(L52:L53)</f>
        <v>1217100</v>
      </c>
      <c r="M54" s="49">
        <f>K54+L54</f>
        <v>1217100</v>
      </c>
      <c r="N54" s="45"/>
    </row>
    <row r="55" spans="1:14" ht="12.75" customHeight="1" x14ac:dyDescent="0.25">
      <c r="A55" s="157"/>
      <c r="B55" s="167"/>
      <c r="C55" s="165"/>
      <c r="D55" s="151"/>
      <c r="E55" s="166"/>
      <c r="F55" s="168"/>
      <c r="G55" s="41"/>
      <c r="H55" s="41"/>
      <c r="I55" s="72"/>
      <c r="J55" s="73"/>
      <c r="K55" s="43"/>
      <c r="L55" s="169"/>
      <c r="M55" s="35"/>
      <c r="N55" s="45"/>
    </row>
    <row r="56" spans="1:14" x14ac:dyDescent="0.25">
      <c r="A56" s="6"/>
      <c r="B56" s="75" t="s">
        <v>48</v>
      </c>
      <c r="C56" s="6"/>
      <c r="D56" s="6"/>
      <c r="E56" s="6"/>
      <c r="F56" s="78">
        <f>F54+F50+F35+F25+F22+F14</f>
        <v>7503166.2340172008</v>
      </c>
      <c r="G56" s="6"/>
      <c r="H56" s="6"/>
      <c r="I56" s="6"/>
      <c r="J56" s="6"/>
      <c r="K56" s="79">
        <f>K50+K25+K22+K14</f>
        <v>3321637.0166699998</v>
      </c>
      <c r="L56" s="79">
        <f>L54+L50+L35+L22+L14</f>
        <v>3495629.2173472</v>
      </c>
      <c r="M56" s="79">
        <f>M54+M50+M35+M25+M22+M14</f>
        <v>6817266.2340172008</v>
      </c>
      <c r="N56" s="45"/>
    </row>
    <row r="57" spans="1:14" x14ac:dyDescent="0.25">
      <c r="A57" s="6"/>
      <c r="B57" s="9"/>
      <c r="C57" s="6"/>
      <c r="D57" s="6"/>
      <c r="E57" s="6"/>
      <c r="F57" s="6"/>
      <c r="G57" s="6"/>
      <c r="H57" s="6"/>
      <c r="I57" s="6"/>
      <c r="J57" s="6"/>
      <c r="K57" s="107"/>
      <c r="L57" s="80"/>
      <c r="M57" s="80"/>
      <c r="N57" s="45"/>
    </row>
    <row r="58" spans="1:14" x14ac:dyDescent="0.25">
      <c r="A58" s="81"/>
      <c r="B58" s="254" t="s">
        <v>49</v>
      </c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1:14" x14ac:dyDescent="0.25">
      <c r="A59" s="256" t="s">
        <v>50</v>
      </c>
      <c r="B59" s="256"/>
      <c r="C59" s="256"/>
      <c r="D59" s="256"/>
      <c r="E59" s="256"/>
      <c r="F59" s="256"/>
      <c r="G59" s="263" t="s">
        <v>16</v>
      </c>
      <c r="H59" s="263"/>
      <c r="I59" s="263"/>
      <c r="J59" s="263"/>
      <c r="K59" s="253" t="s">
        <v>17</v>
      </c>
      <c r="L59" s="253"/>
      <c r="M59" s="253"/>
    </row>
    <row r="60" spans="1:14" x14ac:dyDescent="0.25">
      <c r="A60" s="82" t="s">
        <v>18</v>
      </c>
      <c r="B60" s="18" t="s">
        <v>19</v>
      </c>
      <c r="C60" s="18" t="s">
        <v>51</v>
      </c>
      <c r="D60" s="18" t="s">
        <v>52</v>
      </c>
      <c r="E60" s="18" t="s">
        <v>53</v>
      </c>
      <c r="F60" s="18" t="s">
        <v>23</v>
      </c>
      <c r="G60" s="83" t="s">
        <v>24</v>
      </c>
      <c r="H60" s="83" t="s">
        <v>25</v>
      </c>
      <c r="I60" s="83" t="s">
        <v>26</v>
      </c>
      <c r="J60" s="83" t="s">
        <v>27</v>
      </c>
      <c r="K60" s="23" t="s">
        <v>24</v>
      </c>
      <c r="L60" s="23" t="s">
        <v>25</v>
      </c>
      <c r="M60" s="23" t="s">
        <v>26</v>
      </c>
    </row>
    <row r="61" spans="1:14" x14ac:dyDescent="0.25">
      <c r="A61" s="170">
        <v>7</v>
      </c>
      <c r="B61" s="171" t="s">
        <v>140</v>
      </c>
      <c r="C61" s="95"/>
      <c r="D61" s="95"/>
      <c r="E61" s="95"/>
      <c r="F61" s="95"/>
      <c r="G61" s="172"/>
      <c r="H61" s="172"/>
      <c r="I61" s="172"/>
      <c r="J61" s="172"/>
      <c r="K61" s="173"/>
      <c r="L61" s="173"/>
      <c r="M61" s="173"/>
    </row>
    <row r="62" spans="1:14" x14ac:dyDescent="0.25">
      <c r="A62" s="95">
        <v>7.01</v>
      </c>
      <c r="B62" s="174" t="s">
        <v>141</v>
      </c>
      <c r="C62" s="95" t="s">
        <v>51</v>
      </c>
      <c r="D62" s="155">
        <v>109</v>
      </c>
      <c r="E62" s="155">
        <v>950</v>
      </c>
      <c r="F62" s="175">
        <f>D62*E62</f>
        <v>103550</v>
      </c>
      <c r="G62" s="172">
        <v>109</v>
      </c>
      <c r="H62" s="172"/>
      <c r="I62" s="91">
        <f>G62+H62</f>
        <v>109</v>
      </c>
      <c r="J62" s="98">
        <f>I62/D62*100</f>
        <v>100</v>
      </c>
      <c r="K62" s="43">
        <f>G62*E62</f>
        <v>103550</v>
      </c>
      <c r="L62" s="44"/>
      <c r="M62" s="35">
        <f>K62+L62</f>
        <v>103550</v>
      </c>
    </row>
    <row r="63" spans="1:14" x14ac:dyDescent="0.25">
      <c r="A63" s="95">
        <v>7.02</v>
      </c>
      <c r="B63" s="174" t="s">
        <v>142</v>
      </c>
      <c r="C63" s="95" t="s">
        <v>51</v>
      </c>
      <c r="D63" s="155">
        <v>12</v>
      </c>
      <c r="E63" s="155">
        <v>5397.36</v>
      </c>
      <c r="F63" s="175">
        <f>D63*E63</f>
        <v>64768.319999999992</v>
      </c>
      <c r="G63" s="172">
        <v>12</v>
      </c>
      <c r="H63" s="172"/>
      <c r="I63" s="91">
        <f>G63+H63</f>
        <v>12</v>
      </c>
      <c r="J63" s="98">
        <f>I63/D63*100</f>
        <v>100</v>
      </c>
      <c r="K63" s="43">
        <f>G63*E63</f>
        <v>64768.319999999992</v>
      </c>
      <c r="L63" s="44"/>
      <c r="M63" s="35">
        <f>K63+L63</f>
        <v>64768.319999999992</v>
      </c>
    </row>
    <row r="64" spans="1:14" x14ac:dyDescent="0.25">
      <c r="A64" s="95">
        <v>7.03</v>
      </c>
      <c r="B64" s="174" t="s">
        <v>143</v>
      </c>
      <c r="C64" s="95" t="s">
        <v>51</v>
      </c>
      <c r="D64" s="155">
        <v>69</v>
      </c>
      <c r="E64" s="155">
        <v>2960.13</v>
      </c>
      <c r="F64" s="175">
        <f>D64*E64</f>
        <v>204248.97</v>
      </c>
      <c r="G64" s="172">
        <v>69</v>
      </c>
      <c r="H64" s="172"/>
      <c r="I64" s="91">
        <f>G64+H64</f>
        <v>69</v>
      </c>
      <c r="J64" s="98">
        <f>I64/D64*100</f>
        <v>100</v>
      </c>
      <c r="K64" s="43">
        <f>G64*E64</f>
        <v>204248.97</v>
      </c>
      <c r="L64" s="44"/>
      <c r="M64" s="35">
        <f>K64+L64</f>
        <v>204248.97</v>
      </c>
    </row>
    <row r="65" spans="1:13" x14ac:dyDescent="0.25">
      <c r="A65" s="95"/>
      <c r="B65" s="46" t="s">
        <v>144</v>
      </c>
      <c r="C65" s="95"/>
      <c r="D65" s="155"/>
      <c r="E65" s="155"/>
      <c r="F65" s="176">
        <f>SUM(F62:F64)</f>
        <v>372567.29000000004</v>
      </c>
      <c r="G65" s="172"/>
      <c r="H65" s="172"/>
      <c r="I65" s="91"/>
      <c r="J65" s="98"/>
      <c r="K65" s="96">
        <f>SUM(K62:K64)</f>
        <v>372567.29000000004</v>
      </c>
      <c r="L65" s="48"/>
      <c r="M65" s="49">
        <f>K65+L65</f>
        <v>372567.29000000004</v>
      </c>
    </row>
    <row r="66" spans="1:13" x14ac:dyDescent="0.25">
      <c r="A66" s="170">
        <v>8</v>
      </c>
      <c r="B66" s="50" t="s">
        <v>32</v>
      </c>
      <c r="C66" s="95"/>
      <c r="D66" s="155"/>
      <c r="E66" s="155"/>
      <c r="F66" s="176"/>
      <c r="G66" s="172"/>
      <c r="H66" s="172"/>
      <c r="I66" s="91"/>
      <c r="J66" s="98"/>
      <c r="K66" s="173"/>
      <c r="L66" s="44"/>
      <c r="M66" s="35"/>
    </row>
    <row r="67" spans="1:13" x14ac:dyDescent="0.25">
      <c r="A67" s="95">
        <f>+A66+0.01</f>
        <v>8.01</v>
      </c>
      <c r="B67" s="38" t="s">
        <v>54</v>
      </c>
      <c r="C67" s="95" t="s">
        <v>34</v>
      </c>
      <c r="D67" s="155">
        <v>399.6</v>
      </c>
      <c r="E67" s="155">
        <v>275</v>
      </c>
      <c r="F67" s="175">
        <f>D67*E67</f>
        <v>109890</v>
      </c>
      <c r="G67" s="172"/>
      <c r="H67" s="31">
        <f>D67</f>
        <v>399.6</v>
      </c>
      <c r="I67" s="41">
        <f t="shared" ref="I67:I69" si="13">G67+H67</f>
        <v>399.6</v>
      </c>
      <c r="J67" s="67">
        <f t="shared" ref="J67:J69" si="14">I67/D67*100</f>
        <v>100</v>
      </c>
      <c r="K67" s="173"/>
      <c r="L67" s="44">
        <f>H67*E67</f>
        <v>109890</v>
      </c>
      <c r="M67" s="35">
        <f>K67+L67</f>
        <v>109890</v>
      </c>
    </row>
    <row r="68" spans="1:13" x14ac:dyDescent="0.25">
      <c r="A68" s="95">
        <f>+A67+0.01</f>
        <v>8.02</v>
      </c>
      <c r="B68" s="59" t="s">
        <v>145</v>
      </c>
      <c r="C68" s="95" t="s">
        <v>34</v>
      </c>
      <c r="D68" s="155">
        <v>666.74</v>
      </c>
      <c r="E68" s="155">
        <v>413</v>
      </c>
      <c r="F68" s="175">
        <f>D68*E68</f>
        <v>275363.62</v>
      </c>
      <c r="G68" s="172"/>
      <c r="H68" s="31">
        <f>D68</f>
        <v>666.74</v>
      </c>
      <c r="I68" s="41">
        <f t="shared" si="13"/>
        <v>666.74</v>
      </c>
      <c r="J68" s="67">
        <f t="shared" si="14"/>
        <v>100</v>
      </c>
      <c r="K68" s="173"/>
      <c r="L68" s="44">
        <f>H68*E68</f>
        <v>275363.62</v>
      </c>
      <c r="M68" s="35">
        <f>K68+L68</f>
        <v>275363.62</v>
      </c>
    </row>
    <row r="69" spans="1:13" x14ac:dyDescent="0.25">
      <c r="A69" s="95">
        <f>+A68+0.01</f>
        <v>8.0299999999999994</v>
      </c>
      <c r="B69" s="59" t="s">
        <v>56</v>
      </c>
      <c r="C69" s="95" t="s">
        <v>34</v>
      </c>
      <c r="D69" s="155">
        <v>358.56</v>
      </c>
      <c r="E69" s="155">
        <v>250</v>
      </c>
      <c r="F69" s="175">
        <f>D69*E69</f>
        <v>89640</v>
      </c>
      <c r="G69" s="172"/>
      <c r="H69" s="31">
        <f>D69</f>
        <v>358.56</v>
      </c>
      <c r="I69" s="41">
        <f t="shared" si="13"/>
        <v>358.56</v>
      </c>
      <c r="J69" s="67">
        <f t="shared" si="14"/>
        <v>100</v>
      </c>
      <c r="K69" s="173"/>
      <c r="L69" s="44">
        <f>H69*E69</f>
        <v>89640</v>
      </c>
      <c r="M69" s="35">
        <f>K69+L69</f>
        <v>89640</v>
      </c>
    </row>
    <row r="70" spans="1:13" x14ac:dyDescent="0.25">
      <c r="A70" s="95"/>
      <c r="B70" s="55" t="s">
        <v>39</v>
      </c>
      <c r="C70" s="95"/>
      <c r="D70" s="155"/>
      <c r="E70" s="155"/>
      <c r="F70" s="176">
        <f>SUM(F67:F69)</f>
        <v>474893.62</v>
      </c>
      <c r="G70" s="172"/>
      <c r="H70" s="172"/>
      <c r="I70" s="91"/>
      <c r="J70" s="98"/>
      <c r="K70" s="173"/>
      <c r="L70" s="48">
        <f>SUM(L67:L69)</f>
        <v>474893.62</v>
      </c>
      <c r="M70" s="49">
        <f>K70+L70</f>
        <v>474893.62</v>
      </c>
    </row>
    <row r="71" spans="1:13" x14ac:dyDescent="0.25">
      <c r="A71" s="170">
        <v>9</v>
      </c>
      <c r="B71" s="46" t="s">
        <v>146</v>
      </c>
      <c r="C71" s="95"/>
      <c r="D71" s="155"/>
      <c r="E71" s="155"/>
      <c r="F71" s="175"/>
      <c r="G71" s="172"/>
      <c r="H71" s="172"/>
      <c r="I71" s="91"/>
      <c r="J71" s="98"/>
      <c r="K71" s="173"/>
      <c r="L71" s="44"/>
      <c r="M71" s="35"/>
    </row>
    <row r="72" spans="1:13" ht="24.75" x14ac:dyDescent="0.25">
      <c r="A72" s="95">
        <f>+A71+0.01</f>
        <v>9.01</v>
      </c>
      <c r="B72" s="59" t="s">
        <v>108</v>
      </c>
      <c r="C72" s="29" t="s">
        <v>30</v>
      </c>
      <c r="D72" s="30">
        <v>2331</v>
      </c>
      <c r="E72" s="177">
        <v>574.39</v>
      </c>
      <c r="F72" s="175">
        <f>D72*E72</f>
        <v>1338903.0900000001</v>
      </c>
      <c r="G72" s="172"/>
      <c r="H72" s="31">
        <f>D72</f>
        <v>2331</v>
      </c>
      <c r="I72" s="41">
        <f t="shared" ref="I72" si="15">G72+H72</f>
        <v>2331</v>
      </c>
      <c r="J72" s="67">
        <f t="shared" ref="J72" si="16">I72/D72*100</f>
        <v>100</v>
      </c>
      <c r="K72" s="173"/>
      <c r="L72" s="48">
        <f>H72*E72</f>
        <v>1338903.0900000001</v>
      </c>
      <c r="M72" s="49">
        <f>K72+L72</f>
        <v>1338903.0900000001</v>
      </c>
    </row>
    <row r="73" spans="1:13" x14ac:dyDescent="0.25">
      <c r="A73" s="84"/>
      <c r="B73" s="59"/>
      <c r="C73" s="95"/>
      <c r="D73" s="155"/>
      <c r="E73" s="177"/>
      <c r="F73" s="175"/>
      <c r="G73" s="172"/>
      <c r="H73" s="172"/>
      <c r="I73" s="91"/>
      <c r="J73" s="98"/>
      <c r="K73" s="173"/>
      <c r="L73" s="44"/>
      <c r="M73" s="35"/>
    </row>
    <row r="74" spans="1:13" x14ac:dyDescent="0.25">
      <c r="A74" s="99"/>
      <c r="B74" s="9" t="s">
        <v>64</v>
      </c>
      <c r="C74" s="99"/>
      <c r="D74" s="99"/>
      <c r="E74" s="99"/>
      <c r="F74" s="100"/>
      <c r="G74" s="101"/>
      <c r="H74" s="101"/>
      <c r="I74" s="101"/>
      <c r="J74" s="102"/>
      <c r="K74" s="178">
        <f>K65</f>
        <v>372567.29000000004</v>
      </c>
      <c r="L74" s="178">
        <f>L70+L72</f>
        <v>1813796.71</v>
      </c>
      <c r="M74" s="178">
        <f>K74+L74</f>
        <v>2186364</v>
      </c>
    </row>
    <row r="75" spans="1:13" x14ac:dyDescent="0.25">
      <c r="B75" s="9" t="s">
        <v>65</v>
      </c>
      <c r="C75" s="99"/>
      <c r="D75" s="99"/>
      <c r="E75" s="99"/>
      <c r="F75" s="100"/>
      <c r="G75" s="101"/>
      <c r="H75" s="101"/>
      <c r="I75" s="101"/>
      <c r="J75" s="102"/>
      <c r="K75" s="178">
        <f>K56</f>
        <v>3321637.0166699998</v>
      </c>
      <c r="L75" s="178">
        <f>L56</f>
        <v>3495629.2173472</v>
      </c>
      <c r="M75" s="178">
        <f>K75+L75</f>
        <v>6817266.2340171998</v>
      </c>
    </row>
    <row r="76" spans="1:13" x14ac:dyDescent="0.25">
      <c r="B76" s="9" t="s">
        <v>66</v>
      </c>
      <c r="K76" s="76">
        <f>SUM(K74:K75)</f>
        <v>3694204.3066699998</v>
      </c>
      <c r="L76" s="76">
        <f>L74+L75</f>
        <v>5309425.9273472</v>
      </c>
      <c r="M76" s="178">
        <f>K76+L76</f>
        <v>9003630.2340172008</v>
      </c>
    </row>
    <row r="86" spans="1:14" x14ac:dyDescent="0.25">
      <c r="A86" s="2"/>
      <c r="B86" s="236" t="s">
        <v>0</v>
      </c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</row>
    <row r="87" spans="1:14" x14ac:dyDescent="0.25">
      <c r="A87" s="2"/>
      <c r="B87" s="246" t="s">
        <v>1</v>
      </c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</row>
    <row r="88" spans="1:14" ht="26.25" customHeight="1" x14ac:dyDescent="0.25">
      <c r="A88" s="6"/>
      <c r="B88" s="8" t="s">
        <v>3</v>
      </c>
      <c r="C88" s="261" t="s">
        <v>96</v>
      </c>
      <c r="D88" s="261"/>
      <c r="E88" s="261"/>
      <c r="F88" s="261"/>
      <c r="G88" s="261"/>
      <c r="H88" s="261"/>
      <c r="I88" s="261"/>
      <c r="J88" s="6"/>
      <c r="K88" s="6"/>
      <c r="L88" s="8" t="s">
        <v>5</v>
      </c>
      <c r="M88" s="11">
        <v>9635074.9600000009</v>
      </c>
    </row>
    <row r="89" spans="1:14" x14ac:dyDescent="0.25">
      <c r="A89" s="6"/>
      <c r="B89" s="8" t="s">
        <v>6</v>
      </c>
      <c r="C89" s="13">
        <v>2</v>
      </c>
      <c r="D89" s="6"/>
      <c r="E89" s="9"/>
      <c r="F89" s="9"/>
      <c r="G89" s="9"/>
      <c r="H89" s="6"/>
      <c r="I89" s="6"/>
      <c r="J89" s="6"/>
      <c r="K89" s="6"/>
      <c r="L89" s="8" t="s">
        <v>7</v>
      </c>
      <c r="M89" s="11">
        <v>1927014.99</v>
      </c>
      <c r="N89" s="45"/>
    </row>
    <row r="90" spans="1:14" x14ac:dyDescent="0.25">
      <c r="A90" s="6"/>
      <c r="B90" s="8" t="s">
        <v>8</v>
      </c>
      <c r="C90" s="9" t="s">
        <v>97</v>
      </c>
      <c r="D90" s="9"/>
      <c r="E90" s="9"/>
      <c r="F90" s="9"/>
      <c r="G90" s="14"/>
      <c r="H90" s="6"/>
      <c r="I90" s="6"/>
      <c r="J90" s="6"/>
      <c r="K90" s="6"/>
      <c r="L90" s="8" t="s">
        <v>11</v>
      </c>
      <c r="M90" s="15" t="s">
        <v>98</v>
      </c>
      <c r="N90" s="110"/>
    </row>
    <row r="91" spans="1:14" x14ac:dyDescent="0.25">
      <c r="A91" s="6"/>
      <c r="B91" s="8" t="s">
        <v>13</v>
      </c>
      <c r="C91" s="9" t="s">
        <v>99</v>
      </c>
      <c r="D91" s="9"/>
      <c r="E91" s="9"/>
      <c r="F91" s="9"/>
      <c r="G91" s="9"/>
      <c r="H91" s="6"/>
      <c r="I91" s="6"/>
      <c r="J91" s="6"/>
      <c r="K91" s="6"/>
      <c r="L91" s="6"/>
      <c r="M91" s="6"/>
      <c r="N91" s="110"/>
    </row>
    <row r="92" spans="1:14" x14ac:dyDescent="0.25">
      <c r="A92" s="6"/>
      <c r="C92" s="9"/>
      <c r="D92" s="9"/>
      <c r="E92" s="9"/>
      <c r="F92" s="9"/>
      <c r="G92" s="9"/>
      <c r="H92" s="6"/>
      <c r="I92" s="6"/>
      <c r="J92" s="6"/>
      <c r="K92" s="6"/>
      <c r="L92" s="6"/>
      <c r="M92" s="3" t="s">
        <v>147</v>
      </c>
      <c r="N92" s="110"/>
    </row>
    <row r="93" spans="1:14" x14ac:dyDescent="0.25">
      <c r="A93" s="6"/>
      <c r="B93" s="8"/>
      <c r="C93" s="9"/>
      <c r="D93" s="9"/>
      <c r="E93" s="237" t="s">
        <v>52</v>
      </c>
      <c r="F93" s="237"/>
      <c r="G93" s="179"/>
      <c r="H93" s="262" t="s">
        <v>24</v>
      </c>
      <c r="I93" s="262"/>
      <c r="J93" s="262"/>
      <c r="K93" s="180" t="s">
        <v>25</v>
      </c>
      <c r="L93" s="237" t="s">
        <v>26</v>
      </c>
      <c r="M93" s="237"/>
      <c r="N93" s="110"/>
    </row>
    <row r="94" spans="1:14" x14ac:dyDescent="0.25">
      <c r="A94" s="6"/>
      <c r="B94" s="8"/>
      <c r="C94" s="9"/>
      <c r="D94" s="9"/>
      <c r="E94" s="237">
        <f>F56</f>
        <v>7503166.2340172008</v>
      </c>
      <c r="F94" s="237"/>
      <c r="G94" s="107"/>
      <c r="H94" s="237">
        <f>K76</f>
        <v>3694204.3066699998</v>
      </c>
      <c r="I94" s="237"/>
      <c r="J94" s="112"/>
      <c r="K94" s="126">
        <f>L76</f>
        <v>5309425.9273472</v>
      </c>
      <c r="L94" s="237">
        <f>H94+K94</f>
        <v>9003630.2340172008</v>
      </c>
      <c r="M94" s="237"/>
      <c r="N94" s="110"/>
    </row>
    <row r="95" spans="1:14" x14ac:dyDescent="0.25">
      <c r="A95" s="6"/>
      <c r="B95" s="13" t="s">
        <v>69</v>
      </c>
      <c r="C95" s="9"/>
      <c r="D95" s="9"/>
      <c r="E95" s="107"/>
      <c r="F95" s="107"/>
      <c r="G95" s="107"/>
      <c r="H95" s="259"/>
      <c r="I95" s="259"/>
      <c r="J95" s="112"/>
      <c r="K95" s="112"/>
      <c r="L95" s="112"/>
      <c r="M95" s="112"/>
      <c r="N95" s="110"/>
    </row>
    <row r="96" spans="1:14" x14ac:dyDescent="0.25">
      <c r="A96" s="6"/>
      <c r="B96" s="13" t="s">
        <v>70</v>
      </c>
      <c r="C96" s="9"/>
      <c r="D96" s="9"/>
      <c r="E96" s="107"/>
      <c r="F96" s="107"/>
      <c r="G96" s="107"/>
      <c r="H96" s="259"/>
      <c r="I96" s="259"/>
      <c r="J96" s="112"/>
      <c r="K96" s="112"/>
      <c r="L96" s="112"/>
      <c r="M96" s="112"/>
      <c r="N96" s="110"/>
    </row>
    <row r="97" spans="1:14" x14ac:dyDescent="0.25">
      <c r="A97" s="114"/>
      <c r="B97" s="13" t="s">
        <v>71</v>
      </c>
      <c r="C97" s="115"/>
      <c r="D97" s="115"/>
      <c r="E97" s="243"/>
      <c r="F97" s="243"/>
      <c r="G97" s="116"/>
      <c r="H97" s="243"/>
      <c r="I97" s="243"/>
      <c r="J97" s="237"/>
      <c r="K97" s="237"/>
      <c r="L97" s="243"/>
      <c r="M97" s="243"/>
      <c r="N97" s="110"/>
    </row>
    <row r="98" spans="1:14" x14ac:dyDescent="0.25">
      <c r="A98" s="114"/>
      <c r="B98" s="9" t="s">
        <v>72</v>
      </c>
      <c r="C98" s="115"/>
      <c r="D98" s="117">
        <v>0.03</v>
      </c>
      <c r="E98" s="243">
        <f>D98*E94</f>
        <v>225094.98702051601</v>
      </c>
      <c r="F98" s="243"/>
      <c r="G98" s="116"/>
      <c r="H98" s="243">
        <f>H94*D98</f>
        <v>110826.1292001</v>
      </c>
      <c r="I98" s="243"/>
      <c r="J98" s="237">
        <f>K94*D98</f>
        <v>159282.777820416</v>
      </c>
      <c r="K98" s="237"/>
      <c r="L98" s="237">
        <f t="shared" ref="L98:L104" si="17">H98+J98</f>
        <v>270108.907020516</v>
      </c>
      <c r="M98" s="237"/>
      <c r="N98" s="110"/>
    </row>
    <row r="99" spans="1:14" x14ac:dyDescent="0.25">
      <c r="A99" s="114"/>
      <c r="B99" s="9" t="s">
        <v>73</v>
      </c>
      <c r="C99" s="115"/>
      <c r="D99" s="118">
        <v>0.1</v>
      </c>
      <c r="E99" s="243">
        <f>D99*E94</f>
        <v>750316.62340172008</v>
      </c>
      <c r="F99" s="243"/>
      <c r="G99" s="116"/>
      <c r="H99" s="243">
        <f>H94*D99</f>
        <v>369420.43066700001</v>
      </c>
      <c r="I99" s="243"/>
      <c r="J99" s="237">
        <f>K94*D99</f>
        <v>530942.59273471998</v>
      </c>
      <c r="K99" s="237"/>
      <c r="L99" s="237">
        <f t="shared" si="17"/>
        <v>900363.02340171998</v>
      </c>
      <c r="M99" s="237"/>
      <c r="N99" s="110"/>
    </row>
    <row r="100" spans="1:14" x14ac:dyDescent="0.25">
      <c r="A100" s="114"/>
      <c r="B100" s="9" t="s">
        <v>74</v>
      </c>
      <c r="C100" s="115"/>
      <c r="D100" s="118">
        <v>0.18</v>
      </c>
      <c r="E100" s="243">
        <f>D100*E99</f>
        <v>135056.99221230962</v>
      </c>
      <c r="F100" s="243"/>
      <c r="G100" s="116"/>
      <c r="H100" s="243">
        <f>H99*D100</f>
        <v>66495.677520059995</v>
      </c>
      <c r="I100" s="243"/>
      <c r="J100" s="237">
        <f>J99*D100</f>
        <v>95569.666692249593</v>
      </c>
      <c r="K100" s="237"/>
      <c r="L100" s="237">
        <f t="shared" si="17"/>
        <v>162065.34421230957</v>
      </c>
      <c r="M100" s="237"/>
      <c r="N100" s="110"/>
    </row>
    <row r="101" spans="1:14" x14ac:dyDescent="0.25">
      <c r="A101" s="114"/>
      <c r="B101" s="9" t="s">
        <v>75</v>
      </c>
      <c r="C101" s="118"/>
      <c r="D101" s="119">
        <v>3.5000000000000003E-2</v>
      </c>
      <c r="E101" s="243">
        <f>D101*E94</f>
        <v>262610.81819060206</v>
      </c>
      <c r="F101" s="243"/>
      <c r="G101" s="116"/>
      <c r="H101" s="243">
        <f>H94*D101</f>
        <v>129297.15073345001</v>
      </c>
      <c r="I101" s="243"/>
      <c r="J101" s="237">
        <f>K94*D101</f>
        <v>185829.907457152</v>
      </c>
      <c r="K101" s="237"/>
      <c r="L101" s="237">
        <f t="shared" si="17"/>
        <v>315127.05819060199</v>
      </c>
      <c r="M101" s="237"/>
      <c r="N101" s="110"/>
    </row>
    <row r="102" spans="1:14" ht="12" customHeight="1" x14ac:dyDescent="0.25">
      <c r="A102" s="114"/>
      <c r="B102" s="9" t="s">
        <v>76</v>
      </c>
      <c r="C102" s="115"/>
      <c r="D102" s="115">
        <v>2.5000000000000001E-2</v>
      </c>
      <c r="E102" s="243">
        <f>D102*E94</f>
        <v>187579.15585043002</v>
      </c>
      <c r="F102" s="243"/>
      <c r="G102" s="116"/>
      <c r="H102" s="243">
        <f>H94*D102</f>
        <v>92355.107666750002</v>
      </c>
      <c r="I102" s="243"/>
      <c r="J102" s="237">
        <f>K94*D102</f>
        <v>132735.64818367999</v>
      </c>
      <c r="K102" s="237"/>
      <c r="L102" s="237">
        <f t="shared" si="17"/>
        <v>225090.75585043</v>
      </c>
      <c r="M102" s="237"/>
      <c r="N102" s="110"/>
    </row>
    <row r="103" spans="1:14" ht="16.5" customHeight="1" x14ac:dyDescent="0.25">
      <c r="A103" s="114"/>
      <c r="B103" s="9" t="s">
        <v>77</v>
      </c>
      <c r="C103" s="115"/>
      <c r="D103" s="118">
        <v>0.01</v>
      </c>
      <c r="E103" s="243">
        <f>D103*E94</f>
        <v>75031.662340172014</v>
      </c>
      <c r="F103" s="243"/>
      <c r="G103" s="116"/>
      <c r="H103" s="243">
        <f>H94*D103</f>
        <v>36942.043066699996</v>
      </c>
      <c r="I103" s="243"/>
      <c r="J103" s="237">
        <f>K94*D103</f>
        <v>53094.259273472002</v>
      </c>
      <c r="K103" s="237"/>
      <c r="L103" s="237">
        <f t="shared" si="17"/>
        <v>90036.302340171998</v>
      </c>
      <c r="M103" s="237"/>
      <c r="N103" s="110"/>
    </row>
    <row r="104" spans="1:14" ht="15" customHeight="1" x14ac:dyDescent="0.25">
      <c r="A104" s="114"/>
      <c r="B104" s="9" t="s">
        <v>78</v>
      </c>
      <c r="C104" s="115"/>
      <c r="D104" s="115">
        <v>1E-3</v>
      </c>
      <c r="E104" s="243">
        <f>D104*E94</f>
        <v>7503.1662340172006</v>
      </c>
      <c r="F104" s="243"/>
      <c r="G104" s="116"/>
      <c r="H104" s="243">
        <f>H94*D104</f>
        <v>3694.2043066699998</v>
      </c>
      <c r="I104" s="243"/>
      <c r="J104" s="237">
        <f>K94*D104</f>
        <v>5309.4259273471998</v>
      </c>
      <c r="K104" s="237"/>
      <c r="L104" s="237">
        <f t="shared" si="17"/>
        <v>9003.6302340172006</v>
      </c>
      <c r="M104" s="237"/>
      <c r="N104" s="110"/>
    </row>
    <row r="105" spans="1:14" ht="12" customHeight="1" x14ac:dyDescent="0.25">
      <c r="A105" s="114"/>
      <c r="B105" s="9" t="s">
        <v>79</v>
      </c>
      <c r="C105" s="115"/>
      <c r="D105" s="181"/>
      <c r="E105" s="243"/>
      <c r="F105" s="243"/>
      <c r="G105" s="116"/>
      <c r="H105" s="243"/>
      <c r="I105" s="243"/>
      <c r="J105" s="120"/>
      <c r="K105" s="120"/>
      <c r="L105" s="120"/>
      <c r="M105" s="121"/>
      <c r="N105" s="110"/>
    </row>
    <row r="106" spans="1:14" ht="14.25" customHeight="1" x14ac:dyDescent="0.25">
      <c r="A106" s="114"/>
      <c r="B106" s="9" t="s">
        <v>80</v>
      </c>
      <c r="C106" s="122"/>
      <c r="D106" s="118">
        <v>0.05</v>
      </c>
      <c r="E106" s="243">
        <f>D106*E94</f>
        <v>375158.31170086004</v>
      </c>
      <c r="F106" s="243"/>
      <c r="G106" s="116"/>
      <c r="H106" s="239"/>
      <c r="I106" s="239"/>
      <c r="J106" s="240"/>
      <c r="K106" s="240"/>
      <c r="L106" s="239"/>
      <c r="M106" s="239"/>
      <c r="N106" s="110"/>
    </row>
    <row r="107" spans="1:14" ht="14.25" customHeight="1" x14ac:dyDescent="0.25">
      <c r="A107" s="114"/>
      <c r="B107" s="9" t="s">
        <v>148</v>
      </c>
      <c r="C107" s="122"/>
      <c r="D107" s="123">
        <v>1</v>
      </c>
      <c r="E107" s="243">
        <v>33557</v>
      </c>
      <c r="F107" s="243"/>
      <c r="G107" s="116"/>
      <c r="H107" s="124"/>
      <c r="I107" s="124"/>
      <c r="J107" s="260">
        <f>E107</f>
        <v>33557</v>
      </c>
      <c r="K107" s="260"/>
      <c r="L107" s="237">
        <f>H107+J107</f>
        <v>33557</v>
      </c>
      <c r="M107" s="237"/>
      <c r="N107" s="110"/>
    </row>
    <row r="108" spans="1:14" ht="14.25" customHeight="1" x14ac:dyDescent="0.25">
      <c r="A108" s="114"/>
      <c r="B108" s="9" t="s">
        <v>149</v>
      </c>
      <c r="C108" s="122"/>
      <c r="D108" s="118">
        <v>0.01</v>
      </c>
      <c r="E108" s="243">
        <v>80000</v>
      </c>
      <c r="F108" s="243"/>
      <c r="G108" s="116"/>
      <c r="H108" s="124"/>
      <c r="I108" s="124"/>
      <c r="J108" s="260">
        <f>E108</f>
        <v>80000</v>
      </c>
      <c r="K108" s="260"/>
      <c r="L108" s="237">
        <f>H108+J108</f>
        <v>80000</v>
      </c>
      <c r="M108" s="237"/>
      <c r="N108" s="110"/>
    </row>
    <row r="109" spans="1:14" ht="14.25" customHeight="1" x14ac:dyDescent="0.25">
      <c r="A109" s="114"/>
      <c r="B109" s="9"/>
      <c r="C109" s="122"/>
      <c r="D109" s="118"/>
      <c r="E109" s="126"/>
      <c r="F109" s="126"/>
      <c r="G109" s="116"/>
      <c r="H109" s="124"/>
      <c r="I109" s="124"/>
      <c r="J109" s="125"/>
      <c r="K109" s="125"/>
      <c r="L109" s="124"/>
      <c r="M109" s="124"/>
      <c r="N109" s="110"/>
    </row>
    <row r="110" spans="1:14" x14ac:dyDescent="0.25">
      <c r="A110" s="114"/>
      <c r="B110" s="127" t="s">
        <v>82</v>
      </c>
      <c r="C110" s="118"/>
      <c r="D110" s="5"/>
      <c r="E110" s="243">
        <f>SUM(E98:F109)</f>
        <v>2131908.716950627</v>
      </c>
      <c r="F110" s="243"/>
      <c r="G110" s="116"/>
      <c r="H110" s="243">
        <f>SUM(H98:I109)</f>
        <v>809030.74316072988</v>
      </c>
      <c r="I110" s="243"/>
      <c r="J110" s="237">
        <f>SUM(J98:K108)</f>
        <v>1276321.2780890369</v>
      </c>
      <c r="K110" s="237"/>
      <c r="L110" s="243">
        <f>SUM(L98:M106)</f>
        <v>1971795.0212497669</v>
      </c>
      <c r="M110" s="243"/>
      <c r="N110" s="110"/>
    </row>
    <row r="111" spans="1:14" x14ac:dyDescent="0.25">
      <c r="A111" s="114"/>
      <c r="B111" s="9"/>
      <c r="C111" s="132"/>
      <c r="D111" s="133"/>
      <c r="E111" s="239"/>
      <c r="F111" s="239"/>
      <c r="G111" s="116"/>
      <c r="H111" s="240"/>
      <c r="I111" s="240"/>
      <c r="J111" s="240"/>
      <c r="K111" s="240"/>
      <c r="L111" s="239"/>
      <c r="M111" s="239"/>
      <c r="N111" s="110"/>
    </row>
    <row r="112" spans="1:14" x14ac:dyDescent="0.25">
      <c r="A112" s="114"/>
      <c r="B112" s="134" t="s">
        <v>83</v>
      </c>
      <c r="C112" s="135"/>
      <c r="D112" s="3"/>
      <c r="E112" s="243">
        <f>E94+E110</f>
        <v>9635074.9509678278</v>
      </c>
      <c r="F112" s="243"/>
      <c r="G112" s="182"/>
      <c r="H112" s="243">
        <f>H94+H110</f>
        <v>4503235.0498307301</v>
      </c>
      <c r="I112" s="243"/>
      <c r="J112" s="237">
        <f>J110+K94</f>
        <v>6585747.2054362372</v>
      </c>
      <c r="K112" s="237"/>
      <c r="L112" s="237">
        <f>H112+J112</f>
        <v>11088982.255266968</v>
      </c>
      <c r="M112" s="237"/>
      <c r="N112" s="110"/>
    </row>
    <row r="113" spans="1:14" x14ac:dyDescent="0.25">
      <c r="A113" s="6"/>
      <c r="B113" s="136" t="s">
        <v>84</v>
      </c>
      <c r="C113" s="118"/>
      <c r="E113" s="112"/>
      <c r="F113" s="112"/>
      <c r="G113" s="112"/>
      <c r="H113" s="112"/>
      <c r="I113" s="112"/>
      <c r="J113" s="112"/>
      <c r="K113" s="112"/>
      <c r="L113" s="259"/>
      <c r="M113" s="259"/>
      <c r="N113" s="110"/>
    </row>
    <row r="114" spans="1:14" x14ac:dyDescent="0.25">
      <c r="A114" s="6"/>
      <c r="B114" s="9" t="s">
        <v>77</v>
      </c>
      <c r="C114" s="6"/>
      <c r="D114" s="118">
        <v>0.01</v>
      </c>
      <c r="E114" s="112"/>
      <c r="F114" s="107"/>
      <c r="G114" s="112"/>
      <c r="H114" s="237">
        <f>H103</f>
        <v>36942.043066699996</v>
      </c>
      <c r="I114" s="237"/>
      <c r="J114" s="237">
        <f>J103</f>
        <v>53094.259273472002</v>
      </c>
      <c r="K114" s="237"/>
      <c r="L114" s="237">
        <f>H114+J114</f>
        <v>90036.302340171998</v>
      </c>
      <c r="M114" s="237"/>
      <c r="N114" s="110"/>
    </row>
    <row r="115" spans="1:14" x14ac:dyDescent="0.25">
      <c r="A115" s="6"/>
      <c r="B115" s="13" t="s">
        <v>78</v>
      </c>
      <c r="C115" s="3"/>
      <c r="D115" s="115">
        <v>1E-3</v>
      </c>
      <c r="E115" s="112"/>
      <c r="F115" s="112"/>
      <c r="G115" s="112"/>
      <c r="H115" s="237">
        <f>H104</f>
        <v>3694.2043066699998</v>
      </c>
      <c r="I115" s="237"/>
      <c r="J115" s="237">
        <f>J104</f>
        <v>5309.4259273471998</v>
      </c>
      <c r="K115" s="237"/>
      <c r="L115" s="237">
        <f>H115+J115</f>
        <v>9003.6302340172006</v>
      </c>
      <c r="M115" s="237"/>
    </row>
    <row r="116" spans="1:14" x14ac:dyDescent="0.25">
      <c r="A116" s="6"/>
      <c r="B116" s="13" t="s">
        <v>85</v>
      </c>
      <c r="C116" s="3"/>
      <c r="D116" s="137">
        <v>0.2</v>
      </c>
      <c r="E116" s="138"/>
      <c r="F116" s="138"/>
      <c r="G116" s="138"/>
      <c r="H116" s="243">
        <f>H112*D116</f>
        <v>900647.00996614608</v>
      </c>
      <c r="I116" s="243"/>
      <c r="J116" s="237">
        <v>1026367.98</v>
      </c>
      <c r="K116" s="237"/>
      <c r="L116" s="237">
        <f>H116+J116</f>
        <v>1927014.9899661462</v>
      </c>
      <c r="M116" s="237"/>
    </row>
    <row r="117" spans="1:14" x14ac:dyDescent="0.25">
      <c r="A117" s="6"/>
      <c r="E117" s="138"/>
      <c r="F117" s="138"/>
      <c r="G117" s="138"/>
      <c r="H117" s="238">
        <f>SUM(H114:H116)</f>
        <v>941283.25733951607</v>
      </c>
      <c r="I117" s="238"/>
      <c r="J117" s="237">
        <f>SUM(J114:K116)</f>
        <v>1084771.6652008193</v>
      </c>
      <c r="K117" s="237"/>
      <c r="L117" s="237">
        <f>H117+J117</f>
        <v>2026054.9225403355</v>
      </c>
      <c r="M117" s="237"/>
    </row>
    <row r="118" spans="1:14" x14ac:dyDescent="0.25">
      <c r="A118" s="6"/>
      <c r="E118" s="138"/>
      <c r="F118" s="138"/>
      <c r="G118" s="138"/>
      <c r="H118" s="139"/>
      <c r="I118" s="112"/>
      <c r="J118" s="138"/>
      <c r="K118" s="125"/>
      <c r="L118" s="125"/>
      <c r="M118" s="125"/>
    </row>
    <row r="119" spans="1:14" x14ac:dyDescent="0.25">
      <c r="A119" s="6"/>
      <c r="B119" s="13" t="s">
        <v>150</v>
      </c>
      <c r="C119" s="3"/>
      <c r="D119" s="3"/>
      <c r="E119" s="138"/>
      <c r="F119" s="138"/>
      <c r="G119" s="138"/>
      <c r="H119" s="243">
        <f>H112-H117</f>
        <v>3561951.7924912139</v>
      </c>
      <c r="I119" s="243"/>
      <c r="J119" s="258">
        <f>J112-J117</f>
        <v>5500975.5402354179</v>
      </c>
      <c r="K119" s="258"/>
      <c r="L119" s="237">
        <f>H119+J119</f>
        <v>9062927.3327266313</v>
      </c>
      <c r="M119" s="237"/>
      <c r="N119" s="110"/>
    </row>
    <row r="120" spans="1:14" x14ac:dyDescent="0.25">
      <c r="A120" s="6"/>
      <c r="B120" s="13"/>
      <c r="C120" s="3"/>
      <c r="D120" s="3"/>
      <c r="E120" s="138"/>
      <c r="F120" s="138"/>
      <c r="G120" s="138"/>
      <c r="H120" s="139"/>
      <c r="I120" s="112"/>
      <c r="J120" s="138"/>
      <c r="K120" s="125"/>
      <c r="L120" s="125"/>
      <c r="M120" s="125"/>
      <c r="N120" s="110"/>
    </row>
    <row r="121" spans="1:14" x14ac:dyDescent="0.25">
      <c r="A121" s="5"/>
      <c r="B121" s="13"/>
      <c r="C121" s="236" t="s">
        <v>87</v>
      </c>
      <c r="D121" s="236"/>
      <c r="E121" s="236"/>
      <c r="F121" s="5"/>
      <c r="G121" s="236" t="s">
        <v>88</v>
      </c>
      <c r="H121" s="236"/>
      <c r="I121" s="236"/>
      <c r="J121" s="5"/>
      <c r="K121" s="236" t="s">
        <v>89</v>
      </c>
      <c r="L121" s="236"/>
      <c r="M121" s="5"/>
      <c r="N121" s="110"/>
    </row>
    <row r="122" spans="1:14" x14ac:dyDescent="0.25">
      <c r="A122" s="5"/>
      <c r="B122" s="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10"/>
    </row>
    <row r="123" spans="1:14" x14ac:dyDescent="0.25">
      <c r="A123" s="5"/>
      <c r="B123" s="5"/>
      <c r="C123" s="5"/>
      <c r="D123" s="5" t="s">
        <v>90</v>
      </c>
      <c r="E123" s="5"/>
      <c r="F123" s="5"/>
      <c r="G123" s="5"/>
      <c r="H123" s="5" t="s">
        <v>91</v>
      </c>
      <c r="I123" s="5"/>
      <c r="J123" s="5"/>
      <c r="K123" s="131" t="s">
        <v>92</v>
      </c>
      <c r="L123" s="131"/>
      <c r="N123" s="110"/>
    </row>
    <row r="124" spans="1:14" ht="22.5" customHeight="1" x14ac:dyDescent="0.25">
      <c r="B124" s="5"/>
      <c r="C124" s="5"/>
      <c r="D124" s="5" t="s">
        <v>93</v>
      </c>
      <c r="E124" s="5"/>
      <c r="F124" s="5"/>
      <c r="G124" s="5"/>
      <c r="H124" s="5" t="s">
        <v>94</v>
      </c>
      <c r="I124" s="5"/>
      <c r="J124" s="5"/>
      <c r="K124" s="5" t="s">
        <v>95</v>
      </c>
      <c r="L124" s="5"/>
      <c r="M124" s="3"/>
      <c r="N124" s="131"/>
    </row>
    <row r="125" spans="1:14" ht="22.5" customHeight="1" x14ac:dyDescent="0.25">
      <c r="N125" s="5"/>
    </row>
  </sheetData>
  <mergeCells count="96">
    <mergeCell ref="B87:N87"/>
    <mergeCell ref="A1:M1"/>
    <mergeCell ref="A2:M2"/>
    <mergeCell ref="C4:I4"/>
    <mergeCell ref="A8:F8"/>
    <mergeCell ref="G8:J8"/>
    <mergeCell ref="K8:M8"/>
    <mergeCell ref="B58:M58"/>
    <mergeCell ref="A59:F59"/>
    <mergeCell ref="G59:J59"/>
    <mergeCell ref="K59:M59"/>
    <mergeCell ref="B86:N86"/>
    <mergeCell ref="L97:M97"/>
    <mergeCell ref="C88:I88"/>
    <mergeCell ref="E93:F93"/>
    <mergeCell ref="H93:J93"/>
    <mergeCell ref="L93:M93"/>
    <mergeCell ref="E94:F94"/>
    <mergeCell ref="H94:I94"/>
    <mergeCell ref="L94:M94"/>
    <mergeCell ref="H95:I95"/>
    <mergeCell ref="H96:I96"/>
    <mergeCell ref="E97:F97"/>
    <mergeCell ref="H97:I97"/>
    <mergeCell ref="J97:K97"/>
    <mergeCell ref="E98:F98"/>
    <mergeCell ref="H98:I98"/>
    <mergeCell ref="J98:K98"/>
    <mergeCell ref="L98:M98"/>
    <mergeCell ref="E99:F99"/>
    <mergeCell ref="H99:I99"/>
    <mergeCell ref="J99:K99"/>
    <mergeCell ref="L99:M99"/>
    <mergeCell ref="E100:F100"/>
    <mergeCell ref="H100:I100"/>
    <mergeCell ref="J100:K100"/>
    <mergeCell ref="L100:M100"/>
    <mergeCell ref="E101:F101"/>
    <mergeCell ref="H101:I101"/>
    <mergeCell ref="J101:K101"/>
    <mergeCell ref="L101:M101"/>
    <mergeCell ref="E102:F102"/>
    <mergeCell ref="H102:I102"/>
    <mergeCell ref="J102:K102"/>
    <mergeCell ref="L102:M102"/>
    <mergeCell ref="E103:F103"/>
    <mergeCell ref="H103:I103"/>
    <mergeCell ref="J103:K103"/>
    <mergeCell ref="L103:M103"/>
    <mergeCell ref="E104:F104"/>
    <mergeCell ref="H104:I104"/>
    <mergeCell ref="J104:K104"/>
    <mergeCell ref="L104:M104"/>
    <mergeCell ref="E105:F105"/>
    <mergeCell ref="H105:I105"/>
    <mergeCell ref="E106:F106"/>
    <mergeCell ref="H106:I106"/>
    <mergeCell ref="J106:K106"/>
    <mergeCell ref="L106:M106"/>
    <mergeCell ref="E107:F107"/>
    <mergeCell ref="J107:K107"/>
    <mergeCell ref="L107:M107"/>
    <mergeCell ref="E108:F108"/>
    <mergeCell ref="J108:K108"/>
    <mergeCell ref="L108:M108"/>
    <mergeCell ref="E110:F110"/>
    <mergeCell ref="H110:I110"/>
    <mergeCell ref="J110:K110"/>
    <mergeCell ref="L110:M110"/>
    <mergeCell ref="E111:F111"/>
    <mergeCell ref="H111:I111"/>
    <mergeCell ref="J111:K111"/>
    <mergeCell ref="L111:M111"/>
    <mergeCell ref="E112:F112"/>
    <mergeCell ref="H112:I112"/>
    <mergeCell ref="J112:K112"/>
    <mergeCell ref="L112:M112"/>
    <mergeCell ref="L113:M113"/>
    <mergeCell ref="H114:I114"/>
    <mergeCell ref="J114:K114"/>
    <mergeCell ref="L114:M114"/>
    <mergeCell ref="H115:I115"/>
    <mergeCell ref="J115:K115"/>
    <mergeCell ref="L115:M115"/>
    <mergeCell ref="H116:I116"/>
    <mergeCell ref="J116:K116"/>
    <mergeCell ref="L116:M116"/>
    <mergeCell ref="H117:I117"/>
    <mergeCell ref="J117:K117"/>
    <mergeCell ref="L117:M117"/>
    <mergeCell ref="H119:I119"/>
    <mergeCell ref="J119:K119"/>
    <mergeCell ref="L119:M119"/>
    <mergeCell ref="C121:E121"/>
    <mergeCell ref="G121:I121"/>
    <mergeCell ref="K121:L121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2130-4A27-4CAD-848B-A46FF3DEFF42}">
  <dimension ref="A1:N116"/>
  <sheetViews>
    <sheetView workbookViewId="0">
      <selection activeCell="G33" sqref="G33"/>
    </sheetView>
  </sheetViews>
  <sheetFormatPr baseColWidth="10" defaultRowHeight="15" x14ac:dyDescent="0.25"/>
  <cols>
    <col min="2" max="2" width="33.7109375" customWidth="1"/>
    <col min="4" max="4" width="13" customWidth="1"/>
    <col min="6" max="6" width="16.28515625" customWidth="1"/>
    <col min="10" max="10" width="7.7109375" customWidth="1"/>
    <col min="11" max="11" width="15" customWidth="1"/>
    <col min="12" max="12" width="13.7109375" customWidth="1"/>
    <col min="13" max="13" width="15.7109375" customWidth="1"/>
  </cols>
  <sheetData>
    <row r="1" spans="1:14" x14ac:dyDescent="0.2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"/>
    </row>
    <row r="2" spans="1:14" x14ac:dyDescent="0.25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4" x14ac:dyDescent="0.25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2</v>
      </c>
      <c r="N3" s="4"/>
    </row>
    <row r="4" spans="1:14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/>
    </row>
    <row r="5" spans="1:14" ht="15" customHeight="1" x14ac:dyDescent="0.25">
      <c r="A5" s="6"/>
      <c r="B5" s="8" t="s">
        <v>3</v>
      </c>
      <c r="C5" s="9" t="s">
        <v>4</v>
      </c>
      <c r="D5" s="10"/>
      <c r="E5" s="10"/>
      <c r="F5" s="10"/>
      <c r="G5" s="10"/>
      <c r="H5" s="10"/>
      <c r="I5" s="10"/>
      <c r="J5" s="6"/>
      <c r="K5" s="6"/>
      <c r="L5" s="8" t="s">
        <v>5</v>
      </c>
      <c r="M5" s="11">
        <v>5635142.9100000001</v>
      </c>
      <c r="N5" s="12"/>
    </row>
    <row r="6" spans="1:14" x14ac:dyDescent="0.25">
      <c r="A6" s="6"/>
      <c r="B6" s="8" t="s">
        <v>6</v>
      </c>
      <c r="C6" s="13">
        <v>1</v>
      </c>
      <c r="D6" s="6"/>
      <c r="E6" s="9"/>
      <c r="F6" s="9"/>
      <c r="G6" s="9"/>
      <c r="H6" s="6"/>
      <c r="I6" s="6"/>
      <c r="J6" s="6"/>
      <c r="K6" s="6"/>
      <c r="L6" s="8" t="s">
        <v>7</v>
      </c>
      <c r="M6" s="11">
        <v>1127028.58</v>
      </c>
      <c r="N6" s="12"/>
    </row>
    <row r="7" spans="1:14" x14ac:dyDescent="0.25">
      <c r="A7" s="6"/>
      <c r="B7" s="8" t="s">
        <v>8</v>
      </c>
      <c r="C7" s="9" t="s">
        <v>9</v>
      </c>
      <c r="D7" s="9"/>
      <c r="E7" s="9"/>
      <c r="F7" s="9" t="s">
        <v>10</v>
      </c>
      <c r="G7" s="14"/>
      <c r="H7" s="6"/>
      <c r="I7" s="6"/>
      <c r="J7" s="6"/>
      <c r="K7" s="6"/>
      <c r="L7" s="8" t="s">
        <v>11</v>
      </c>
      <c r="M7" s="15" t="s">
        <v>12</v>
      </c>
      <c r="N7" s="12"/>
    </row>
    <row r="8" spans="1:14" x14ac:dyDescent="0.25">
      <c r="A8" s="6"/>
      <c r="B8" s="8" t="s">
        <v>13</v>
      </c>
      <c r="C8" s="9" t="s">
        <v>14</v>
      </c>
      <c r="D8" s="9"/>
      <c r="E8" s="9"/>
      <c r="F8" s="9"/>
      <c r="H8" s="6"/>
      <c r="I8" s="6"/>
      <c r="J8" s="6"/>
      <c r="K8" s="6"/>
      <c r="L8" s="6"/>
      <c r="M8" s="6"/>
      <c r="N8" s="16"/>
    </row>
    <row r="9" spans="1:14" x14ac:dyDescent="0.25">
      <c r="A9" s="6"/>
      <c r="B9" s="6"/>
      <c r="C9" s="6"/>
      <c r="D9" s="6"/>
      <c r="E9" s="6"/>
      <c r="F9" s="9"/>
      <c r="G9" s="6"/>
      <c r="H9" s="6"/>
      <c r="I9" s="6"/>
      <c r="J9" s="6"/>
      <c r="K9" s="6"/>
      <c r="L9" s="6"/>
      <c r="M9" s="6"/>
    </row>
    <row r="10" spans="1:14" x14ac:dyDescent="0.25">
      <c r="A10" s="251" t="s">
        <v>15</v>
      </c>
      <c r="B10" s="251"/>
      <c r="C10" s="251"/>
      <c r="D10" s="251"/>
      <c r="E10" s="251"/>
      <c r="F10" s="251"/>
      <c r="G10" s="252" t="s">
        <v>16</v>
      </c>
      <c r="H10" s="252"/>
      <c r="I10" s="252"/>
      <c r="J10" s="252"/>
      <c r="K10" s="253" t="s">
        <v>17</v>
      </c>
      <c r="L10" s="253"/>
      <c r="M10" s="253"/>
    </row>
    <row r="11" spans="1:14" x14ac:dyDescent="0.25">
      <c r="A11" s="17" t="s">
        <v>18</v>
      </c>
      <c r="B11" s="18" t="s">
        <v>19</v>
      </c>
      <c r="C11" s="18" t="s">
        <v>20</v>
      </c>
      <c r="D11" s="18" t="s">
        <v>21</v>
      </c>
      <c r="E11" s="19" t="s">
        <v>22</v>
      </c>
      <c r="F11" s="19" t="s">
        <v>23</v>
      </c>
      <c r="G11" s="20" t="s">
        <v>24</v>
      </c>
      <c r="H11" s="20" t="s">
        <v>25</v>
      </c>
      <c r="I11" s="21" t="s">
        <v>26</v>
      </c>
      <c r="J11" s="22" t="s">
        <v>27</v>
      </c>
      <c r="K11" s="23" t="s">
        <v>24</v>
      </c>
      <c r="L11" s="24" t="s">
        <v>25</v>
      </c>
      <c r="M11" s="24" t="s">
        <v>26</v>
      </c>
      <c r="N11" s="25"/>
    </row>
    <row r="12" spans="1:14" x14ac:dyDescent="0.25">
      <c r="A12" s="26">
        <v>1</v>
      </c>
      <c r="B12" s="27" t="s">
        <v>28</v>
      </c>
      <c r="C12" s="28"/>
      <c r="D12" s="29"/>
      <c r="E12" s="30"/>
      <c r="F12" s="30"/>
      <c r="G12" s="31"/>
      <c r="H12" s="31"/>
      <c r="I12" s="32"/>
      <c r="J12" s="33"/>
      <c r="K12" s="34"/>
      <c r="L12" s="35"/>
      <c r="M12" s="35"/>
      <c r="N12" s="36"/>
    </row>
    <row r="13" spans="1:14" x14ac:dyDescent="0.25">
      <c r="A13" s="37">
        <v>1.01</v>
      </c>
      <c r="B13" s="38" t="s">
        <v>29</v>
      </c>
      <c r="C13" s="29" t="s">
        <v>30</v>
      </c>
      <c r="D13" s="30">
        <v>500</v>
      </c>
      <c r="E13" s="39">
        <v>236</v>
      </c>
      <c r="F13" s="39">
        <f>D13*E13</f>
        <v>118000</v>
      </c>
      <c r="G13" s="31"/>
      <c r="H13" s="40">
        <v>500</v>
      </c>
      <c r="I13" s="41">
        <f>G13+H13</f>
        <v>500</v>
      </c>
      <c r="J13" s="42">
        <f>H13/D13*100</f>
        <v>100</v>
      </c>
      <c r="K13" s="43"/>
      <c r="L13" s="44">
        <f>H13*E13</f>
        <v>118000</v>
      </c>
      <c r="M13" s="35">
        <f>K13+L13</f>
        <v>118000</v>
      </c>
      <c r="N13" s="45"/>
    </row>
    <row r="14" spans="1:14" ht="15.75" customHeight="1" x14ac:dyDescent="0.25">
      <c r="A14" s="37"/>
      <c r="B14" s="46" t="s">
        <v>31</v>
      </c>
      <c r="C14" s="29"/>
      <c r="D14" s="30"/>
      <c r="E14" s="39"/>
      <c r="F14" s="47">
        <f>F13</f>
        <v>118000</v>
      </c>
      <c r="G14" s="31"/>
      <c r="H14" s="31"/>
      <c r="I14" s="41"/>
      <c r="J14" s="42"/>
      <c r="K14" s="43"/>
      <c r="L14" s="48">
        <f>SUM(L13)</f>
        <v>118000</v>
      </c>
      <c r="M14" s="49">
        <f>K14+L14</f>
        <v>118000</v>
      </c>
      <c r="N14" s="45"/>
    </row>
    <row r="15" spans="1:14" x14ac:dyDescent="0.25">
      <c r="A15" s="37">
        <v>2</v>
      </c>
      <c r="B15" s="50" t="s">
        <v>32</v>
      </c>
      <c r="C15" s="29"/>
      <c r="D15" s="30"/>
      <c r="E15" s="39"/>
      <c r="F15" s="39"/>
      <c r="G15" s="31"/>
      <c r="H15" s="31"/>
      <c r="I15" s="41"/>
      <c r="J15" s="42"/>
      <c r="K15" s="51"/>
      <c r="L15" s="44"/>
      <c r="M15" s="35"/>
      <c r="N15" s="45"/>
    </row>
    <row r="16" spans="1:14" x14ac:dyDescent="0.25">
      <c r="A16" s="37">
        <v>2.0099999999999998</v>
      </c>
      <c r="B16" s="38" t="s">
        <v>33</v>
      </c>
      <c r="C16" s="29" t="s">
        <v>34</v>
      </c>
      <c r="D16" s="30">
        <v>480</v>
      </c>
      <c r="E16" s="30">
        <v>192</v>
      </c>
      <c r="F16" s="39">
        <f>D16*E16</f>
        <v>92160</v>
      </c>
      <c r="G16" s="31"/>
      <c r="H16" s="31">
        <v>480</v>
      </c>
      <c r="I16" s="41">
        <f>G16+H16</f>
        <v>480</v>
      </c>
      <c r="J16" s="42">
        <f t="shared" ref="J16:J23" si="0">H16/D16*100</f>
        <v>100</v>
      </c>
      <c r="K16" s="52"/>
      <c r="L16" s="44">
        <f>H16*E16</f>
        <v>92160</v>
      </c>
      <c r="M16" s="35">
        <f t="shared" ref="M16:M30" si="1">K16+L16</f>
        <v>92160</v>
      </c>
      <c r="N16" s="45"/>
    </row>
    <row r="17" spans="1:14" x14ac:dyDescent="0.25">
      <c r="A17" s="37">
        <v>2.02</v>
      </c>
      <c r="B17" s="38" t="s">
        <v>35</v>
      </c>
      <c r="C17" s="29" t="s">
        <v>34</v>
      </c>
      <c r="D17" s="30">
        <v>40</v>
      </c>
      <c r="E17" s="30">
        <v>1450</v>
      </c>
      <c r="F17" s="39">
        <f>D17*E17</f>
        <v>58000</v>
      </c>
      <c r="G17" s="31"/>
      <c r="H17" s="31"/>
      <c r="I17" s="41"/>
      <c r="J17" s="42"/>
      <c r="K17" s="43"/>
      <c r="L17" s="44"/>
      <c r="M17" s="35"/>
      <c r="N17" s="45"/>
    </row>
    <row r="18" spans="1:14" ht="36.75" x14ac:dyDescent="0.25">
      <c r="A18" s="37">
        <v>2.0299999999999998</v>
      </c>
      <c r="B18" s="38" t="s">
        <v>36</v>
      </c>
      <c r="C18" s="29" t="s">
        <v>34</v>
      </c>
      <c r="D18" s="30">
        <v>250.8</v>
      </c>
      <c r="E18" s="30">
        <v>717</v>
      </c>
      <c r="F18" s="39">
        <f>D18*E18</f>
        <v>179823.6</v>
      </c>
      <c r="G18" s="31"/>
      <c r="H18" s="31"/>
      <c r="I18" s="41"/>
      <c r="J18" s="42"/>
      <c r="K18" s="43"/>
      <c r="L18" s="44"/>
      <c r="M18" s="35"/>
      <c r="N18" s="45"/>
    </row>
    <row r="19" spans="1:14" ht="24.75" x14ac:dyDescent="0.25">
      <c r="A19" s="37">
        <v>2.04</v>
      </c>
      <c r="B19" s="38" t="s">
        <v>37</v>
      </c>
      <c r="C19" s="29" t="s">
        <v>34</v>
      </c>
      <c r="D19" s="30">
        <v>167.2</v>
      </c>
      <c r="E19" s="30">
        <v>140.09</v>
      </c>
      <c r="F19" s="39">
        <f>D19*E19</f>
        <v>23423.047999999999</v>
      </c>
      <c r="G19" s="31"/>
      <c r="H19" s="31"/>
      <c r="I19" s="41"/>
      <c r="J19" s="42"/>
      <c r="K19" s="43"/>
      <c r="L19" s="44"/>
      <c r="M19" s="35"/>
      <c r="N19" s="45"/>
    </row>
    <row r="20" spans="1:14" x14ac:dyDescent="0.25">
      <c r="A20" s="37">
        <v>2.0499999999999998</v>
      </c>
      <c r="B20" s="38" t="s">
        <v>38</v>
      </c>
      <c r="C20" s="29" t="s">
        <v>34</v>
      </c>
      <c r="D20" s="30">
        <v>374.4</v>
      </c>
      <c r="E20" s="30">
        <v>490.2</v>
      </c>
      <c r="F20" s="39">
        <f>D20*E20</f>
        <v>183530.87999999998</v>
      </c>
      <c r="G20" s="31"/>
      <c r="H20" s="31">
        <f>D20</f>
        <v>374.4</v>
      </c>
      <c r="I20" s="41">
        <f>G20+H20</f>
        <v>374.4</v>
      </c>
      <c r="J20" s="42">
        <f t="shared" si="0"/>
        <v>100</v>
      </c>
      <c r="K20" s="53"/>
      <c r="L20" s="44">
        <f>H20*E20</f>
        <v>183530.87999999998</v>
      </c>
      <c r="M20" s="35">
        <f t="shared" si="1"/>
        <v>183530.87999999998</v>
      </c>
      <c r="N20" s="45"/>
    </row>
    <row r="21" spans="1:14" x14ac:dyDescent="0.25">
      <c r="A21" s="54"/>
      <c r="B21" s="55" t="s">
        <v>39</v>
      </c>
      <c r="C21" s="29"/>
      <c r="D21" s="30"/>
      <c r="E21" s="30"/>
      <c r="F21" s="56">
        <f>SUM(F16:F20)</f>
        <v>536937.52799999993</v>
      </c>
      <c r="G21" s="31"/>
      <c r="H21" s="31"/>
      <c r="I21" s="41"/>
      <c r="J21" s="42"/>
      <c r="K21" s="34"/>
      <c r="L21" s="48">
        <f>SUM(L16:L20)</f>
        <v>275690.88</v>
      </c>
      <c r="M21" s="49">
        <f t="shared" si="1"/>
        <v>275690.88</v>
      </c>
      <c r="N21" s="45"/>
    </row>
    <row r="22" spans="1:14" x14ac:dyDescent="0.25">
      <c r="A22" s="57">
        <v>3</v>
      </c>
      <c r="B22" s="50" t="s">
        <v>40</v>
      </c>
      <c r="C22" s="58"/>
      <c r="D22" s="30"/>
      <c r="E22" s="30"/>
      <c r="F22" s="39"/>
      <c r="G22" s="31"/>
      <c r="H22" s="31"/>
      <c r="I22" s="41"/>
      <c r="J22" s="42"/>
      <c r="K22" s="34"/>
      <c r="L22" s="44"/>
      <c r="M22" s="35"/>
      <c r="N22" s="45"/>
    </row>
    <row r="23" spans="1:14" x14ac:dyDescent="0.25">
      <c r="A23" s="37">
        <v>3.01</v>
      </c>
      <c r="B23" s="59" t="s">
        <v>41</v>
      </c>
      <c r="C23" s="29" t="s">
        <v>30</v>
      </c>
      <c r="D23" s="30">
        <v>500</v>
      </c>
      <c r="E23" s="30">
        <v>5315</v>
      </c>
      <c r="F23" s="39">
        <f t="shared" ref="F23" si="2">D23*E23</f>
        <v>2657500</v>
      </c>
      <c r="G23" s="31"/>
      <c r="H23" s="31">
        <f>D23</f>
        <v>500</v>
      </c>
      <c r="I23" s="41">
        <f>G23+H23</f>
        <v>500</v>
      </c>
      <c r="J23" s="42">
        <f t="shared" si="0"/>
        <v>100</v>
      </c>
      <c r="K23" s="60"/>
      <c r="L23" s="44">
        <f>H23*E23</f>
        <v>2657500</v>
      </c>
      <c r="M23" s="35">
        <f t="shared" si="1"/>
        <v>2657500</v>
      </c>
      <c r="N23" s="45"/>
    </row>
    <row r="24" spans="1:14" x14ac:dyDescent="0.25">
      <c r="A24" s="37"/>
      <c r="B24" s="46" t="s">
        <v>42</v>
      </c>
      <c r="C24" s="29"/>
      <c r="D24" s="30"/>
      <c r="E24" s="30"/>
      <c r="F24" s="56">
        <f>F23</f>
        <v>2657500</v>
      </c>
      <c r="G24" s="31"/>
      <c r="H24" s="31"/>
      <c r="I24" s="41"/>
      <c r="J24" s="42"/>
      <c r="K24" s="60"/>
      <c r="L24" s="48">
        <f>SUM(L23)</f>
        <v>2657500</v>
      </c>
      <c r="M24" s="49">
        <f t="shared" si="1"/>
        <v>2657500</v>
      </c>
      <c r="N24" s="45"/>
    </row>
    <row r="25" spans="1:14" ht="24.75" x14ac:dyDescent="0.25">
      <c r="A25" s="37">
        <v>4</v>
      </c>
      <c r="B25" s="61" t="s">
        <v>43</v>
      </c>
      <c r="C25" s="62"/>
      <c r="D25" s="63"/>
      <c r="E25" s="63"/>
      <c r="F25" s="64"/>
      <c r="G25" s="31"/>
      <c r="H25" s="31"/>
      <c r="I25" s="41"/>
      <c r="J25" s="42"/>
      <c r="K25" s="60"/>
      <c r="L25" s="44"/>
      <c r="M25" s="35"/>
      <c r="N25" s="45"/>
    </row>
    <row r="26" spans="1:14" ht="16.5" customHeight="1" x14ac:dyDescent="0.25">
      <c r="A26" s="37">
        <v>4.01</v>
      </c>
      <c r="B26" s="65" t="s">
        <v>44</v>
      </c>
      <c r="C26" s="62" t="s">
        <v>45</v>
      </c>
      <c r="D26" s="63">
        <v>1</v>
      </c>
      <c r="E26" s="63">
        <v>550000</v>
      </c>
      <c r="F26" s="64">
        <f>D26*E26</f>
        <v>550000</v>
      </c>
      <c r="G26" s="31"/>
      <c r="H26" s="66">
        <v>0.3</v>
      </c>
      <c r="I26" s="41">
        <f>G26+H26</f>
        <v>0.3</v>
      </c>
      <c r="J26" s="42">
        <f>H26/D26*100</f>
        <v>30</v>
      </c>
      <c r="K26" s="60"/>
      <c r="L26" s="44">
        <f>H26*E26</f>
        <v>165000</v>
      </c>
      <c r="M26" s="35">
        <f t="shared" si="1"/>
        <v>165000</v>
      </c>
      <c r="N26" s="45"/>
    </row>
    <row r="27" spans="1:14" ht="13.5" customHeight="1" x14ac:dyDescent="0.25">
      <c r="A27" s="37">
        <v>4.0199999999999996</v>
      </c>
      <c r="B27" s="65" t="s">
        <v>46</v>
      </c>
      <c r="C27" s="62" t="s">
        <v>45</v>
      </c>
      <c r="D27" s="63">
        <v>1</v>
      </c>
      <c r="E27" s="63">
        <v>350000</v>
      </c>
      <c r="F27" s="64">
        <f>D27*E27</f>
        <v>350000</v>
      </c>
      <c r="G27" s="31"/>
      <c r="H27" s="31"/>
      <c r="I27" s="41"/>
      <c r="J27" s="67"/>
      <c r="K27" s="60"/>
      <c r="L27" s="44"/>
      <c r="M27" s="35"/>
      <c r="N27" s="45"/>
    </row>
    <row r="28" spans="1:14" x14ac:dyDescent="0.25">
      <c r="A28" s="37"/>
      <c r="B28" s="46" t="s">
        <v>47</v>
      </c>
      <c r="C28" s="29"/>
      <c r="D28" s="30"/>
      <c r="E28" s="30"/>
      <c r="F28" s="56">
        <f>F26+F27</f>
        <v>900000</v>
      </c>
      <c r="G28" s="31"/>
      <c r="H28" s="31"/>
      <c r="I28" s="41"/>
      <c r="J28" s="67"/>
      <c r="K28" s="60"/>
      <c r="L28" s="48">
        <f>SUM(L26:L27)</f>
        <v>165000</v>
      </c>
      <c r="M28" s="49">
        <f t="shared" si="1"/>
        <v>165000</v>
      </c>
      <c r="N28" s="45"/>
    </row>
    <row r="29" spans="1:14" x14ac:dyDescent="0.25">
      <c r="A29" s="68"/>
      <c r="B29" s="46"/>
      <c r="C29" s="69"/>
      <c r="D29" s="70"/>
      <c r="E29" s="71"/>
      <c r="F29" s="39"/>
      <c r="G29" s="31"/>
      <c r="H29" s="31"/>
      <c r="I29" s="72"/>
      <c r="J29" s="73"/>
      <c r="K29" s="74"/>
      <c r="L29" s="44"/>
      <c r="M29" s="49"/>
      <c r="N29" s="45"/>
    </row>
    <row r="30" spans="1:14" x14ac:dyDescent="0.25">
      <c r="A30" s="6"/>
      <c r="B30" s="75" t="s">
        <v>48</v>
      </c>
      <c r="C30" s="6"/>
      <c r="D30" s="6"/>
      <c r="E30" s="6"/>
      <c r="F30" s="76">
        <f>F14+F24+F21+F28</f>
        <v>4212437.5279999999</v>
      </c>
      <c r="G30" s="6"/>
      <c r="H30" s="6"/>
      <c r="I30" s="6"/>
      <c r="J30" s="6"/>
      <c r="K30" s="77"/>
      <c r="L30" s="48">
        <f>L28+L24+L21+L14</f>
        <v>3216190.88</v>
      </c>
      <c r="M30" s="49">
        <f t="shared" si="1"/>
        <v>3216190.88</v>
      </c>
      <c r="N30" s="45"/>
    </row>
    <row r="31" spans="1:14" x14ac:dyDescent="0.25">
      <c r="A31" s="6"/>
      <c r="B31" s="75"/>
      <c r="C31" s="6"/>
      <c r="D31" s="6"/>
      <c r="E31" s="6"/>
      <c r="F31" s="78"/>
      <c r="G31" s="6"/>
      <c r="H31" s="6"/>
      <c r="I31" s="6"/>
      <c r="J31" s="6"/>
      <c r="K31" s="77"/>
      <c r="N31" s="45"/>
    </row>
    <row r="32" spans="1:14" x14ac:dyDescent="0.25">
      <c r="A32" s="6"/>
      <c r="B32" s="75"/>
      <c r="C32" s="6"/>
      <c r="D32" s="6"/>
      <c r="E32" s="6"/>
      <c r="F32" s="78"/>
      <c r="G32" s="6"/>
      <c r="H32" s="6"/>
      <c r="I32" s="6"/>
      <c r="J32" s="6"/>
      <c r="K32" s="77"/>
      <c r="N32" s="45"/>
    </row>
    <row r="33" spans="1:14" x14ac:dyDescent="0.25">
      <c r="A33" s="6"/>
      <c r="B33" s="75"/>
      <c r="C33" s="6"/>
      <c r="D33" s="6"/>
      <c r="E33" s="6"/>
      <c r="F33" s="78"/>
      <c r="G33" s="6"/>
      <c r="H33" s="6"/>
      <c r="I33" s="6"/>
      <c r="J33" s="6"/>
      <c r="K33" s="77"/>
      <c r="N33" s="45"/>
    </row>
    <row r="34" spans="1:14" x14ac:dyDescent="0.25">
      <c r="A34" s="6"/>
      <c r="B34" s="75"/>
      <c r="C34" s="6"/>
      <c r="D34" s="6"/>
      <c r="E34" s="6"/>
      <c r="F34" s="78"/>
      <c r="G34" s="6"/>
      <c r="H34" s="6"/>
      <c r="I34" s="6"/>
      <c r="J34" s="6"/>
      <c r="K34" s="77"/>
      <c r="N34" s="45"/>
    </row>
    <row r="35" spans="1:14" x14ac:dyDescent="0.25">
      <c r="A35" s="6"/>
      <c r="B35" s="75"/>
      <c r="C35" s="6"/>
      <c r="D35" s="6"/>
      <c r="E35" s="6"/>
      <c r="F35" s="78"/>
      <c r="G35" s="6"/>
      <c r="H35" s="6"/>
      <c r="I35" s="6"/>
      <c r="J35" s="6"/>
      <c r="K35" s="77"/>
      <c r="N35" s="45"/>
    </row>
    <row r="36" spans="1:14" x14ac:dyDescent="0.25">
      <c r="A36" s="6"/>
      <c r="B36" s="75"/>
      <c r="C36" s="6"/>
      <c r="D36" s="6"/>
      <c r="E36" s="6"/>
      <c r="F36" s="78"/>
      <c r="G36" s="6"/>
      <c r="H36" s="6"/>
      <c r="I36" s="6"/>
      <c r="J36" s="6"/>
      <c r="K36" s="77"/>
      <c r="N36" s="45"/>
    </row>
    <row r="37" spans="1:14" x14ac:dyDescent="0.25">
      <c r="A37" s="6"/>
      <c r="B37" s="75"/>
      <c r="C37" s="6"/>
      <c r="D37" s="6"/>
      <c r="E37" s="6"/>
      <c r="F37" s="78"/>
      <c r="G37" s="6"/>
      <c r="H37" s="6"/>
      <c r="I37" s="6"/>
      <c r="J37" s="6"/>
      <c r="K37" s="77"/>
      <c r="N37" s="45"/>
    </row>
    <row r="38" spans="1:14" x14ac:dyDescent="0.25">
      <c r="A38" s="6"/>
      <c r="B38" s="75"/>
      <c r="C38" s="6"/>
      <c r="D38" s="6"/>
      <c r="E38" s="6"/>
      <c r="F38" s="78"/>
      <c r="G38" s="6"/>
      <c r="H38" s="6"/>
      <c r="I38" s="6"/>
      <c r="J38" s="6"/>
      <c r="K38" s="77"/>
      <c r="L38" s="79"/>
      <c r="M38" s="80"/>
      <c r="N38" s="45"/>
    </row>
    <row r="39" spans="1:14" x14ac:dyDescent="0.25">
      <c r="A39" s="81"/>
      <c r="B39" s="254" t="s">
        <v>49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45"/>
    </row>
    <row r="40" spans="1:14" x14ac:dyDescent="0.25">
      <c r="A40" s="256" t="s">
        <v>50</v>
      </c>
      <c r="B40" s="256"/>
      <c r="C40" s="256"/>
      <c r="D40" s="256"/>
      <c r="E40" s="256"/>
      <c r="F40" s="256"/>
      <c r="G40" s="263" t="s">
        <v>16</v>
      </c>
      <c r="H40" s="263"/>
      <c r="I40" s="263"/>
      <c r="J40" s="263"/>
      <c r="K40" s="253" t="s">
        <v>17</v>
      </c>
      <c r="L40" s="253"/>
      <c r="M40" s="253"/>
      <c r="N40" s="45"/>
    </row>
    <row r="41" spans="1:14" x14ac:dyDescent="0.25">
      <c r="A41" s="82" t="s">
        <v>18</v>
      </c>
      <c r="B41" s="18" t="s">
        <v>19</v>
      </c>
      <c r="C41" s="18" t="s">
        <v>51</v>
      </c>
      <c r="D41" s="18" t="s">
        <v>52</v>
      </c>
      <c r="E41" s="18" t="s">
        <v>53</v>
      </c>
      <c r="F41" s="18" t="s">
        <v>23</v>
      </c>
      <c r="G41" s="83" t="s">
        <v>24</v>
      </c>
      <c r="H41" s="83" t="s">
        <v>25</v>
      </c>
      <c r="I41" s="83" t="s">
        <v>26</v>
      </c>
      <c r="J41" s="83" t="s">
        <v>27</v>
      </c>
      <c r="K41" s="23" t="s">
        <v>24</v>
      </c>
      <c r="L41" s="23" t="s">
        <v>25</v>
      </c>
      <c r="M41" s="23" t="s">
        <v>26</v>
      </c>
      <c r="N41" s="45"/>
    </row>
    <row r="42" spans="1:14" x14ac:dyDescent="0.25">
      <c r="A42" s="37">
        <v>5</v>
      </c>
      <c r="B42" s="50" t="s">
        <v>32</v>
      </c>
      <c r="C42" s="84"/>
      <c r="D42" s="85"/>
      <c r="E42" s="85"/>
      <c r="F42" s="86"/>
      <c r="G42" s="87"/>
      <c r="H42" s="87"/>
      <c r="I42" s="87"/>
      <c r="J42" s="87"/>
      <c r="K42" s="88"/>
      <c r="L42" s="88"/>
      <c r="M42" s="88"/>
      <c r="N42" s="45"/>
    </row>
    <row r="43" spans="1:14" x14ac:dyDescent="0.25">
      <c r="A43" s="37">
        <f>A42+0.01</f>
        <v>5.01</v>
      </c>
      <c r="B43" s="38" t="s">
        <v>54</v>
      </c>
      <c r="C43" s="84" t="s">
        <v>34</v>
      </c>
      <c r="D43" s="85">
        <v>360</v>
      </c>
      <c r="E43" s="85">
        <v>192</v>
      </c>
      <c r="F43" s="89">
        <f>D43*E43</f>
        <v>69120</v>
      </c>
      <c r="G43" s="87"/>
      <c r="H43" s="31">
        <f>D43</f>
        <v>360</v>
      </c>
      <c r="I43" s="41">
        <f>G43+H43</f>
        <v>360</v>
      </c>
      <c r="J43" s="90">
        <f>H43/D43*100</f>
        <v>100</v>
      </c>
      <c r="K43" s="43"/>
      <c r="L43" s="44">
        <f>H43*E43</f>
        <v>69120</v>
      </c>
      <c r="M43" s="35">
        <f>K43+L43</f>
        <v>69120</v>
      </c>
      <c r="N43" s="45"/>
    </row>
    <row r="44" spans="1:14" ht="24.75" x14ac:dyDescent="0.25">
      <c r="A44" s="37">
        <f t="shared" ref="A44:A45" si="3">A43+0.01</f>
        <v>5.0199999999999996</v>
      </c>
      <c r="B44" s="38" t="s">
        <v>55</v>
      </c>
      <c r="C44" s="84" t="s">
        <v>34</v>
      </c>
      <c r="D44" s="85">
        <v>379.2</v>
      </c>
      <c r="E44" s="30">
        <v>717</v>
      </c>
      <c r="F44" s="89">
        <f>D44*E44</f>
        <v>271886.39999999997</v>
      </c>
      <c r="G44" s="87"/>
      <c r="H44" s="87"/>
      <c r="I44" s="91"/>
      <c r="J44" s="92"/>
      <c r="K44" s="43"/>
      <c r="L44" s="44"/>
      <c r="M44" s="35"/>
      <c r="N44" s="45"/>
    </row>
    <row r="45" spans="1:14" x14ac:dyDescent="0.25">
      <c r="A45" s="37">
        <f t="shared" si="3"/>
        <v>5.0299999999999994</v>
      </c>
      <c r="B45" s="59" t="s">
        <v>56</v>
      </c>
      <c r="C45" s="84" t="s">
        <v>34</v>
      </c>
      <c r="D45" s="85">
        <v>194.2</v>
      </c>
      <c r="E45" s="85">
        <v>490.2</v>
      </c>
      <c r="F45" s="89">
        <f>D45*E45</f>
        <v>95196.84</v>
      </c>
      <c r="G45" s="93"/>
      <c r="H45" s="31">
        <f>D45</f>
        <v>194.2</v>
      </c>
      <c r="I45" s="41">
        <f>G45+H45</f>
        <v>194.2</v>
      </c>
      <c r="J45" s="94">
        <f>H45/D45*100</f>
        <v>100</v>
      </c>
      <c r="K45" s="43"/>
      <c r="L45" s="44">
        <f>H45*E45</f>
        <v>95196.84</v>
      </c>
      <c r="M45" s="35">
        <f>K45+L45</f>
        <v>95196.84</v>
      </c>
      <c r="N45" s="45"/>
    </row>
    <row r="46" spans="1:14" x14ac:dyDescent="0.25">
      <c r="A46" s="95"/>
      <c r="B46" s="55" t="s">
        <v>39</v>
      </c>
      <c r="C46" s="84"/>
      <c r="D46" s="85"/>
      <c r="E46" s="85"/>
      <c r="F46" s="86">
        <f>SUM(F43:F45)</f>
        <v>436203.24</v>
      </c>
      <c r="G46" s="93"/>
      <c r="H46" s="93"/>
      <c r="I46" s="91"/>
      <c r="J46" s="94"/>
      <c r="K46" s="96"/>
      <c r="L46" s="48">
        <f>SUM(L43:L45)</f>
        <v>164316.84</v>
      </c>
      <c r="M46" s="49">
        <f>K46+L46</f>
        <v>164316.84</v>
      </c>
      <c r="N46" s="45"/>
    </row>
    <row r="47" spans="1:14" x14ac:dyDescent="0.25">
      <c r="A47" s="95">
        <v>6</v>
      </c>
      <c r="B47" s="46" t="s">
        <v>57</v>
      </c>
      <c r="C47" s="84"/>
      <c r="D47" s="85"/>
      <c r="E47" s="97"/>
      <c r="F47" s="89"/>
      <c r="G47" s="93"/>
      <c r="H47" s="93"/>
      <c r="I47" s="91"/>
      <c r="J47" s="94"/>
      <c r="K47" s="88"/>
      <c r="L47" s="44"/>
      <c r="M47" s="35"/>
      <c r="N47" s="45"/>
    </row>
    <row r="48" spans="1:14" x14ac:dyDescent="0.25">
      <c r="A48" s="95">
        <f>+A47+0.01</f>
        <v>6.01</v>
      </c>
      <c r="B48" s="59" t="s">
        <v>58</v>
      </c>
      <c r="C48" s="84" t="s">
        <v>59</v>
      </c>
      <c r="D48" s="85">
        <v>314</v>
      </c>
      <c r="E48" s="97">
        <v>97.5</v>
      </c>
      <c r="F48" s="89">
        <f>D48*E48</f>
        <v>30615</v>
      </c>
      <c r="G48" s="93"/>
      <c r="H48" s="31">
        <f>D48*0.75</f>
        <v>235.5</v>
      </c>
      <c r="I48" s="41">
        <f>G48+H48</f>
        <v>235.5</v>
      </c>
      <c r="J48" s="94">
        <f t="shared" ref="J48:J52" si="4">H48/D48*100</f>
        <v>75</v>
      </c>
      <c r="K48" s="88"/>
      <c r="L48" s="44">
        <f>H48*E48</f>
        <v>22961.25</v>
      </c>
      <c r="M48" s="35">
        <f>K48+L48</f>
        <v>22961.25</v>
      </c>
      <c r="N48" s="45"/>
    </row>
    <row r="49" spans="1:14" x14ac:dyDescent="0.25">
      <c r="A49" s="95">
        <f>+A48+0.01</f>
        <v>6.02</v>
      </c>
      <c r="B49" s="59" t="s">
        <v>60</v>
      </c>
      <c r="C49" s="84" t="s">
        <v>59</v>
      </c>
      <c r="D49" s="85">
        <v>314</v>
      </c>
      <c r="E49" s="97">
        <v>389</v>
      </c>
      <c r="F49" s="89">
        <f>D49*E49</f>
        <v>122146</v>
      </c>
      <c r="G49" s="93"/>
      <c r="H49" s="31">
        <f>D49*0.75</f>
        <v>235.5</v>
      </c>
      <c r="I49" s="41">
        <f>G49+H49</f>
        <v>235.5</v>
      </c>
      <c r="J49" s="94">
        <f t="shared" si="4"/>
        <v>75</v>
      </c>
      <c r="K49" s="88"/>
      <c r="L49" s="44">
        <f>H49*E49</f>
        <v>91609.5</v>
      </c>
      <c r="M49" s="35">
        <f>K49+L49</f>
        <v>91609.5</v>
      </c>
      <c r="N49" s="45"/>
    </row>
    <row r="50" spans="1:14" x14ac:dyDescent="0.25">
      <c r="A50" s="95">
        <f>+A49+0.01</f>
        <v>6.0299999999999994</v>
      </c>
      <c r="B50" s="55" t="s">
        <v>61</v>
      </c>
      <c r="C50" s="84"/>
      <c r="D50" s="85"/>
      <c r="E50" s="85"/>
      <c r="F50" s="86">
        <f>SUM(F48:F49)</f>
        <v>152761</v>
      </c>
      <c r="G50" s="93"/>
      <c r="H50" s="31"/>
      <c r="I50" s="91"/>
      <c r="J50" s="94"/>
      <c r="K50" s="88"/>
      <c r="L50" s="48">
        <f>SUM(L47:L49)</f>
        <v>114570.75</v>
      </c>
      <c r="M50" s="49">
        <f>K50+L50</f>
        <v>114570.75</v>
      </c>
      <c r="N50" s="45"/>
    </row>
    <row r="51" spans="1:14" ht="24.75" x14ac:dyDescent="0.25">
      <c r="A51" s="95">
        <v>7</v>
      </c>
      <c r="B51" s="50" t="s">
        <v>62</v>
      </c>
      <c r="C51" s="58"/>
      <c r="D51" s="30"/>
      <c r="E51" s="30"/>
      <c r="F51" s="89"/>
      <c r="G51" s="93"/>
      <c r="H51" s="93"/>
      <c r="I51" s="91"/>
      <c r="J51" s="94"/>
      <c r="K51" s="88"/>
      <c r="L51" s="44"/>
      <c r="M51" s="35"/>
      <c r="N51" s="45"/>
    </row>
    <row r="52" spans="1:14" x14ac:dyDescent="0.25">
      <c r="A52" s="95">
        <f t="shared" ref="A52" si="5">+A51+0.01</f>
        <v>7.01</v>
      </c>
      <c r="B52" s="59" t="s">
        <v>41</v>
      </c>
      <c r="C52" s="29" t="s">
        <v>30</v>
      </c>
      <c r="D52" s="30">
        <v>500</v>
      </c>
      <c r="E52" s="30">
        <v>3053.65</v>
      </c>
      <c r="F52" s="89">
        <f>D52*E52</f>
        <v>1526825</v>
      </c>
      <c r="G52" s="93"/>
      <c r="H52" s="31">
        <v>300</v>
      </c>
      <c r="I52" s="41">
        <f>G52+H52</f>
        <v>300</v>
      </c>
      <c r="J52" s="94">
        <f t="shared" si="4"/>
        <v>60</v>
      </c>
      <c r="K52" s="88"/>
      <c r="L52" s="44">
        <f>H52*E52</f>
        <v>916095</v>
      </c>
      <c r="M52" s="35">
        <f>K52+L52</f>
        <v>916095</v>
      </c>
      <c r="N52" s="45"/>
    </row>
    <row r="53" spans="1:14" ht="24.75" customHeight="1" x14ac:dyDescent="0.25">
      <c r="A53" s="84"/>
      <c r="B53" s="46" t="s">
        <v>63</v>
      </c>
      <c r="C53" s="84"/>
      <c r="D53" s="85"/>
      <c r="E53" s="97"/>
      <c r="F53" s="89"/>
      <c r="G53" s="93"/>
      <c r="H53" s="31"/>
      <c r="I53" s="91"/>
      <c r="J53" s="98"/>
      <c r="K53" s="88"/>
      <c r="L53" s="48">
        <f>SUM(L52)</f>
        <v>916095</v>
      </c>
      <c r="M53" s="49">
        <f>K53+L53</f>
        <v>916095</v>
      </c>
      <c r="N53" s="45"/>
    </row>
    <row r="54" spans="1:14" x14ac:dyDescent="0.25">
      <c r="A54" s="99"/>
      <c r="B54" s="9" t="s">
        <v>64</v>
      </c>
      <c r="C54" s="99"/>
      <c r="D54" s="99"/>
      <c r="E54" s="99"/>
      <c r="F54" s="100"/>
      <c r="G54" s="101"/>
      <c r="H54" s="101"/>
      <c r="I54" s="101"/>
      <c r="J54" s="102"/>
      <c r="K54" s="103"/>
      <c r="L54" s="104">
        <f>L50+L46+L53</f>
        <v>1194982.5899999999</v>
      </c>
      <c r="M54" s="104">
        <f>K54+L54</f>
        <v>1194982.5899999999</v>
      </c>
      <c r="N54" s="45"/>
    </row>
    <row r="55" spans="1:14" x14ac:dyDescent="0.25">
      <c r="B55" s="9" t="s">
        <v>65</v>
      </c>
      <c r="C55" s="99"/>
      <c r="D55" s="99"/>
      <c r="E55" s="99"/>
      <c r="F55" s="100"/>
      <c r="G55" s="101"/>
      <c r="H55" s="101"/>
      <c r="I55" s="101"/>
      <c r="J55" s="102"/>
      <c r="K55" s="103"/>
      <c r="L55" s="104">
        <f>L30</f>
        <v>3216190.88</v>
      </c>
      <c r="M55" s="104">
        <f>K55+L55</f>
        <v>3216190.88</v>
      </c>
      <c r="N55" s="45"/>
    </row>
    <row r="56" spans="1:14" x14ac:dyDescent="0.25">
      <c r="B56" s="9" t="s">
        <v>66</v>
      </c>
      <c r="K56" s="105"/>
      <c r="L56" s="106">
        <f>L54+L55</f>
        <v>4411173.47</v>
      </c>
      <c r="M56" s="104">
        <f>K56+L56</f>
        <v>4411173.47</v>
      </c>
      <c r="N56" s="45"/>
    </row>
    <row r="57" spans="1:14" x14ac:dyDescent="0.25">
      <c r="N57" s="45"/>
    </row>
    <row r="58" spans="1:14" x14ac:dyDescent="0.25">
      <c r="A58" s="6"/>
      <c r="B58" s="9"/>
      <c r="C58" s="6"/>
      <c r="D58" s="6"/>
      <c r="E58" s="6"/>
      <c r="F58" s="6"/>
      <c r="G58" s="6"/>
      <c r="H58" s="6"/>
      <c r="I58" s="6"/>
      <c r="J58" s="6"/>
      <c r="K58" s="107"/>
      <c r="L58" s="80"/>
      <c r="M58" s="80"/>
      <c r="N58" s="45"/>
    </row>
    <row r="59" spans="1:14" x14ac:dyDescent="0.25">
      <c r="A59" s="6"/>
      <c r="N59" s="45"/>
    </row>
    <row r="60" spans="1:14" x14ac:dyDescent="0.25">
      <c r="A60" s="6"/>
      <c r="N60" s="45"/>
    </row>
    <row r="61" spans="1:14" x14ac:dyDescent="0.25">
      <c r="A61" s="6"/>
      <c r="B61" s="9"/>
      <c r="C61" s="6"/>
      <c r="D61" s="6"/>
      <c r="E61" s="6"/>
      <c r="F61" s="6"/>
      <c r="G61" s="6"/>
      <c r="H61" s="6"/>
      <c r="I61" s="6"/>
      <c r="J61" s="6"/>
      <c r="K61" s="107"/>
      <c r="L61" s="80"/>
      <c r="M61" s="80"/>
      <c r="N61" s="45"/>
    </row>
    <row r="62" spans="1:14" x14ac:dyDescent="0.25">
      <c r="A62" s="6"/>
      <c r="B62" s="9"/>
      <c r="C62" s="6"/>
      <c r="D62" s="6"/>
      <c r="E62" s="6"/>
      <c r="F62" s="6"/>
      <c r="G62" s="6"/>
      <c r="H62" s="6"/>
      <c r="I62" s="6"/>
      <c r="J62" s="6"/>
      <c r="K62" s="107"/>
      <c r="L62" s="80"/>
      <c r="M62" s="80"/>
      <c r="N62" s="45"/>
    </row>
    <row r="63" spans="1:14" x14ac:dyDescent="0.25">
      <c r="A63" s="6"/>
      <c r="B63" s="9"/>
      <c r="C63" s="6"/>
      <c r="D63" s="6"/>
      <c r="E63" s="6"/>
      <c r="F63" s="6"/>
      <c r="G63" s="6"/>
      <c r="H63" s="6"/>
      <c r="I63" s="6"/>
      <c r="J63" s="6"/>
      <c r="K63" s="107"/>
      <c r="L63" s="80"/>
      <c r="M63" s="80"/>
      <c r="N63" s="45"/>
    </row>
    <row r="64" spans="1:14" x14ac:dyDescent="0.25">
      <c r="A64" s="6"/>
      <c r="B64" s="9"/>
      <c r="C64" s="6"/>
      <c r="D64" s="6"/>
      <c r="E64" s="6"/>
      <c r="F64" s="6"/>
      <c r="G64" s="6"/>
      <c r="H64" s="6"/>
      <c r="I64" s="6"/>
      <c r="J64" s="6"/>
      <c r="K64" s="107"/>
      <c r="L64" s="80"/>
      <c r="M64" s="80"/>
      <c r="N64" s="45"/>
    </row>
    <row r="65" spans="1:14" x14ac:dyDescent="0.25">
      <c r="A65" s="6"/>
      <c r="B65" s="9"/>
      <c r="C65" s="6"/>
      <c r="D65" s="6"/>
      <c r="E65" s="6"/>
      <c r="F65" s="6"/>
      <c r="G65" s="6"/>
      <c r="H65" s="6"/>
      <c r="I65" s="6"/>
      <c r="J65" s="6"/>
      <c r="K65" s="107"/>
      <c r="L65" s="80"/>
      <c r="M65" s="80"/>
      <c r="N65" s="45"/>
    </row>
    <row r="66" spans="1:14" x14ac:dyDescent="0.25">
      <c r="A66" s="6"/>
      <c r="B66" s="9"/>
      <c r="C66" s="6"/>
      <c r="D66" s="6"/>
      <c r="E66" s="6"/>
      <c r="F66" s="6"/>
      <c r="G66" s="6"/>
      <c r="H66" s="6"/>
      <c r="I66" s="6"/>
      <c r="J66" s="6"/>
      <c r="K66" s="107"/>
      <c r="L66" s="80"/>
      <c r="M66" s="80"/>
      <c r="N66" s="45"/>
    </row>
    <row r="67" spans="1:14" x14ac:dyDescent="0.25">
      <c r="A67" s="6"/>
      <c r="B67" s="9"/>
      <c r="C67" s="6"/>
      <c r="D67" s="6"/>
      <c r="E67" s="6"/>
      <c r="F67" s="6"/>
      <c r="G67" s="6"/>
      <c r="H67" s="6"/>
      <c r="I67" s="6"/>
      <c r="J67" s="6"/>
      <c r="K67" s="107"/>
      <c r="L67" s="80"/>
      <c r="M67" s="80"/>
      <c r="N67" s="45"/>
    </row>
    <row r="68" spans="1:14" x14ac:dyDescent="0.25">
      <c r="A68" s="6"/>
      <c r="B68" s="9"/>
      <c r="C68" s="6"/>
      <c r="D68" s="6"/>
      <c r="E68" s="6"/>
      <c r="F68" s="6"/>
      <c r="G68" s="6"/>
      <c r="H68" s="6"/>
      <c r="I68" s="6"/>
      <c r="J68" s="6"/>
      <c r="K68" s="107"/>
      <c r="L68" s="80"/>
      <c r="M68" s="80"/>
      <c r="N68" s="45"/>
    </row>
    <row r="69" spans="1:14" x14ac:dyDescent="0.25">
      <c r="A69" s="6"/>
      <c r="B69" s="9"/>
      <c r="C69" s="6"/>
      <c r="D69" s="6"/>
      <c r="E69" s="6"/>
      <c r="F69" s="6"/>
      <c r="G69" s="6"/>
      <c r="H69" s="6"/>
      <c r="I69" s="6"/>
      <c r="J69" s="6"/>
      <c r="K69" s="107"/>
      <c r="L69" s="80"/>
      <c r="M69" s="80"/>
      <c r="N69" s="45"/>
    </row>
    <row r="70" spans="1:14" x14ac:dyDescent="0.25">
      <c r="A70" s="6"/>
      <c r="B70" s="9"/>
      <c r="C70" s="6"/>
      <c r="D70" s="6"/>
      <c r="E70" s="6"/>
      <c r="F70" s="6"/>
      <c r="G70" s="6"/>
      <c r="H70" s="6"/>
      <c r="I70" s="6"/>
      <c r="J70" s="6"/>
      <c r="K70" s="107"/>
      <c r="L70" s="80"/>
      <c r="M70" s="80"/>
      <c r="N70" s="45"/>
    </row>
    <row r="71" spans="1:14" x14ac:dyDescent="0.25">
      <c r="A71" s="6"/>
      <c r="B71" s="9"/>
      <c r="C71" s="6"/>
      <c r="D71" s="6"/>
      <c r="E71" s="6"/>
      <c r="F71" s="6"/>
      <c r="G71" s="6"/>
      <c r="H71" s="6"/>
      <c r="I71" s="6"/>
      <c r="J71" s="6"/>
      <c r="K71" s="107"/>
      <c r="L71" s="80"/>
      <c r="M71" s="80"/>
      <c r="N71" s="45"/>
    </row>
    <row r="72" spans="1:14" x14ac:dyDescent="0.25">
      <c r="A72" s="6"/>
      <c r="B72" s="9"/>
      <c r="C72" s="6"/>
      <c r="D72" s="6"/>
      <c r="E72" s="6"/>
      <c r="F72" s="6"/>
      <c r="G72" s="6"/>
      <c r="H72" s="6"/>
      <c r="I72" s="6"/>
      <c r="J72" s="6"/>
      <c r="K72" s="107"/>
      <c r="L72" s="80"/>
      <c r="M72" s="80"/>
      <c r="N72" s="45"/>
    </row>
    <row r="73" spans="1:14" x14ac:dyDescent="0.25">
      <c r="B73" s="9"/>
      <c r="C73" s="6"/>
      <c r="D73" s="6"/>
      <c r="E73" s="6"/>
      <c r="F73" s="6"/>
      <c r="G73" s="6"/>
      <c r="H73" s="6"/>
      <c r="I73" s="6"/>
      <c r="J73" s="6"/>
      <c r="K73" s="107"/>
      <c r="L73" s="80"/>
      <c r="M73" s="80"/>
    </row>
    <row r="74" spans="1:14" x14ac:dyDescent="0.25">
      <c r="B74" s="9"/>
      <c r="C74" s="6"/>
      <c r="D74" s="6"/>
      <c r="E74" s="6"/>
      <c r="F74" s="6"/>
      <c r="G74" s="6"/>
      <c r="H74" s="6"/>
      <c r="I74" s="6"/>
      <c r="J74" s="6"/>
      <c r="K74" s="107"/>
      <c r="L74" s="80"/>
      <c r="M74" s="80"/>
    </row>
    <row r="78" spans="1:14" x14ac:dyDescent="0.25">
      <c r="A78" s="2"/>
      <c r="B78" s="236" t="s">
        <v>0</v>
      </c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</row>
    <row r="79" spans="1:14" x14ac:dyDescent="0.25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08" t="s">
        <v>67</v>
      </c>
      <c r="N79" s="5"/>
    </row>
    <row r="80" spans="1:14" x14ac:dyDescent="0.25">
      <c r="A80" s="2"/>
      <c r="B80" s="246" t="s">
        <v>1</v>
      </c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</row>
    <row r="81" spans="1:14" ht="18.75" customHeight="1" x14ac:dyDescent="0.25">
      <c r="A81" s="6"/>
      <c r="B81" s="8" t="s">
        <v>3</v>
      </c>
      <c r="C81" s="109" t="s">
        <v>68</v>
      </c>
      <c r="D81" s="109"/>
      <c r="E81" s="109"/>
      <c r="F81" s="109"/>
      <c r="G81" s="109"/>
      <c r="H81" s="109"/>
      <c r="I81" s="109"/>
      <c r="J81" s="6"/>
      <c r="K81" s="6"/>
      <c r="L81" s="8" t="s">
        <v>5</v>
      </c>
      <c r="M81" s="11">
        <v>5635142.9100000001</v>
      </c>
    </row>
    <row r="82" spans="1:14" x14ac:dyDescent="0.25">
      <c r="A82" s="6"/>
      <c r="B82" s="8" t="s">
        <v>6</v>
      </c>
      <c r="C82" s="13">
        <v>1</v>
      </c>
      <c r="D82" s="6"/>
      <c r="E82" s="9"/>
      <c r="F82" s="9"/>
      <c r="G82" s="9"/>
      <c r="H82" s="6"/>
      <c r="I82" s="6"/>
      <c r="J82" s="6"/>
      <c r="K82" s="6"/>
      <c r="L82" s="8" t="s">
        <v>7</v>
      </c>
      <c r="M82" s="11">
        <v>1127028.58</v>
      </c>
      <c r="N82" s="45"/>
    </row>
    <row r="83" spans="1:14" x14ac:dyDescent="0.25">
      <c r="A83" s="6"/>
      <c r="B83" s="8" t="s">
        <v>8</v>
      </c>
      <c r="C83" s="9" t="s">
        <v>9</v>
      </c>
      <c r="D83" s="9"/>
      <c r="E83" s="9"/>
      <c r="F83" s="9"/>
      <c r="G83" s="14"/>
      <c r="H83" s="6"/>
      <c r="I83" s="6"/>
      <c r="J83" s="6"/>
      <c r="K83" s="6"/>
      <c r="L83" s="8" t="s">
        <v>11</v>
      </c>
      <c r="M83" s="15" t="s">
        <v>12</v>
      </c>
      <c r="N83" s="110"/>
    </row>
    <row r="84" spans="1:14" x14ac:dyDescent="0.25">
      <c r="A84" s="6"/>
      <c r="B84" s="8" t="s">
        <v>13</v>
      </c>
      <c r="C84" s="9" t="s">
        <v>14</v>
      </c>
      <c r="D84" s="9"/>
      <c r="E84" s="9"/>
      <c r="F84" s="9"/>
      <c r="G84" s="9"/>
      <c r="H84" s="6"/>
      <c r="I84" s="6"/>
      <c r="J84" s="6"/>
      <c r="K84" s="6"/>
      <c r="L84" s="6"/>
      <c r="M84" s="6"/>
      <c r="N84" s="110"/>
    </row>
    <row r="85" spans="1:14" x14ac:dyDescent="0.25">
      <c r="A85" s="6"/>
      <c r="B85" s="8"/>
      <c r="C85" s="9"/>
      <c r="D85" s="9"/>
      <c r="E85" s="236" t="s">
        <v>52</v>
      </c>
      <c r="F85" s="236"/>
      <c r="G85" s="111"/>
      <c r="H85" s="245" t="s">
        <v>24</v>
      </c>
      <c r="I85" s="245"/>
      <c r="J85" s="236" t="s">
        <v>25</v>
      </c>
      <c r="K85" s="236"/>
      <c r="L85" s="236" t="s">
        <v>26</v>
      </c>
      <c r="M85" s="236"/>
      <c r="N85" s="110"/>
    </row>
    <row r="86" spans="1:14" x14ac:dyDescent="0.25">
      <c r="A86" s="6"/>
      <c r="B86" s="8"/>
      <c r="C86" s="9"/>
      <c r="D86" s="9"/>
      <c r="E86" s="235">
        <f>F30</f>
        <v>4212437.5279999999</v>
      </c>
      <c r="F86" s="235"/>
      <c r="G86" s="79"/>
      <c r="H86" s="235"/>
      <c r="I86" s="235"/>
      <c r="J86" s="235">
        <f>L56</f>
        <v>4411173.47</v>
      </c>
      <c r="K86" s="235"/>
      <c r="L86" s="235">
        <f>H86+J86</f>
        <v>4411173.47</v>
      </c>
      <c r="M86" s="235"/>
      <c r="N86" s="110"/>
    </row>
    <row r="87" spans="1:14" x14ac:dyDescent="0.25">
      <c r="A87" s="6"/>
      <c r="B87" s="13" t="s">
        <v>69</v>
      </c>
      <c r="C87" s="9"/>
      <c r="D87" s="9"/>
      <c r="E87" s="107"/>
      <c r="F87" s="107"/>
      <c r="G87" s="107"/>
      <c r="H87" s="112"/>
      <c r="I87" s="112"/>
      <c r="J87" s="112"/>
      <c r="K87" s="112"/>
      <c r="L87" s="112"/>
      <c r="M87" s="112"/>
      <c r="N87" s="110"/>
    </row>
    <row r="88" spans="1:14" x14ac:dyDescent="0.25">
      <c r="A88" s="6"/>
      <c r="B88" s="13" t="s">
        <v>70</v>
      </c>
      <c r="C88" s="9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4" x14ac:dyDescent="0.25">
      <c r="A89" s="114"/>
      <c r="B89" s="13" t="s">
        <v>71</v>
      </c>
      <c r="C89" s="115"/>
      <c r="D89" s="115"/>
      <c r="E89" s="243"/>
      <c r="F89" s="243"/>
      <c r="G89" s="116"/>
      <c r="H89" s="243"/>
      <c r="I89" s="243"/>
      <c r="J89" s="107"/>
      <c r="K89" s="107"/>
      <c r="L89" s="243"/>
      <c r="M89" s="243"/>
      <c r="N89" s="110"/>
    </row>
    <row r="90" spans="1:14" x14ac:dyDescent="0.25">
      <c r="A90" s="114"/>
      <c r="B90" s="9" t="s">
        <v>72</v>
      </c>
      <c r="C90" s="115"/>
      <c r="D90" s="117">
        <v>3.5000000000000003E-2</v>
      </c>
      <c r="E90" s="243">
        <f>D90*E86</f>
        <v>147435.31348000001</v>
      </c>
      <c r="F90" s="243"/>
      <c r="G90" s="116"/>
      <c r="H90" s="243"/>
      <c r="I90" s="243"/>
      <c r="J90" s="237">
        <f>J86*D90</f>
        <v>154391.07145000002</v>
      </c>
      <c r="K90" s="237"/>
      <c r="L90" s="237">
        <f>J90+H90</f>
        <v>154391.07145000002</v>
      </c>
      <c r="M90" s="237"/>
      <c r="N90" s="110"/>
    </row>
    <row r="91" spans="1:14" x14ac:dyDescent="0.25">
      <c r="A91" s="114"/>
      <c r="B91" s="9" t="s">
        <v>73</v>
      </c>
      <c r="C91" s="115"/>
      <c r="D91" s="118">
        <v>0.1</v>
      </c>
      <c r="E91" s="243">
        <f>D91*E86</f>
        <v>421243.75280000002</v>
      </c>
      <c r="F91" s="243"/>
      <c r="G91" s="116"/>
      <c r="H91" s="243"/>
      <c r="I91" s="243"/>
      <c r="J91" s="237">
        <f>J86*D91</f>
        <v>441117.34700000001</v>
      </c>
      <c r="K91" s="237"/>
      <c r="L91" s="237">
        <f t="shared" ref="L91:L96" si="6">J91+H91</f>
        <v>441117.34700000001</v>
      </c>
      <c r="M91" s="237"/>
      <c r="N91" s="110"/>
    </row>
    <row r="92" spans="1:14" x14ac:dyDescent="0.25">
      <c r="A92" s="114"/>
      <c r="B92" s="9" t="s">
        <v>74</v>
      </c>
      <c r="C92" s="115"/>
      <c r="D92" s="118">
        <v>0.18</v>
      </c>
      <c r="E92" s="243">
        <f>D92*E91</f>
        <v>75823.875503999996</v>
      </c>
      <c r="F92" s="243"/>
      <c r="G92" s="116"/>
      <c r="H92" s="243"/>
      <c r="I92" s="243"/>
      <c r="J92" s="237">
        <f>J91*D92</f>
        <v>79401.122459999999</v>
      </c>
      <c r="K92" s="237"/>
      <c r="L92" s="237">
        <f t="shared" si="6"/>
        <v>79401.122459999999</v>
      </c>
      <c r="M92" s="237"/>
      <c r="N92" s="110"/>
    </row>
    <row r="93" spans="1:14" x14ac:dyDescent="0.25">
      <c r="A93" s="114"/>
      <c r="B93" s="9" t="s">
        <v>75</v>
      </c>
      <c r="C93" s="118"/>
      <c r="D93" s="119">
        <v>0.03</v>
      </c>
      <c r="E93" s="243">
        <f>D93*E86</f>
        <v>126373.12583999999</v>
      </c>
      <c r="F93" s="243"/>
      <c r="G93" s="116"/>
      <c r="H93" s="237"/>
      <c r="I93" s="237"/>
      <c r="J93" s="237">
        <f>J86*D93</f>
        <v>132335.20409999997</v>
      </c>
      <c r="K93" s="237"/>
      <c r="L93" s="237">
        <f t="shared" si="6"/>
        <v>132335.20409999997</v>
      </c>
      <c r="M93" s="237"/>
      <c r="N93" s="110"/>
    </row>
    <row r="94" spans="1:14" x14ac:dyDescent="0.25">
      <c r="A94" s="114"/>
      <c r="B94" s="9" t="s">
        <v>76</v>
      </c>
      <c r="C94" s="115"/>
      <c r="D94" s="115">
        <v>0.02</v>
      </c>
      <c r="E94" s="243">
        <f>D94*E86</f>
        <v>84248.75056</v>
      </c>
      <c r="F94" s="243"/>
      <c r="G94" s="116"/>
      <c r="H94" s="237"/>
      <c r="I94" s="237"/>
      <c r="J94" s="237">
        <f>J86*D94</f>
        <v>88223.469400000002</v>
      </c>
      <c r="K94" s="237"/>
      <c r="L94" s="237">
        <f t="shared" si="6"/>
        <v>88223.469400000002</v>
      </c>
      <c r="M94" s="237"/>
      <c r="N94" s="110"/>
    </row>
    <row r="95" spans="1:14" x14ac:dyDescent="0.25">
      <c r="A95" s="114"/>
      <c r="B95" s="9" t="s">
        <v>77</v>
      </c>
      <c r="C95" s="115"/>
      <c r="D95" s="118">
        <v>0.01</v>
      </c>
      <c r="E95" s="243">
        <f>D95*E86</f>
        <v>42124.37528</v>
      </c>
      <c r="F95" s="243"/>
      <c r="G95" s="116"/>
      <c r="H95" s="237"/>
      <c r="I95" s="237"/>
      <c r="J95" s="237">
        <f>J86*D95</f>
        <v>44111.734700000001</v>
      </c>
      <c r="K95" s="237"/>
      <c r="L95" s="237">
        <f t="shared" si="6"/>
        <v>44111.734700000001</v>
      </c>
      <c r="M95" s="237"/>
      <c r="N95" s="110"/>
    </row>
    <row r="96" spans="1:14" x14ac:dyDescent="0.25">
      <c r="A96" s="114"/>
      <c r="B96" s="9" t="s">
        <v>78</v>
      </c>
      <c r="C96" s="115"/>
      <c r="D96" s="115">
        <v>1E-3</v>
      </c>
      <c r="E96" s="243">
        <f>D96*E86</f>
        <v>4212.4375280000004</v>
      </c>
      <c r="F96" s="243"/>
      <c r="G96" s="116"/>
      <c r="H96" s="120"/>
      <c r="I96" s="120"/>
      <c r="J96" s="237">
        <f>J86*D96</f>
        <v>4411.1734699999997</v>
      </c>
      <c r="K96" s="237"/>
      <c r="L96" s="237">
        <f t="shared" si="6"/>
        <v>4411.1734699999997</v>
      </c>
      <c r="M96" s="237"/>
      <c r="N96" s="110"/>
    </row>
    <row r="97" spans="1:14" x14ac:dyDescent="0.25">
      <c r="A97" s="114"/>
      <c r="B97" s="9" t="s">
        <v>79</v>
      </c>
      <c r="C97" s="115"/>
      <c r="D97" s="118">
        <v>0.05</v>
      </c>
      <c r="E97" s="243">
        <f>E86*D97</f>
        <v>210621.87640000001</v>
      </c>
      <c r="F97" s="243"/>
      <c r="G97" s="116"/>
      <c r="H97" s="120"/>
      <c r="I97" s="120"/>
      <c r="J97" s="120"/>
      <c r="K97" s="120"/>
      <c r="L97" s="120"/>
      <c r="M97" s="121"/>
      <c r="N97" s="110"/>
    </row>
    <row r="98" spans="1:14" x14ac:dyDescent="0.25">
      <c r="A98" s="114"/>
      <c r="B98" s="9" t="s">
        <v>80</v>
      </c>
      <c r="C98" s="122"/>
      <c r="D98" s="118">
        <v>0.05</v>
      </c>
      <c r="E98" s="243">
        <f>D98*E86</f>
        <v>210621.87640000001</v>
      </c>
      <c r="F98" s="243"/>
      <c r="G98" s="116"/>
      <c r="H98" s="239"/>
      <c r="I98" s="239"/>
      <c r="J98" s="240"/>
      <c r="K98" s="240"/>
      <c r="L98" s="239"/>
      <c r="M98" s="239"/>
      <c r="N98" s="110"/>
    </row>
    <row r="99" spans="1:14" x14ac:dyDescent="0.25">
      <c r="A99" s="114"/>
      <c r="B99" s="9" t="s">
        <v>81</v>
      </c>
      <c r="C99" s="122"/>
      <c r="D99" s="123">
        <v>1</v>
      </c>
      <c r="E99" s="243">
        <v>100000</v>
      </c>
      <c r="F99" s="243"/>
      <c r="G99" s="116"/>
      <c r="H99" s="124"/>
      <c r="I99" s="124"/>
      <c r="J99" s="125"/>
      <c r="K99" s="125"/>
      <c r="L99" s="124"/>
      <c r="M99" s="124"/>
      <c r="N99" s="110"/>
    </row>
    <row r="100" spans="1:14" x14ac:dyDescent="0.25">
      <c r="A100" s="114"/>
      <c r="B100" s="9"/>
      <c r="C100" s="122"/>
      <c r="D100" s="118"/>
      <c r="E100" s="243"/>
      <c r="F100" s="243"/>
      <c r="G100" s="116"/>
      <c r="H100" s="124"/>
      <c r="I100" s="124"/>
      <c r="J100" s="125"/>
      <c r="K100" s="125"/>
      <c r="L100" s="124"/>
      <c r="M100" s="124"/>
      <c r="N100" s="110"/>
    </row>
    <row r="101" spans="1:14" x14ac:dyDescent="0.25">
      <c r="A101" s="114"/>
      <c r="B101" s="9"/>
      <c r="C101" s="122"/>
      <c r="D101" s="118"/>
      <c r="E101" s="126"/>
      <c r="F101" s="126"/>
      <c r="G101" s="116"/>
      <c r="H101" s="124"/>
      <c r="I101" s="124"/>
      <c r="J101" s="125"/>
      <c r="K101" s="125"/>
      <c r="L101" s="124"/>
      <c r="M101" s="124"/>
      <c r="N101" s="110"/>
    </row>
    <row r="102" spans="1:14" x14ac:dyDescent="0.25">
      <c r="A102" s="114"/>
      <c r="B102" s="127" t="s">
        <v>82</v>
      </c>
      <c r="C102" s="118"/>
      <c r="D102" s="5"/>
      <c r="E102" s="241">
        <f>SUM(E90:F101)</f>
        <v>1422705.3837919999</v>
      </c>
      <c r="F102" s="241"/>
      <c r="G102" s="128"/>
      <c r="H102" s="129"/>
      <c r="I102" s="130"/>
      <c r="J102" s="235">
        <f>SUM(J90:K101)</f>
        <v>943991.12258000008</v>
      </c>
      <c r="K102" s="235"/>
      <c r="L102" s="241">
        <f>SUM(L90:M98)</f>
        <v>943991.12258000008</v>
      </c>
      <c r="M102" s="241"/>
      <c r="N102" s="131"/>
    </row>
    <row r="103" spans="1:14" x14ac:dyDescent="0.25">
      <c r="A103" s="114"/>
      <c r="B103" s="9"/>
      <c r="C103" s="132"/>
      <c r="D103" s="133"/>
      <c r="E103" s="239"/>
      <c r="F103" s="239"/>
      <c r="G103" s="116"/>
      <c r="H103" s="240"/>
      <c r="I103" s="240"/>
      <c r="J103" s="240"/>
      <c r="K103" s="240"/>
      <c r="L103" s="239"/>
      <c r="M103" s="239"/>
      <c r="N103" s="110"/>
    </row>
    <row r="104" spans="1:14" x14ac:dyDescent="0.25">
      <c r="A104" s="114"/>
      <c r="B104" s="134" t="s">
        <v>83</v>
      </c>
      <c r="C104" s="135"/>
      <c r="D104" s="3"/>
      <c r="E104" s="241">
        <f>E86+E102</f>
        <v>5635142.9117919998</v>
      </c>
      <c r="F104" s="241"/>
      <c r="G104" s="129"/>
      <c r="H104" s="129"/>
      <c r="I104" s="130"/>
      <c r="J104" s="235">
        <f>J102+J86</f>
        <v>5355164.5925799999</v>
      </c>
      <c r="K104" s="235"/>
      <c r="L104" s="233">
        <f>H104+J104</f>
        <v>5355164.5925799999</v>
      </c>
      <c r="M104" s="233"/>
      <c r="N104" s="110"/>
    </row>
    <row r="105" spans="1:14" x14ac:dyDescent="0.25">
      <c r="A105" s="6"/>
      <c r="B105" s="136" t="s">
        <v>84</v>
      </c>
      <c r="C105" s="1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0"/>
    </row>
    <row r="106" spans="1:14" x14ac:dyDescent="0.25">
      <c r="A106" s="6"/>
      <c r="B106" s="9" t="s">
        <v>77</v>
      </c>
      <c r="C106" s="6"/>
      <c r="D106" s="118">
        <v>0.01</v>
      </c>
      <c r="E106" s="112"/>
      <c r="F106" s="107"/>
      <c r="G106" s="112"/>
      <c r="H106" s="237"/>
      <c r="I106" s="237"/>
      <c r="J106" s="237">
        <f>J95</f>
        <v>44111.734700000001</v>
      </c>
      <c r="K106" s="237"/>
      <c r="L106" s="237">
        <f>H106+J106</f>
        <v>44111.734700000001</v>
      </c>
      <c r="M106" s="237"/>
      <c r="N106" s="110"/>
    </row>
    <row r="107" spans="1:14" x14ac:dyDescent="0.25">
      <c r="A107" s="6"/>
      <c r="B107" s="13" t="s">
        <v>78</v>
      </c>
      <c r="C107" s="3"/>
      <c r="D107" s="115">
        <v>1E-3</v>
      </c>
      <c r="E107" s="112"/>
      <c r="F107" s="112"/>
      <c r="G107" s="112"/>
      <c r="H107" s="237"/>
      <c r="I107" s="237"/>
      <c r="J107" s="237">
        <f>J96</f>
        <v>4411.1734699999997</v>
      </c>
      <c r="K107" s="237"/>
      <c r="L107" s="237">
        <f>H107+J107</f>
        <v>4411.1734699999997</v>
      </c>
      <c r="M107" s="237"/>
    </row>
    <row r="108" spans="1:14" x14ac:dyDescent="0.25">
      <c r="A108" s="6"/>
      <c r="B108" s="13" t="s">
        <v>85</v>
      </c>
      <c r="C108" s="3"/>
      <c r="D108" s="137">
        <v>0.2</v>
      </c>
      <c r="E108" s="138"/>
      <c r="F108" s="138"/>
      <c r="G108" s="138"/>
      <c r="H108" s="243"/>
      <c r="I108" s="243"/>
      <c r="J108" s="237">
        <f>J104*D108</f>
        <v>1071032.918516</v>
      </c>
      <c r="K108" s="237"/>
      <c r="L108" s="237">
        <f>H108+J108</f>
        <v>1071032.918516</v>
      </c>
      <c r="M108" s="237"/>
    </row>
    <row r="109" spans="1:14" x14ac:dyDescent="0.25">
      <c r="A109" s="6"/>
      <c r="E109" s="138"/>
      <c r="F109" s="138"/>
      <c r="G109" s="138"/>
      <c r="H109" s="239"/>
      <c r="I109" s="239"/>
      <c r="J109" s="237">
        <f>SUM(J106:K108)</f>
        <v>1119555.826686</v>
      </c>
      <c r="K109" s="237"/>
      <c r="L109" s="237">
        <f>H109+J109</f>
        <v>1119555.826686</v>
      </c>
      <c r="M109" s="237"/>
    </row>
    <row r="110" spans="1:14" x14ac:dyDescent="0.25">
      <c r="A110" s="6"/>
      <c r="E110" s="138"/>
      <c r="F110" s="138"/>
      <c r="G110" s="138"/>
      <c r="H110" s="139"/>
      <c r="I110" s="112"/>
      <c r="J110" s="138"/>
      <c r="K110" s="125"/>
      <c r="L110" s="125"/>
      <c r="M110" s="125"/>
    </row>
    <row r="111" spans="1:14" x14ac:dyDescent="0.25">
      <c r="A111" s="6"/>
      <c r="B111" s="13" t="s">
        <v>86</v>
      </c>
      <c r="C111" s="3"/>
      <c r="D111" s="3"/>
      <c r="E111" s="138"/>
      <c r="F111" s="138"/>
      <c r="G111" s="138"/>
      <c r="H111" s="239"/>
      <c r="I111" s="239"/>
      <c r="J111" s="264">
        <f>J104-J109</f>
        <v>4235608.7658939995</v>
      </c>
      <c r="K111" s="264"/>
      <c r="L111" s="235">
        <f>H111+J111</f>
        <v>4235608.7658939995</v>
      </c>
      <c r="M111" s="235"/>
      <c r="N111" s="110"/>
    </row>
    <row r="112" spans="1:14" x14ac:dyDescent="0.25">
      <c r="A112" s="6"/>
      <c r="B112" s="13"/>
      <c r="C112" s="3"/>
      <c r="D112" s="3"/>
      <c r="E112" s="3"/>
      <c r="F112" s="3"/>
      <c r="G112" s="3"/>
      <c r="H112" s="140"/>
      <c r="I112" s="141"/>
      <c r="J112" s="142"/>
      <c r="K112" s="143"/>
      <c r="L112" s="143"/>
      <c r="M112" s="144"/>
      <c r="N112" s="110"/>
    </row>
    <row r="113" spans="1:13" x14ac:dyDescent="0.25">
      <c r="A113" s="5"/>
      <c r="B113" s="13"/>
      <c r="C113" s="236" t="s">
        <v>87</v>
      </c>
      <c r="D113" s="236"/>
      <c r="E113" s="236"/>
      <c r="F113" s="5"/>
      <c r="G113" s="236" t="s">
        <v>88</v>
      </c>
      <c r="H113" s="236"/>
      <c r="I113" s="236"/>
      <c r="J113" s="5"/>
      <c r="K113" s="236" t="s">
        <v>89</v>
      </c>
      <c r="L113" s="236"/>
      <c r="M113" s="5"/>
    </row>
    <row r="114" spans="1:13" x14ac:dyDescent="0.25">
      <c r="A114" s="5"/>
      <c r="B114" s="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 t="s">
        <v>90</v>
      </c>
      <c r="E115" s="5"/>
      <c r="F115" s="5"/>
      <c r="G115" s="5"/>
      <c r="H115" s="5" t="s">
        <v>91</v>
      </c>
      <c r="I115" s="5"/>
      <c r="J115" s="5"/>
      <c r="K115" s="131" t="s">
        <v>92</v>
      </c>
      <c r="L115" s="131"/>
    </row>
    <row r="116" spans="1:13" x14ac:dyDescent="0.25">
      <c r="B116" s="5"/>
      <c r="C116" s="5"/>
      <c r="D116" s="5" t="s">
        <v>93</v>
      </c>
      <c r="E116" s="5"/>
      <c r="F116" s="5"/>
      <c r="G116" s="5"/>
      <c r="H116" s="5" t="s">
        <v>94</v>
      </c>
      <c r="I116" s="5"/>
      <c r="J116" s="5"/>
      <c r="K116" s="5" t="s">
        <v>95</v>
      </c>
      <c r="L116" s="5"/>
      <c r="M116" s="3"/>
    </row>
  </sheetData>
  <mergeCells count="84">
    <mergeCell ref="E85:F85"/>
    <mergeCell ref="H85:I85"/>
    <mergeCell ref="J85:K85"/>
    <mergeCell ref="L85:M85"/>
    <mergeCell ref="A1:M1"/>
    <mergeCell ref="A2:M2"/>
    <mergeCell ref="A10:F10"/>
    <mergeCell ref="G10:J10"/>
    <mergeCell ref="K10:M10"/>
    <mergeCell ref="B39:M39"/>
    <mergeCell ref="A40:F40"/>
    <mergeCell ref="G40:J40"/>
    <mergeCell ref="K40:M40"/>
    <mergeCell ref="B78:N78"/>
    <mergeCell ref="B80:N80"/>
    <mergeCell ref="E86:F86"/>
    <mergeCell ref="H86:I86"/>
    <mergeCell ref="J86:K86"/>
    <mergeCell ref="L86:M86"/>
    <mergeCell ref="E89:F89"/>
    <mergeCell ref="H89:I89"/>
    <mergeCell ref="L89:M89"/>
    <mergeCell ref="E90:F90"/>
    <mergeCell ref="H90:I90"/>
    <mergeCell ref="J90:K90"/>
    <mergeCell ref="L90:M90"/>
    <mergeCell ref="E91:F91"/>
    <mergeCell ref="H91:I91"/>
    <mergeCell ref="J91:K91"/>
    <mergeCell ref="L91:M91"/>
    <mergeCell ref="E92:F92"/>
    <mergeCell ref="H92:I92"/>
    <mergeCell ref="J92:K92"/>
    <mergeCell ref="L92:M92"/>
    <mergeCell ref="E93:F93"/>
    <mergeCell ref="H93:I93"/>
    <mergeCell ref="J93:K93"/>
    <mergeCell ref="L93:M93"/>
    <mergeCell ref="L94:M94"/>
    <mergeCell ref="E95:F95"/>
    <mergeCell ref="H95:I95"/>
    <mergeCell ref="J95:K95"/>
    <mergeCell ref="L95:M95"/>
    <mergeCell ref="E99:F99"/>
    <mergeCell ref="E100:F100"/>
    <mergeCell ref="E102:F102"/>
    <mergeCell ref="J102:K102"/>
    <mergeCell ref="E94:F94"/>
    <mergeCell ref="H94:I94"/>
    <mergeCell ref="J94:K94"/>
    <mergeCell ref="E96:F96"/>
    <mergeCell ref="J96:K96"/>
    <mergeCell ref="L96:M96"/>
    <mergeCell ref="E97:F97"/>
    <mergeCell ref="E98:F98"/>
    <mergeCell ref="H98:I98"/>
    <mergeCell ref="J98:K98"/>
    <mergeCell ref="L98:M98"/>
    <mergeCell ref="L102:M102"/>
    <mergeCell ref="E104:F104"/>
    <mergeCell ref="J104:K104"/>
    <mergeCell ref="L104:M104"/>
    <mergeCell ref="H106:I106"/>
    <mergeCell ref="J106:K106"/>
    <mergeCell ref="L106:M106"/>
    <mergeCell ref="E103:F103"/>
    <mergeCell ref="H103:I103"/>
    <mergeCell ref="J103:K103"/>
    <mergeCell ref="L103:M103"/>
    <mergeCell ref="H107:I107"/>
    <mergeCell ref="J107:K107"/>
    <mergeCell ref="L107:M107"/>
    <mergeCell ref="H108:I108"/>
    <mergeCell ref="J108:K108"/>
    <mergeCell ref="L108:M108"/>
    <mergeCell ref="C113:E113"/>
    <mergeCell ref="G113:I113"/>
    <mergeCell ref="K113:L113"/>
    <mergeCell ref="H109:I109"/>
    <mergeCell ref="J109:K109"/>
    <mergeCell ref="L109:M109"/>
    <mergeCell ref="H111:I111"/>
    <mergeCell ref="J111:K111"/>
    <mergeCell ref="L111:M111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Cub.2 Vista Bella (Mayo)</vt:lpstr>
      <vt:lpstr>CUB.2 Cuesta Amarilla (Mayo)</vt:lpstr>
      <vt:lpstr> Cub. 1  3 Palmas (Mayo)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Joel Garcia Garcia</dc:creator>
  <cp:lastModifiedBy>Marielis Tineo</cp:lastModifiedBy>
  <dcterms:created xsi:type="dcterms:W3CDTF">2022-06-30T14:07:58Z</dcterms:created>
  <dcterms:modified xsi:type="dcterms:W3CDTF">2022-07-07T18:32:46Z</dcterms:modified>
</cp:coreProperties>
</file>