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84951120-8AC9-49B1-8EE5-5F5521FC80FF}" xr6:coauthVersionLast="47" xr6:coauthVersionMax="47" xr10:uidLastSave="{00000000-0000-0000-0000-000000000000}"/>
  <bookViews>
    <workbookView xWindow="-120" yWindow="-120" windowWidth="29040" windowHeight="15840" xr2:uid="{EFDCE2DE-48C2-417E-B544-14DEA79B959C}"/>
  </bookViews>
  <sheets>
    <sheet name="Ejecucion gasto Enero-Diciembre" sheetId="1" r:id="rId1"/>
  </sheets>
  <externalReferences>
    <externalReference r:id="rId2"/>
  </externalReferences>
  <definedNames>
    <definedName name="_xlnm._FilterDatabase" localSheetId="0" hidden="1">'Ejecucion gasto Enero-Diciembre'!$E$13:$R$13</definedName>
    <definedName name="_xlnm.Print_Area" localSheetId="0">'Ejecucion gasto Enero-Diciembre'!$A$1:$R$108</definedName>
    <definedName name="_xlnm.Print_Titles" localSheetId="0">'Ejecucion gasto Enero-Diciembre'!$1:$14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1" l="1"/>
  <c r="D15" i="1"/>
  <c r="D21" i="1"/>
  <c r="D57" i="1"/>
  <c r="D75" i="1"/>
  <c r="D77" i="1"/>
  <c r="D78" i="1"/>
  <c r="D76" i="1"/>
  <c r="D67" i="1"/>
  <c r="D69" i="1"/>
  <c r="D70" i="1"/>
  <c r="D71" i="1"/>
  <c r="D68" i="1"/>
  <c r="C67" i="1"/>
  <c r="D59" i="1"/>
  <c r="D60" i="1"/>
  <c r="D61" i="1"/>
  <c r="D62" i="1"/>
  <c r="D63" i="1"/>
  <c r="D64" i="1"/>
  <c r="D65" i="1"/>
  <c r="D66" i="1"/>
  <c r="D58" i="1"/>
  <c r="D42" i="1"/>
  <c r="D41" i="1" s="1"/>
  <c r="D31" i="1"/>
  <c r="D34" i="1"/>
  <c r="D35" i="1"/>
  <c r="D36" i="1"/>
  <c r="D37" i="1"/>
  <c r="D38" i="1"/>
  <c r="D39" i="1"/>
  <c r="D40" i="1"/>
  <c r="D33" i="1"/>
  <c r="C21" i="1"/>
  <c r="D24" i="1"/>
  <c r="D25" i="1"/>
  <c r="D26" i="1"/>
  <c r="D27" i="1"/>
  <c r="D28" i="1"/>
  <c r="D29" i="1"/>
  <c r="D30" i="1"/>
  <c r="D23" i="1"/>
  <c r="C15" i="1"/>
  <c r="D17" i="1"/>
  <c r="D18" i="1"/>
  <c r="D19" i="1"/>
  <c r="D20" i="1"/>
  <c r="D22" i="1"/>
  <c r="D16" i="1"/>
  <c r="C88" i="1"/>
  <c r="R86" i="1"/>
  <c r="R78" i="1"/>
  <c r="R82" i="1"/>
  <c r="R83" i="1"/>
  <c r="R84" i="1"/>
  <c r="R85" i="1"/>
  <c r="R87" i="1"/>
  <c r="R81" i="1"/>
  <c r="R59" i="1"/>
  <c r="R60" i="1"/>
  <c r="R61" i="1"/>
  <c r="R62" i="1"/>
  <c r="R63" i="1"/>
  <c r="R64" i="1"/>
  <c r="R65" i="1"/>
  <c r="R66" i="1"/>
  <c r="R58" i="1"/>
  <c r="R42" i="1"/>
  <c r="R41" i="1" s="1"/>
  <c r="R34" i="1"/>
  <c r="R35" i="1"/>
  <c r="R36" i="1"/>
  <c r="R37" i="1"/>
  <c r="R38" i="1"/>
  <c r="R39" i="1"/>
  <c r="R40" i="1"/>
  <c r="R33" i="1"/>
  <c r="R23" i="1"/>
  <c r="R24" i="1"/>
  <c r="R25" i="1"/>
  <c r="R26" i="1"/>
  <c r="R27" i="1"/>
  <c r="R28" i="1"/>
  <c r="R29" i="1"/>
  <c r="R30" i="1"/>
  <c r="R22" i="1"/>
  <c r="R17" i="1"/>
  <c r="R18" i="1"/>
  <c r="R19" i="1"/>
  <c r="R20" i="1"/>
  <c r="Q79" i="1"/>
  <c r="Q75" i="1"/>
  <c r="Q57" i="1"/>
  <c r="Q41" i="1"/>
  <c r="Q31" i="1"/>
  <c r="Q21" i="1"/>
  <c r="Q15" i="1"/>
  <c r="D88" i="1" l="1"/>
  <c r="R79" i="1"/>
  <c r="R21" i="1"/>
  <c r="Q88" i="1"/>
  <c r="R57" i="1"/>
  <c r="R75" i="1" l="1"/>
  <c r="R31" i="1" l="1"/>
  <c r="P79" i="1"/>
  <c r="P75" i="1"/>
  <c r="P57" i="1"/>
  <c r="P41" i="1"/>
  <c r="P31" i="1"/>
  <c r="P21" i="1"/>
  <c r="P15" i="1"/>
  <c r="O57" i="1"/>
  <c r="O79" i="1"/>
  <c r="O75" i="1"/>
  <c r="O41" i="1"/>
  <c r="O31" i="1"/>
  <c r="O21" i="1"/>
  <c r="O15" i="1"/>
  <c r="R32" i="1"/>
  <c r="P88" i="1" l="1"/>
  <c r="O88" i="1"/>
  <c r="N79" i="1"/>
  <c r="N75" i="1"/>
  <c r="N57" i="1"/>
  <c r="N41" i="1"/>
  <c r="N31" i="1"/>
  <c r="N21" i="1"/>
  <c r="N15" i="1"/>
  <c r="M79" i="1"/>
  <c r="L79" i="1"/>
  <c r="K79" i="1"/>
  <c r="J79" i="1"/>
  <c r="H79" i="1"/>
  <c r="G79" i="1"/>
  <c r="F79" i="1"/>
  <c r="E79" i="1"/>
  <c r="L75" i="1"/>
  <c r="L57" i="1"/>
  <c r="L41" i="1"/>
  <c r="L31" i="1"/>
  <c r="L21" i="1"/>
  <c r="N88" i="1" l="1"/>
  <c r="M57" i="1"/>
  <c r="L15" i="1"/>
  <c r="L88" i="1" s="1"/>
  <c r="M75" i="1" l="1"/>
  <c r="M41" i="1"/>
  <c r="M31" i="1"/>
  <c r="M21" i="1"/>
  <c r="M15" i="1"/>
  <c r="R15" i="1" l="1"/>
  <c r="R88" i="1" s="1"/>
  <c r="M88" i="1"/>
  <c r="G75" i="1" l="1"/>
  <c r="F75" i="1"/>
  <c r="E75" i="1"/>
  <c r="K75" i="1"/>
  <c r="K57" i="1"/>
  <c r="K41" i="1"/>
  <c r="K31" i="1"/>
  <c r="K21" i="1"/>
  <c r="K15" i="1"/>
  <c r="J57" i="1"/>
  <c r="H57" i="1"/>
  <c r="F57" i="1"/>
  <c r="G57" i="1"/>
  <c r="E57" i="1"/>
  <c r="J75" i="1"/>
  <c r="J41" i="1"/>
  <c r="J31" i="1"/>
  <c r="J21" i="1"/>
  <c r="J15" i="1"/>
  <c r="H21" i="1"/>
  <c r="H15" i="1"/>
  <c r="H41" i="1"/>
  <c r="H31" i="1"/>
  <c r="G41" i="1"/>
  <c r="G31" i="1"/>
  <c r="G21" i="1"/>
  <c r="G15" i="1"/>
  <c r="R43" i="1"/>
  <c r="R44" i="1"/>
  <c r="R45" i="1"/>
  <c r="R46" i="1"/>
  <c r="R47" i="1"/>
  <c r="R48" i="1"/>
  <c r="R49" i="1"/>
  <c r="H75" i="1"/>
  <c r="R80" i="1"/>
  <c r="R77" i="1"/>
  <c r="R76" i="1"/>
  <c r="E15" i="1"/>
  <c r="E21" i="1"/>
  <c r="E31" i="1"/>
  <c r="E41" i="1"/>
  <c r="E67" i="1"/>
  <c r="R67" i="1" s="1"/>
  <c r="K88" i="1" l="1"/>
  <c r="G88" i="1"/>
  <c r="G90" i="1" s="1"/>
  <c r="J88" i="1"/>
  <c r="H88" i="1"/>
  <c r="E88" i="1"/>
  <c r="F31" i="1"/>
  <c r="F15" i="1"/>
  <c r="F70" i="1"/>
  <c r="F69" i="1"/>
  <c r="F41" i="1"/>
  <c r="F21" i="1"/>
  <c r="B79" i="1"/>
  <c r="B75" i="1"/>
  <c r="B72" i="1"/>
  <c r="B70" i="1"/>
  <c r="B69" i="1"/>
  <c r="B63" i="1"/>
  <c r="B62" i="1"/>
  <c r="B60" i="1"/>
  <c r="B59" i="1"/>
  <c r="B58" i="1"/>
  <c r="B50" i="1"/>
  <c r="B42" i="1"/>
  <c r="B41" i="1" s="1"/>
  <c r="B40" i="1"/>
  <c r="B38" i="1"/>
  <c r="B37" i="1"/>
  <c r="B36" i="1"/>
  <c r="B34" i="1"/>
  <c r="B33" i="1"/>
  <c r="B30" i="1"/>
  <c r="B28" i="1"/>
  <c r="B27" i="1"/>
  <c r="B26" i="1"/>
  <c r="B25" i="1"/>
  <c r="B24" i="1"/>
  <c r="B23" i="1"/>
  <c r="B22" i="1"/>
  <c r="B20" i="1"/>
  <c r="B19" i="1"/>
  <c r="F67" i="1" l="1"/>
  <c r="F88" i="1" s="1"/>
  <c r="B15" i="1"/>
  <c r="B67" i="1"/>
  <c r="B21" i="1"/>
  <c r="B31" i="1"/>
  <c r="B57" i="1"/>
  <c r="B88" i="1" l="1"/>
</calcChain>
</file>

<file path=xl/sharedStrings.xml><?xml version="1.0" encoding="utf-8"?>
<sst xmlns="http://schemas.openxmlformats.org/spreadsheetml/2006/main" count="118" uniqueCount="117">
  <si>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</si>
  <si>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</si>
  <si>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</si>
  <si>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</si>
  <si>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2022</t>
  </si>
  <si>
    <t>EJECUCIÓN DE GASTO Y APLICACIONES FINANCIERAS</t>
  </si>
  <si>
    <t>En RD$</t>
  </si>
  <si>
    <t>DETALLE</t>
  </si>
  <si>
    <t>PRESUPUESTOAPROBADO</t>
  </si>
  <si>
    <t>PRESUPUESTO 
MODIFICADO</t>
  </si>
  <si>
    <t>GASTO DEVENGADO</t>
  </si>
  <si>
    <t>ENERO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</si>
  <si>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</si>
  <si>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</si>
  <si>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</si>
  <si>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</si>
  <si>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</si>
  <si>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</si>
  <si>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</si>
  <si>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</si>
  <si>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</si>
  <si>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</si>
  <si>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</si>
  <si>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</si>
  <si>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</si>
  <si>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</si>
  <si>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</si>
  <si>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</si>
  <si>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</si>
  <si>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</si>
  <si>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</si>
  <si>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</si>
  <si>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</si>
  <si>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</si>
  <si>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</si>
  <si>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</si>
  <si>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</si>
  <si>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</si>
  <si>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</si>
  <si>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</si>
  <si>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</si>
  <si>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</si>
  <si>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</si>
  <si>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</si>
  <si>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</si>
  <si>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</si>
  <si>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</si>
  <si>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</si>
  <si>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</si>
  <si>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</si>
  <si>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</si>
  <si>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</si>
  <si>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</si>
  <si>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</si>
  <si>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</si>
  <si>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</si>
  <si>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</si>
  <si>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</si>
  <si>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</si>
  <si>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</si>
  <si>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</si>
  <si>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</si>
  <si>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</si>
  <si>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</si>
  <si>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</si>
  <si>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</si>
  <si>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</si>
  <si>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</si>
  <si>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</si>
  <si>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</si>
  <si>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</si>
  <si>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</si>
  <si>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</si>
  <si>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</si>
  <si>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</si>
  <si>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</si>
  <si>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</si>
  <si>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</si>
  <si>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</si>
  <si>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</si>
  <si>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</si>
  <si>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</si>
  <si>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</si>
  <si>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</si>
  <si>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</si>
  <si>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</si>
  <si>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</si>
  <si>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TOTAL: GASTO Y APLICACIONES FIANCIERAS</t>
  </si>
  <si>
    <t>NOTAS:</t>
  </si>
  <si>
    <t>1. GASTO DEVENGADO</t>
  </si>
  <si>
    <t>2. Se presenta el gasto por mes;  cada mes se debe actualizar el gasto devengado 
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</si>
  <si>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</si>
  <si>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</si>
  <si>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</si>
  <si>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 xml:space="preserve">     Yudelka Altagracia Almonte Canó</t>
  </si>
  <si>
    <t>____________________________________________</t>
  </si>
  <si>
    <t>Oliver Nazario Brugal</t>
  </si>
  <si>
    <t>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</si>
  <si>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</si>
  <si>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</si>
  <si>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</si>
  <si>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</si>
  <si>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</si>
  <si>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</si>
  <si>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</si>
  <si>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</si>
  <si>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</si>
  <si>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</si>
  <si>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</si>
  <si>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                                                                                                     </t>
  </si>
  <si>
    <t xml:space="preserve">   Máximo Antonio Herrera Salvador</t>
  </si>
  <si>
    <t xml:space="preserve">                                                                                                                                                                          </t>
  </si>
  <si>
    <t xml:space="preserve">     Director Administrativo y Financiero</t>
  </si>
  <si>
    <t>OCTUBRE</t>
  </si>
  <si>
    <t xml:space="preserve">      Encargada de la  División: Presupuesto</t>
  </si>
  <si>
    <t>NOBIEMBRE</t>
  </si>
  <si>
    <t>DICIEMBE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</si>
</sst>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35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Calibri"/>
      <family val="2"/>
      <scheme val="minor"/>
    </font>
    <font>
      <b/>
      <sz val="18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8"/>
      <name val="Times New Roman"/>
      <family val="1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1" xfId="0" applyFont="1" applyBorder="1" applyAlignment="1">
      <alignment horizontal="center" vertical="top" wrapText="1" readingOrder="1"/>
    </xf>
    <xf numFmtId="164" fontId="5" fillId="0" borderId="0" xfId="1" applyFont="1" applyBorder="1" applyAlignment="1">
      <alignment horizontal="center" vertical="top" wrapText="1" readingOrder="1"/>
    </xf>
    <xf numFmtId="164" fontId="0" fillId="0" borderId="0" xfId="1" applyFont="1"/>
    <xf numFmtId="164" fontId="7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/>
    </xf>
    <xf numFmtId="164" fontId="0" fillId="4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8" fillId="5" borderId="9" xfId="1" applyFont="1" applyFill="1" applyBorder="1" applyAlignment="1">
      <alignment horizontal="left" vertical="center"/>
    </xf>
    <xf numFmtId="164" fontId="7" fillId="3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64" fontId="9" fillId="4" borderId="0" xfId="1" applyFont="1" applyFill="1" applyAlignment="1">
      <alignment horizontal="center" vertical="center"/>
    </xf>
    <xf numFmtId="164" fontId="0" fillId="0" borderId="0" xfId="0" applyNumberFormat="1"/>
    <xf numFmtId="0" fontId="0" fillId="4" borderId="0" xfId="0" applyFill="1" applyAlignment="1">
      <alignment horizontal="left" vertical="top" indent="2"/>
    </xf>
    <xf numFmtId="164" fontId="6" fillId="5" borderId="9" xfId="1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164" fontId="0" fillId="4" borderId="0" xfId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1" applyFont="1" applyAlignment="1">
      <alignment horizontal="center" vertical="center"/>
    </xf>
    <xf numFmtId="164" fontId="0" fillId="3" borderId="0" xfId="1" applyFont="1" applyFill="1" applyAlignment="1">
      <alignment horizontal="center" vertical="center"/>
    </xf>
    <xf numFmtId="0" fontId="0" fillId="3" borderId="0" xfId="0" applyFill="1"/>
    <xf numFmtId="164" fontId="10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164" fontId="11" fillId="3" borderId="0" xfId="1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164" fontId="11" fillId="4" borderId="0" xfId="1" applyFont="1" applyFill="1" applyAlignment="1">
      <alignment horizontal="center" vertical="center"/>
    </xf>
    <xf numFmtId="164" fontId="11" fillId="4" borderId="0" xfId="1" applyFont="1" applyFill="1" applyAlignment="1">
      <alignment horizontal="left" vertical="center"/>
    </xf>
    <xf numFmtId="164" fontId="0" fillId="4" borderId="0" xfId="1" applyFont="1" applyFill="1" applyAlignment="1">
      <alignment horizontal="left"/>
    </xf>
    <xf numFmtId="0" fontId="0" fillId="4" borderId="0" xfId="0" applyFill="1" applyAlignment="1">
      <alignment horizontal="left"/>
    </xf>
    <xf numFmtId="0" fontId="7" fillId="0" borderId="0" xfId="0" applyFont="1"/>
    <xf numFmtId="0" fontId="10" fillId="0" borderId="0" xfId="0" applyFont="1"/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2" fillId="4" borderId="0" xfId="1" applyFont="1" applyFill="1"/>
    <xf numFmtId="164" fontId="13" fillId="4" borderId="11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 wrapText="1"/>
    </xf>
    <xf numFmtId="164" fontId="9" fillId="4" borderId="13" xfId="1" applyFont="1" applyFill="1" applyBorder="1" applyAlignment="1">
      <alignment horizontal="left" vertical="center"/>
    </xf>
    <xf numFmtId="164" fontId="10" fillId="4" borderId="0" xfId="1" applyFont="1" applyFill="1" applyAlignment="1">
      <alignment horizontal="center" vertical="center"/>
    </xf>
    <xf numFmtId="164" fontId="0" fillId="4" borderId="0" xfId="1" applyFont="1" applyFill="1" applyAlignment="1">
      <alignment horizontal="center" vertical="center"/>
    </xf>
    <xf numFmtId="164" fontId="0" fillId="4" borderId="0" xfId="0" applyNumberFormat="1" applyFill="1" applyAlignment="1">
      <alignment horizontal="left"/>
    </xf>
    <xf numFmtId="0" fontId="11" fillId="0" borderId="0" xfId="0" applyFont="1"/>
    <xf numFmtId="0" fontId="1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164" fontId="20" fillId="3" borderId="0" xfId="1" applyFont="1" applyFill="1" applyAlignment="1">
      <alignment horizontal="center" vertical="center"/>
    </xf>
    <xf numFmtId="164" fontId="19" fillId="0" borderId="0" xfId="1" applyFont="1"/>
    <xf numFmtId="164" fontId="19" fillId="4" borderId="0" xfId="1" applyFont="1" applyFill="1"/>
    <xf numFmtId="0" fontId="19" fillId="4" borderId="0" xfId="0" applyFont="1" applyFill="1"/>
    <xf numFmtId="164" fontId="19" fillId="3" borderId="0" xfId="1" applyFont="1" applyFill="1" applyAlignment="1">
      <alignment horizontal="center" vertical="center"/>
    </xf>
    <xf numFmtId="164" fontId="19" fillId="4" borderId="0" xfId="1" applyFont="1" applyFill="1" applyAlignment="1">
      <alignment horizontal="left"/>
    </xf>
    <xf numFmtId="0" fontId="19" fillId="4" borderId="0" xfId="0" applyFont="1" applyFill="1" applyAlignment="1">
      <alignment horizontal="left"/>
    </xf>
    <xf numFmtId="164" fontId="19" fillId="4" borderId="0" xfId="0" applyNumberFormat="1" applyFont="1" applyFill="1" applyAlignment="1">
      <alignment horizontal="left"/>
    </xf>
    <xf numFmtId="0" fontId="2" fillId="0" borderId="0" xfId="0" applyFont="1"/>
    <xf numFmtId="0" fontId="19" fillId="4" borderId="0" xfId="0" applyFont="1" applyFill="1" applyAlignment="1">
      <alignment vertical="center"/>
    </xf>
    <xf numFmtId="0" fontId="21" fillId="4" borderId="0" xfId="0" applyFont="1" applyFill="1"/>
    <xf numFmtId="0" fontId="20" fillId="4" borderId="0" xfId="0" applyFont="1" applyFill="1"/>
    <xf numFmtId="0" fontId="12" fillId="0" borderId="0" xfId="0" applyFont="1"/>
    <xf numFmtId="0" fontId="22" fillId="0" borderId="0" xfId="0" applyFont="1"/>
    <xf numFmtId="0" fontId="24" fillId="0" borderId="14" xfId="0" applyFont="1" applyBorder="1" applyAlignment="1">
      <alignment horizontal="left"/>
    </xf>
    <xf numFmtId="0" fontId="3" fillId="0" borderId="0" xfId="0" applyFont="1"/>
    <xf numFmtId="0" fontId="25" fillId="0" borderId="0" xfId="0" applyFont="1"/>
    <xf numFmtId="0" fontId="26" fillId="4" borderId="14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19" fillId="0" borderId="0" xfId="0" applyNumberFormat="1" applyFont="1"/>
    <xf numFmtId="164" fontId="2" fillId="0" borderId="0" xfId="0" applyNumberFormat="1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D279F"/>
      <color rgb="FF3C08BE"/>
      <color rgb="FF214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676274</xdr:colOff>
      <xdr:row>2</xdr:row>
      <xdr:rowOff>123824</xdr:rowOff>
    </xdr:from>
    <xdr:to>
      <xdr:col>21</xdr:col>
      <xdr:colOff>736600</xdr:colOff>
      <xdr:row>4</xdr:row>
      <xdr:rowOff>184149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5C665862-9275-4E54-9288-FBCAAF0F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3424" y="504824"/>
          <a:ext cx="822326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5080000</xdr:colOff>
      <xdr:row>2</xdr:row>
      <xdr:rowOff>85724</xdr:rowOff>
    </xdr:from>
    <xdr:to>
      <xdr:col>1</xdr:col>
      <xdr:colOff>910889</xdr:colOff>
      <xdr:row>6</xdr:row>
      <xdr:rowOff>180974</xdr:rowOff>
    </xdr:to>
    <xdr:pic>
      <xdr:nvPicPr>
        <xdr:cNvPr id="4" name="Imagen 3" descr="Portada - Ministerio de Salud Pública">
          <a:extLst>
            <a:ext uri="{FF2B5EF4-FFF2-40B4-BE49-F238E27FC236}">
              <a16:creationId xmlns:a16="http://schemas.microsoft.com/office/drawing/2014/main" id="{D8BEA03A-985B-4FEC-B3A4-0ABA684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466724"/>
          <a:ext cx="2193589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824499</xdr:colOff>
      <xdr:row>3</xdr:row>
      <xdr:rowOff>71242</xdr:rowOff>
    </xdr:from>
    <xdr:ext cx="1187451" cy="1266825"/>
    <xdr:pic>
      <xdr:nvPicPr>
        <xdr:cNvPr id="2" name="Imagen 1">
          <a:extLst>
            <a:ext uri="{FF2B5EF4-FFF2-40B4-BE49-F238E27FC236}">
              <a16:creationId xmlns:a16="http://schemas.microsoft.com/office/drawing/2014/main" id="{D14D27C4-B25C-4D50-9FC3-53AF0D941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52376" y="658400"/>
          <a:ext cx="1187451" cy="12668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delkaalmonte/Desktop/PRESUPUESTO%20DEFINITIVO%202022%20Definitivo%20con%20T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DEL GASTO"/>
      <sheetName val="Ingreso "/>
      <sheetName val="Egreso"/>
      <sheetName val="ESTRUCTURA NUEVA"/>
      <sheetName val="Resumen "/>
      <sheetName val=" DIREC. GENERAL 01-00-00-0001"/>
      <sheetName val="ADM 01-00-00-0002"/>
      <sheetName val="GEST.CALI AG. 02-00-00-0002 LAB"/>
      <sheetName val="COORD SUPERV 02-00-00-0003 ING."/>
      <sheetName val="GESTION AMB. RIES.02-00-00-0004"/>
      <sheetName val="PROD AGUA P. 11-03-00-001"/>
      <sheetName val="MACRO Y MICRO 11-03-00-002"/>
      <sheetName val="MANTENIMIENTO  12-01-00-02"/>
      <sheetName val="12-04-00-01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35">
          <cell r="I35">
            <v>250000</v>
          </cell>
        </row>
        <row r="37">
          <cell r="I37">
            <v>29097711</v>
          </cell>
        </row>
        <row r="46">
          <cell r="I46">
            <v>224350604</v>
          </cell>
        </row>
        <row r="52">
          <cell r="I52">
            <v>9350000</v>
          </cell>
        </row>
        <row r="55">
          <cell r="I55">
            <v>540000</v>
          </cell>
        </row>
        <row r="59">
          <cell r="I59">
            <v>120000</v>
          </cell>
        </row>
        <row r="62">
          <cell r="I62">
            <v>9200000</v>
          </cell>
        </row>
        <row r="69">
          <cell r="I69">
            <v>1100000</v>
          </cell>
        </row>
        <row r="71">
          <cell r="I71">
            <v>600000</v>
          </cell>
        </row>
        <row r="87">
          <cell r="I87">
            <v>1120000</v>
          </cell>
        </row>
        <row r="91">
          <cell r="I91">
            <v>525000</v>
          </cell>
        </row>
        <row r="95">
          <cell r="I95">
            <v>923700</v>
          </cell>
        </row>
        <row r="99">
          <cell r="I99">
            <v>2500000</v>
          </cell>
        </row>
        <row r="103">
          <cell r="I103">
            <v>8505000</v>
          </cell>
        </row>
        <row r="111">
          <cell r="I111">
            <v>12827500</v>
          </cell>
        </row>
        <row r="121">
          <cell r="I121">
            <v>2440000</v>
          </cell>
        </row>
        <row r="128">
          <cell r="I128">
            <v>3150000</v>
          </cell>
        </row>
        <row r="135">
          <cell r="I135">
            <v>1200000</v>
          </cell>
        </row>
        <row r="140">
          <cell r="I140">
            <v>100000</v>
          </cell>
        </row>
        <row r="141">
          <cell r="I141">
            <v>1000000</v>
          </cell>
        </row>
        <row r="143">
          <cell r="I143">
            <v>13600000</v>
          </cell>
        </row>
        <row r="150">
          <cell r="I150">
            <v>600000</v>
          </cell>
        </row>
        <row r="153">
          <cell r="I153">
            <v>500000</v>
          </cell>
        </row>
        <row r="155">
          <cell r="I155">
            <v>150300000</v>
          </cell>
        </row>
        <row r="158">
          <cell r="T15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B74B-ED55-4534-B8A7-AF406F3DF790}">
  <sheetPr>
    <tabColor rgb="FFFFFF00"/>
    <pageSetUpPr fitToPage="1"/>
  </sheetPr>
  <dimension ref="A4:W111"/>
  <sheetViews>
    <sheetView showGridLines="0" tabSelected="1" topLeftCell="A77" zoomScale="73" zoomScaleNormal="73" zoomScaleSheetLayoutView="100" workbookViewId="0">
      <selection activeCell="E95" sqref="E95"/>
    </sheetView>
  </sheetViews>
  <sheetFormatPr baseColWidth="10" defaultColWidth="11.42578125" defaultRowHeight="15" x14ac:dyDescent="0.25"/>
  <cols>
    <col min="1" max="1" width="95.42578125" customWidth="1"/>
    <col min="2" max="2" width="36.140625" style="3" customWidth="1"/>
    <col min="3" max="3" width="22.28515625" style="3" customWidth="1"/>
    <col min="4" max="4" width="22.28515625" style="3" hidden="1" customWidth="1"/>
    <col min="5" max="5" width="20.5703125" style="3" customWidth="1"/>
    <col min="6" max="6" width="19.5703125" style="18" bestFit="1" customWidth="1"/>
    <col min="7" max="8" width="19.5703125" bestFit="1" customWidth="1"/>
    <col min="9" max="9" width="13.28515625" hidden="1" customWidth="1"/>
    <col min="10" max="12" width="19.5703125" bestFit="1" customWidth="1"/>
    <col min="13" max="13" width="19.5703125" style="52" bestFit="1" customWidth="1"/>
    <col min="14" max="14" width="20" style="47" customWidth="1"/>
    <col min="15" max="15" width="19.5703125" style="47" bestFit="1" customWidth="1"/>
    <col min="16" max="17" width="21" style="47" bestFit="1" customWidth="1"/>
    <col min="18" max="18" width="21" customWidth="1"/>
    <col min="19" max="19" width="17.140625" bestFit="1" customWidth="1"/>
    <col min="20" max="20" width="13.85546875" bestFit="1" customWidth="1"/>
  </cols>
  <sheetData>
    <row r="4" spans="1:20" ht="43.5" x14ac:dyDescent="0.25">
      <c r="A4" s="84" t="s">
        <v>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20" ht="25.5" x14ac:dyDescent="0.25">
      <c r="A5" s="85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1:20" ht="20.25" x14ac:dyDescent="0.25">
      <c r="A6" s="86" t="s">
        <v>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20" ht="18.75" x14ac:dyDescent="0.25">
      <c r="A7" s="87" t="s">
        <v>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20" ht="18.75" x14ac:dyDescent="0.25">
      <c r="A8" s="88" t="s">
        <v>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1:20" ht="15.75" x14ac:dyDescent="0.25">
      <c r="A9" s="73" t="s">
        <v>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0" ht="15.75" x14ac:dyDescent="0.25">
      <c r="A10" s="73" t="s">
        <v>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</row>
    <row r="11" spans="1:20" ht="15.75" customHeight="1" x14ac:dyDescent="0.25">
      <c r="A11" s="1"/>
      <c r="B11" s="2"/>
      <c r="C11" s="2"/>
      <c r="D11" s="2"/>
      <c r="M11" s="19"/>
    </row>
    <row r="12" spans="1:20" ht="15.75" customHeight="1" x14ac:dyDescent="0.25">
      <c r="A12" s="75" t="s">
        <v>7</v>
      </c>
      <c r="B12" s="77" t="s">
        <v>8</v>
      </c>
      <c r="C12" s="79" t="s">
        <v>9</v>
      </c>
      <c r="D12" s="4"/>
      <c r="E12" s="80" t="s">
        <v>10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2"/>
    </row>
    <row r="13" spans="1:20" s="5" customFormat="1" ht="31.5" customHeight="1" x14ac:dyDescent="0.25">
      <c r="A13" s="76"/>
      <c r="B13" s="78"/>
      <c r="C13" s="79"/>
      <c r="D13" s="4"/>
      <c r="E13" s="4" t="s">
        <v>11</v>
      </c>
      <c r="F13" s="4" t="s">
        <v>101</v>
      </c>
      <c r="G13" s="4" t="s">
        <v>102</v>
      </c>
      <c r="H13" s="4" t="s">
        <v>103</v>
      </c>
      <c r="I13" s="4" t="s">
        <v>103</v>
      </c>
      <c r="J13" s="4" t="s">
        <v>104</v>
      </c>
      <c r="K13" s="4" t="s">
        <v>105</v>
      </c>
      <c r="L13" s="4" t="s">
        <v>106</v>
      </c>
      <c r="M13" s="4" t="s">
        <v>107</v>
      </c>
      <c r="N13" s="4" t="s">
        <v>108</v>
      </c>
      <c r="O13" s="4" t="s">
        <v>113</v>
      </c>
      <c r="P13" s="4" t="s">
        <v>115</v>
      </c>
      <c r="Q13" s="4" t="s">
        <v>116</v>
      </c>
      <c r="R13" s="4" t="s">
        <v>12</v>
      </c>
    </row>
    <row r="14" spans="1:20" s="5" customFormat="1" x14ac:dyDescent="0.25">
      <c r="A14" s="6" t="s">
        <v>13</v>
      </c>
      <c r="B14" s="7"/>
      <c r="C14" s="7"/>
      <c r="D14" s="7"/>
      <c r="E14" s="8"/>
      <c r="F14" s="7"/>
      <c r="M14" s="58"/>
      <c r="N14" s="48"/>
      <c r="O14" s="48"/>
      <c r="P14" s="48"/>
      <c r="Q14" s="48"/>
    </row>
    <row r="15" spans="1:20" ht="15.75" x14ac:dyDescent="0.25">
      <c r="A15" s="9" t="s">
        <v>14</v>
      </c>
      <c r="B15" s="10">
        <f>+B16+B17+B18+B19+B20</f>
        <v>214582617</v>
      </c>
      <c r="C15" s="10">
        <f>+C16+C22+C70</f>
        <v>301000000</v>
      </c>
      <c r="D15" s="10">
        <f>+D16+D17+D19+D20</f>
        <v>397283401</v>
      </c>
      <c r="E15" s="10">
        <f>+E16+E19+E20</f>
        <v>12795893</v>
      </c>
      <c r="F15" s="10">
        <f>+F16+F17+F19+F20</f>
        <v>13862266</v>
      </c>
      <c r="G15" s="10">
        <f>+G16+G17+G19+G20</f>
        <v>14232629</v>
      </c>
      <c r="H15" s="10">
        <f>+H16+H17+H19+H20</f>
        <v>14006502</v>
      </c>
      <c r="I15" s="10"/>
      <c r="J15" s="10">
        <f t="shared" ref="J15:P15" si="0">+J16+J17+J19+J20</f>
        <v>14268482</v>
      </c>
      <c r="K15" s="10">
        <f t="shared" si="0"/>
        <v>16812149</v>
      </c>
      <c r="L15" s="10">
        <f t="shared" si="0"/>
        <v>14475868</v>
      </c>
      <c r="M15" s="10">
        <f t="shared" si="0"/>
        <v>14535818</v>
      </c>
      <c r="N15" s="10">
        <f t="shared" si="0"/>
        <v>14521941</v>
      </c>
      <c r="O15" s="10">
        <f t="shared" si="0"/>
        <v>14444884</v>
      </c>
      <c r="P15" s="10">
        <f t="shared" si="0"/>
        <v>14851488</v>
      </c>
      <c r="Q15" s="10">
        <f t="shared" ref="Q15" si="1">+Q16+Q17+Q19+Q20</f>
        <v>36987378.329999998</v>
      </c>
      <c r="R15" s="10">
        <f>+R16+R19+R20+R17</f>
        <v>195795298.32999998</v>
      </c>
    </row>
    <row r="16" spans="1:20" ht="24.95" customHeight="1" x14ac:dyDescent="0.25">
      <c r="A16" s="11" t="s">
        <v>15</v>
      </c>
      <c r="B16" s="12">
        <v>183234906</v>
      </c>
      <c r="C16" s="12">
        <v>182700784</v>
      </c>
      <c r="D16" s="12">
        <f>SUM(B16:C16)</f>
        <v>365935690</v>
      </c>
      <c r="E16" s="3">
        <v>12778143</v>
      </c>
      <c r="F16" s="18">
        <v>12080475</v>
      </c>
      <c r="G16" s="3">
        <v>12441225</v>
      </c>
      <c r="H16" s="3">
        <v>12174735</v>
      </c>
      <c r="J16" s="3">
        <v>12415325</v>
      </c>
      <c r="K16" s="3">
        <v>14960453</v>
      </c>
      <c r="L16" s="3">
        <v>12626337</v>
      </c>
      <c r="M16" s="12">
        <v>12655930</v>
      </c>
      <c r="N16" s="3">
        <v>12625637</v>
      </c>
      <c r="O16" s="3">
        <v>12532110</v>
      </c>
      <c r="P16" s="3">
        <v>12971648</v>
      </c>
      <c r="Q16" s="3">
        <v>36987378.329999998</v>
      </c>
      <c r="R16" s="13">
        <f>+E16+F16+H16+G16+J16+K16+M16+L16+N16+O16+P16+Q16</f>
        <v>177249396.32999998</v>
      </c>
      <c r="S16" s="13"/>
      <c r="T16" s="13"/>
    </row>
    <row r="17" spans="1:19" ht="24.95" customHeight="1" x14ac:dyDescent="0.25">
      <c r="A17" s="14" t="s">
        <v>16</v>
      </c>
      <c r="B17" s="12">
        <v>2000000</v>
      </c>
      <c r="C17" s="12"/>
      <c r="D17" s="12">
        <f>+B17+C17</f>
        <v>2000000</v>
      </c>
      <c r="E17" s="3">
        <v>0</v>
      </c>
      <c r="F17" s="18">
        <v>0</v>
      </c>
      <c r="G17" s="3">
        <v>0</v>
      </c>
      <c r="H17" s="3">
        <v>0</v>
      </c>
      <c r="J17" s="3">
        <v>0</v>
      </c>
      <c r="K17" s="3">
        <v>0</v>
      </c>
      <c r="L17" s="3">
        <v>0</v>
      </c>
      <c r="M17" s="12"/>
      <c r="N17" s="3"/>
      <c r="O17" s="3"/>
      <c r="P17" s="3"/>
      <c r="Q17" s="3"/>
      <c r="R17" s="13">
        <f t="shared" ref="R17:R20" si="2">+E17+F17+H17+G17+J17+K17+M17+L17+N17+O17+P17+Q17</f>
        <v>0</v>
      </c>
    </row>
    <row r="18" spans="1:19" ht="24.95" customHeight="1" x14ac:dyDescent="0.25">
      <c r="A18" s="14" t="s">
        <v>17</v>
      </c>
      <c r="B18" s="12"/>
      <c r="C18" s="12"/>
      <c r="D18" s="12">
        <f t="shared" ref="D18:D20" si="3">+B18+C18</f>
        <v>0</v>
      </c>
      <c r="G18" s="3"/>
      <c r="H18" s="3"/>
      <c r="J18" s="3"/>
      <c r="K18" s="3"/>
      <c r="L18" s="3"/>
      <c r="M18" s="12"/>
      <c r="N18" s="3"/>
      <c r="O18" s="3"/>
      <c r="P18" s="3"/>
      <c r="Q18" s="3"/>
      <c r="R18" s="13">
        <f t="shared" si="2"/>
        <v>0</v>
      </c>
    </row>
    <row r="19" spans="1:19" ht="24.95" customHeight="1" x14ac:dyDescent="0.25">
      <c r="A19" s="14" t="s">
        <v>18</v>
      </c>
      <c r="B19" s="12">
        <f>+'[1]Resumen '!I35</f>
        <v>250000</v>
      </c>
      <c r="C19" s="12"/>
      <c r="D19" s="12">
        <f t="shared" si="3"/>
        <v>250000</v>
      </c>
      <c r="E19" s="3">
        <v>17750</v>
      </c>
      <c r="F19" s="18">
        <v>0</v>
      </c>
      <c r="G19" s="3">
        <v>0</v>
      </c>
      <c r="H19" s="3">
        <v>0</v>
      </c>
      <c r="J19" s="3">
        <v>0</v>
      </c>
      <c r="K19" s="3">
        <v>0</v>
      </c>
      <c r="L19" s="3">
        <v>0</v>
      </c>
      <c r="M19" s="12">
        <v>0</v>
      </c>
      <c r="N19" s="3">
        <v>0</v>
      </c>
      <c r="O19" s="3">
        <v>0</v>
      </c>
      <c r="P19" s="3">
        <v>0</v>
      </c>
      <c r="Q19" s="3">
        <v>0</v>
      </c>
      <c r="R19" s="13">
        <f t="shared" si="2"/>
        <v>17750</v>
      </c>
    </row>
    <row r="20" spans="1:19" ht="24.95" customHeight="1" x14ac:dyDescent="0.25">
      <c r="A20" s="14" t="s">
        <v>19</v>
      </c>
      <c r="B20" s="12">
        <f>+'[1]Resumen '!I37</f>
        <v>29097711</v>
      </c>
      <c r="C20" s="12"/>
      <c r="D20" s="12">
        <f t="shared" si="3"/>
        <v>29097711</v>
      </c>
      <c r="F20" s="18">
        <v>1781791</v>
      </c>
      <c r="G20" s="3">
        <v>1791404</v>
      </c>
      <c r="H20" s="3">
        <v>1831767</v>
      </c>
      <c r="J20" s="3">
        <v>1853157</v>
      </c>
      <c r="K20" s="3">
        <v>1851696</v>
      </c>
      <c r="L20" s="3">
        <v>1849531</v>
      </c>
      <c r="M20" s="12">
        <v>1879888</v>
      </c>
      <c r="N20" s="3">
        <v>1896304</v>
      </c>
      <c r="O20" s="3">
        <v>1912774</v>
      </c>
      <c r="P20" s="18">
        <v>1879840</v>
      </c>
      <c r="Q20" s="18"/>
      <c r="R20" s="13">
        <f t="shared" si="2"/>
        <v>18528152</v>
      </c>
    </row>
    <row r="21" spans="1:19" ht="24.95" customHeight="1" x14ac:dyDescent="0.25">
      <c r="A21" s="15" t="s">
        <v>20</v>
      </c>
      <c r="B21" s="10">
        <f>+B22+B23+B24+B25+B26+B27+B28+B29+B30</f>
        <v>262046594</v>
      </c>
      <c r="C21" s="10">
        <f>+C22</f>
        <v>52120948</v>
      </c>
      <c r="D21" s="10">
        <f>+D22+D23+D24+D25+D26+D27+D28+D29+D30</f>
        <v>314167542</v>
      </c>
      <c r="E21" s="10">
        <f>+E22+E23+E24+E25+E26+E27+E28+E29+E30</f>
        <v>25864455.670000002</v>
      </c>
      <c r="F21" s="10">
        <f>+F22+F23+F24+F25+F26+F27+F28+F29+F30</f>
        <v>28086531.670000002</v>
      </c>
      <c r="G21" s="10">
        <f>+G22+G23+G24+G25+G26+G27+G28+G29+G30</f>
        <v>26299125.670000002</v>
      </c>
      <c r="H21" s="10">
        <f>+H22+H23+H24+H25+H26+H27+H28+H29+H30</f>
        <v>23903173.670000002</v>
      </c>
      <c r="I21" s="10"/>
      <c r="J21" s="10">
        <f t="shared" ref="J21:O21" si="4">+J22+J23+J24+J25+J26+J27+J28+J29+J30</f>
        <v>23649434.670000002</v>
      </c>
      <c r="K21" s="10">
        <f t="shared" si="4"/>
        <v>25132757.620000001</v>
      </c>
      <c r="L21" s="10">
        <f t="shared" si="4"/>
        <v>25102280.670000002</v>
      </c>
      <c r="M21" s="10">
        <f t="shared" si="4"/>
        <v>24985927.670000002</v>
      </c>
      <c r="N21" s="10">
        <f t="shared" si="4"/>
        <v>21477463.670000002</v>
      </c>
      <c r="O21" s="10">
        <f t="shared" si="4"/>
        <v>27126064.670000002</v>
      </c>
      <c r="P21" s="10">
        <f t="shared" ref="P21:Q21" si="5">+P22+P23+P24+P25+P26+P27+P28+P29+P30</f>
        <v>36096667.670000002</v>
      </c>
      <c r="Q21" s="10">
        <f t="shared" si="5"/>
        <v>27033847.34</v>
      </c>
      <c r="R21" s="10">
        <f>+R22+R23+R24+R25+R26+R27+R28+R29+R30</f>
        <v>314757730.66000009</v>
      </c>
      <c r="S21" s="13"/>
    </row>
    <row r="22" spans="1:19" ht="24.95" customHeight="1" x14ac:dyDescent="0.25">
      <c r="A22" s="16" t="s">
        <v>21</v>
      </c>
      <c r="B22" s="12">
        <f>+'[1]Resumen '!I46</f>
        <v>224350604</v>
      </c>
      <c r="C22" s="12">
        <v>52120948</v>
      </c>
      <c r="D22" s="12">
        <f>SUM(B22:C22)</f>
        <v>276471552</v>
      </c>
      <c r="E22" s="3">
        <v>19384130.670000002</v>
      </c>
      <c r="F22" s="18">
        <v>21420166.670000002</v>
      </c>
      <c r="G22" s="3">
        <v>19313831.670000002</v>
      </c>
      <c r="H22" s="3">
        <v>18700402.670000002</v>
      </c>
      <c r="J22" s="3">
        <v>18702192.670000002</v>
      </c>
      <c r="K22" s="3">
        <v>18949470.620000001</v>
      </c>
      <c r="L22" s="3">
        <v>18713627.670000002</v>
      </c>
      <c r="M22" s="18">
        <v>18713520.670000002</v>
      </c>
      <c r="N22" s="3">
        <v>18469508.670000002</v>
      </c>
      <c r="O22" s="3">
        <v>18371103.670000002</v>
      </c>
      <c r="P22" s="18">
        <v>25749456.670000002</v>
      </c>
      <c r="Q22" s="18">
        <v>18468726.34</v>
      </c>
      <c r="R22" s="13">
        <f>+E22+F22+H22+G22+J22+K22+M22+L22+N22+O22+P22+Q22</f>
        <v>234956138.66000006</v>
      </c>
      <c r="S22" s="13"/>
    </row>
    <row r="23" spans="1:19" ht="24.95" customHeight="1" x14ac:dyDescent="0.25">
      <c r="A23" s="16" t="s">
        <v>22</v>
      </c>
      <c r="B23" s="12">
        <f>+'[1]Resumen '!I52</f>
        <v>9350000</v>
      </c>
      <c r="C23" s="12"/>
      <c r="D23" s="12">
        <f>+B23+C23</f>
        <v>9350000</v>
      </c>
      <c r="E23" s="3">
        <v>580500</v>
      </c>
      <c r="F23" s="18">
        <v>637630</v>
      </c>
      <c r="G23" s="3">
        <v>651300</v>
      </c>
      <c r="H23" s="3">
        <v>8260</v>
      </c>
      <c r="J23" s="3"/>
      <c r="K23" s="3">
        <v>560600</v>
      </c>
      <c r="L23" s="3">
        <v>604927</v>
      </c>
      <c r="M23" s="18">
        <v>646580</v>
      </c>
      <c r="N23" s="3"/>
      <c r="O23" s="3"/>
      <c r="P23" s="18">
        <v>1700150</v>
      </c>
      <c r="Q23" s="18">
        <v>79060</v>
      </c>
      <c r="R23" s="13">
        <f t="shared" ref="R23:R30" si="6">+E23+F23+H23+G23+J23+K23+M23+L23+N23+O23+P23+Q23</f>
        <v>5469007</v>
      </c>
    </row>
    <row r="24" spans="1:19" ht="24.95" customHeight="1" x14ac:dyDescent="0.25">
      <c r="A24" s="16" t="s">
        <v>23</v>
      </c>
      <c r="B24" s="12">
        <f>+'[1]Resumen '!I55</f>
        <v>540000</v>
      </c>
      <c r="C24" s="12"/>
      <c r="D24" s="12">
        <f t="shared" ref="D24:D30" si="7">+B24+C24</f>
        <v>540000</v>
      </c>
      <c r="E24" s="3">
        <v>29800</v>
      </c>
      <c r="F24" s="18">
        <v>12104</v>
      </c>
      <c r="G24" s="3">
        <v>176732</v>
      </c>
      <c r="H24" s="3">
        <v>27900</v>
      </c>
      <c r="J24" s="3">
        <v>17660</v>
      </c>
      <c r="K24" s="3">
        <v>26803</v>
      </c>
      <c r="L24" s="3">
        <v>526186</v>
      </c>
      <c r="M24" s="18">
        <v>69894</v>
      </c>
      <c r="N24" s="3">
        <v>40525</v>
      </c>
      <c r="O24" s="3">
        <v>45052</v>
      </c>
      <c r="P24" s="18">
        <v>58000</v>
      </c>
      <c r="Q24" s="18">
        <v>30350</v>
      </c>
      <c r="R24" s="13">
        <f t="shared" si="6"/>
        <v>1061006</v>
      </c>
    </row>
    <row r="25" spans="1:19" ht="24.95" customHeight="1" x14ac:dyDescent="0.25">
      <c r="A25" s="16" t="s">
        <v>24</v>
      </c>
      <c r="B25" s="12">
        <f>+'[1]Resumen '!I59</f>
        <v>120000</v>
      </c>
      <c r="C25" s="12"/>
      <c r="D25" s="12">
        <f t="shared" si="7"/>
        <v>120000</v>
      </c>
      <c r="E25" s="3">
        <v>10950</v>
      </c>
      <c r="F25" s="18">
        <v>34712</v>
      </c>
      <c r="G25" s="3">
        <v>34100</v>
      </c>
      <c r="H25" s="3">
        <v>37652</v>
      </c>
      <c r="J25" s="3">
        <v>70220</v>
      </c>
      <c r="K25" s="3">
        <v>42100</v>
      </c>
      <c r="L25" s="3">
        <v>79000</v>
      </c>
      <c r="M25" s="18">
        <v>41145</v>
      </c>
      <c r="N25" s="3">
        <v>34800</v>
      </c>
      <c r="O25" s="3">
        <v>14300</v>
      </c>
      <c r="P25" s="18">
        <v>85800</v>
      </c>
      <c r="Q25" s="18">
        <v>134660</v>
      </c>
      <c r="R25" s="13">
        <f t="shared" si="6"/>
        <v>619439</v>
      </c>
    </row>
    <row r="26" spans="1:19" ht="24.95" customHeight="1" x14ac:dyDescent="0.25">
      <c r="A26" s="16" t="s">
        <v>25</v>
      </c>
      <c r="B26" s="12">
        <f>+'[1]Resumen '!I62</f>
        <v>9200000</v>
      </c>
      <c r="C26" s="12"/>
      <c r="D26" s="12">
        <f t="shared" si="7"/>
        <v>9200000</v>
      </c>
      <c r="E26" s="3">
        <v>363343</v>
      </c>
      <c r="F26" s="18">
        <v>202196</v>
      </c>
      <c r="G26" s="3">
        <v>35456</v>
      </c>
      <c r="H26" s="3">
        <v>1071619</v>
      </c>
      <c r="J26" s="3">
        <v>203088</v>
      </c>
      <c r="K26" s="3">
        <v>493922</v>
      </c>
      <c r="L26" s="3">
        <v>203099</v>
      </c>
      <c r="M26" s="18">
        <v>209033</v>
      </c>
      <c r="N26" s="3">
        <v>1160624</v>
      </c>
      <c r="O26" s="3">
        <v>493050</v>
      </c>
      <c r="P26" s="18">
        <v>209799</v>
      </c>
      <c r="Q26" s="18">
        <v>565606</v>
      </c>
      <c r="R26" s="13">
        <f t="shared" si="6"/>
        <v>5210835</v>
      </c>
      <c r="S26" s="13"/>
    </row>
    <row r="27" spans="1:19" ht="24.95" customHeight="1" x14ac:dyDescent="0.25">
      <c r="A27" s="16" t="s">
        <v>26</v>
      </c>
      <c r="B27" s="12">
        <f>+'[1]Resumen '!I69</f>
        <v>1100000</v>
      </c>
      <c r="C27" s="12"/>
      <c r="D27" s="12">
        <f t="shared" si="7"/>
        <v>1100000</v>
      </c>
      <c r="E27" s="3">
        <v>0</v>
      </c>
      <c r="F27" s="18">
        <v>0</v>
      </c>
      <c r="G27" s="3">
        <v>574186</v>
      </c>
      <c r="H27" s="3">
        <v>0</v>
      </c>
      <c r="J27" s="3">
        <v>0</v>
      </c>
      <c r="K27" s="3">
        <v>0</v>
      </c>
      <c r="L27" s="3">
        <v>0</v>
      </c>
      <c r="M27" s="18">
        <v>0</v>
      </c>
      <c r="N27" s="3"/>
      <c r="O27" s="3"/>
      <c r="P27" s="18"/>
      <c r="Q27" s="18"/>
      <c r="R27" s="13">
        <f t="shared" si="6"/>
        <v>574186</v>
      </c>
    </row>
    <row r="28" spans="1:19" ht="24.95" customHeight="1" x14ac:dyDescent="0.25">
      <c r="A28" s="16" t="s">
        <v>27</v>
      </c>
      <c r="B28" s="12">
        <f>+'[1]Resumen '!I71</f>
        <v>600000</v>
      </c>
      <c r="C28" s="12"/>
      <c r="D28" s="12">
        <f t="shared" si="7"/>
        <v>600000</v>
      </c>
      <c r="E28" s="3">
        <v>14194</v>
      </c>
      <c r="F28" s="18">
        <v>172491</v>
      </c>
      <c r="G28" s="3">
        <v>96653</v>
      </c>
      <c r="H28" s="3">
        <v>21753</v>
      </c>
      <c r="J28" s="3">
        <v>295818</v>
      </c>
      <c r="K28" s="3">
        <v>56247</v>
      </c>
      <c r="L28" s="3">
        <v>32141</v>
      </c>
      <c r="M28" s="18">
        <v>30110</v>
      </c>
      <c r="N28" s="3">
        <v>49461</v>
      </c>
      <c r="O28" s="3">
        <v>61608</v>
      </c>
      <c r="P28" s="18">
        <v>145552</v>
      </c>
      <c r="Q28" s="18">
        <v>30778</v>
      </c>
      <c r="R28" s="13">
        <f t="shared" si="6"/>
        <v>1006806</v>
      </c>
    </row>
    <row r="29" spans="1:19" ht="24.95" customHeight="1" x14ac:dyDescent="0.25">
      <c r="A29" s="16" t="s">
        <v>28</v>
      </c>
      <c r="B29" s="12">
        <v>15665990</v>
      </c>
      <c r="C29" s="12"/>
      <c r="D29" s="12">
        <f t="shared" si="7"/>
        <v>15665990</v>
      </c>
      <c r="E29" s="3">
        <v>5318661</v>
      </c>
      <c r="F29" s="18">
        <v>5447517</v>
      </c>
      <c r="G29" s="3">
        <v>5278086</v>
      </c>
      <c r="H29" s="3">
        <v>3944644</v>
      </c>
      <c r="J29" s="3">
        <v>4248940</v>
      </c>
      <c r="K29" s="18">
        <v>4931145</v>
      </c>
      <c r="L29" s="3">
        <v>4752362</v>
      </c>
      <c r="M29" s="18">
        <v>5189261</v>
      </c>
      <c r="N29" s="3">
        <v>1589920</v>
      </c>
      <c r="O29" s="3">
        <v>8075142</v>
      </c>
      <c r="P29" s="18">
        <v>7860460</v>
      </c>
      <c r="Q29" s="18">
        <v>7524274</v>
      </c>
      <c r="R29" s="13">
        <f t="shared" si="6"/>
        <v>64160412</v>
      </c>
    </row>
    <row r="30" spans="1:19" ht="24.95" customHeight="1" x14ac:dyDescent="0.25">
      <c r="A30" s="16" t="s">
        <v>29</v>
      </c>
      <c r="B30" s="12">
        <f>+'[1]Resumen '!I87</f>
        <v>1120000</v>
      </c>
      <c r="C30" s="12"/>
      <c r="D30" s="12">
        <f t="shared" si="7"/>
        <v>1120000</v>
      </c>
      <c r="E30" s="3">
        <v>162877</v>
      </c>
      <c r="F30" s="18">
        <v>159715</v>
      </c>
      <c r="G30" s="3">
        <v>138781</v>
      </c>
      <c r="H30" s="3">
        <v>90943</v>
      </c>
      <c r="J30" s="3">
        <v>111516</v>
      </c>
      <c r="K30" s="3">
        <v>72470</v>
      </c>
      <c r="L30" s="3">
        <v>190938</v>
      </c>
      <c r="M30" s="18">
        <v>86384</v>
      </c>
      <c r="N30" s="3">
        <v>132625</v>
      </c>
      <c r="O30" s="3">
        <v>65809</v>
      </c>
      <c r="P30" s="18">
        <v>287450</v>
      </c>
      <c r="Q30" s="18">
        <v>200393</v>
      </c>
      <c r="R30" s="13">
        <f t="shared" si="6"/>
        <v>1699901</v>
      </c>
    </row>
    <row r="31" spans="1:19" ht="24.95" customHeight="1" x14ac:dyDescent="0.25">
      <c r="A31" s="15" t="s">
        <v>30</v>
      </c>
      <c r="B31" s="10">
        <f>+B33+B34+B35+B36+B37+B38+B39+B40</f>
        <v>27721200</v>
      </c>
      <c r="C31" s="10"/>
      <c r="D31" s="10">
        <f>+D33+D34+D36+D37+D38+D40</f>
        <v>27721200</v>
      </c>
      <c r="E31" s="10">
        <f>+E33+E34+E35+E36+E37+E38+E40</f>
        <v>2039496</v>
      </c>
      <c r="F31" s="10">
        <f>+F33+F34+F36+F37+F38+F40</f>
        <v>1496048</v>
      </c>
      <c r="G31" s="10">
        <f>+G33+G34+G36+G37+G38+G40</f>
        <v>1585025</v>
      </c>
      <c r="H31" s="10">
        <f>+H33+H34+H36+H37+H38+H40</f>
        <v>1188201</v>
      </c>
      <c r="I31" s="10"/>
      <c r="J31" s="10">
        <f t="shared" ref="J31:N31" si="8">+J33+J34+J36+J37+J38+J40</f>
        <v>2391732</v>
      </c>
      <c r="K31" s="10">
        <f t="shared" si="8"/>
        <v>2359437</v>
      </c>
      <c r="L31" s="10">
        <f t="shared" si="8"/>
        <v>1936542</v>
      </c>
      <c r="M31" s="10">
        <f t="shared" si="8"/>
        <v>715402</v>
      </c>
      <c r="N31" s="10">
        <f t="shared" si="8"/>
        <v>1067074</v>
      </c>
      <c r="O31" s="10">
        <f t="shared" ref="O31:P31" si="9">+O33+O34+O36+O37+O38+O40</f>
        <v>2143228</v>
      </c>
      <c r="P31" s="10">
        <f t="shared" si="9"/>
        <v>1964612</v>
      </c>
      <c r="Q31" s="10">
        <f t="shared" ref="Q31" si="10">+Q33+Q34+Q36+Q37+Q38+Q40</f>
        <v>4431751</v>
      </c>
      <c r="R31" s="10">
        <f>+R33+R34+R36+R37+R38+R40</f>
        <v>23318548</v>
      </c>
    </row>
    <row r="32" spans="1:19" s="19" customFormat="1" ht="24.95" customHeight="1" x14ac:dyDescent="0.25">
      <c r="A32" s="17" t="s">
        <v>31</v>
      </c>
      <c r="B32" s="12"/>
      <c r="C32" s="12"/>
      <c r="D32" s="12"/>
      <c r="E32" s="18"/>
      <c r="F32" s="18"/>
      <c r="G32" s="18"/>
      <c r="H32" s="18"/>
      <c r="J32" s="18"/>
      <c r="K32" s="18"/>
      <c r="L32" s="18"/>
      <c r="M32" s="18"/>
      <c r="N32" s="51"/>
      <c r="O32" s="51"/>
      <c r="P32" s="51"/>
      <c r="Q32" s="51"/>
      <c r="R32" s="20">
        <f>+E32+H32+I32+J32</f>
        <v>0</v>
      </c>
    </row>
    <row r="33" spans="1:18" ht="24.95" customHeight="1" x14ac:dyDescent="0.25">
      <c r="A33" s="16" t="s">
        <v>32</v>
      </c>
      <c r="B33" s="12">
        <f>+'[1]Resumen '!I91</f>
        <v>525000</v>
      </c>
      <c r="C33" s="12"/>
      <c r="D33" s="12">
        <f>+B33+C33</f>
        <v>525000</v>
      </c>
      <c r="E33" s="3">
        <v>0</v>
      </c>
      <c r="F33" s="18">
        <v>10041</v>
      </c>
      <c r="G33" s="18">
        <v>31084</v>
      </c>
      <c r="H33" s="18">
        <v>15665</v>
      </c>
      <c r="J33" s="18">
        <v>153468</v>
      </c>
      <c r="K33" s="18"/>
      <c r="L33" s="18">
        <v>135700</v>
      </c>
      <c r="M33" s="18">
        <v>1925</v>
      </c>
      <c r="N33" s="18"/>
      <c r="O33" s="18">
        <v>7788</v>
      </c>
      <c r="P33" s="18">
        <v>310</v>
      </c>
      <c r="Q33" s="18"/>
      <c r="R33" s="20">
        <f>+E33+F33+H33+G33+J33+K33+M33+L33+N33+O33+P33+Q33</f>
        <v>355981</v>
      </c>
    </row>
    <row r="34" spans="1:18" ht="24.95" customHeight="1" x14ac:dyDescent="0.25">
      <c r="A34" s="16" t="s">
        <v>33</v>
      </c>
      <c r="B34" s="12">
        <f>+'[1]Resumen '!I95</f>
        <v>923700</v>
      </c>
      <c r="C34" s="12"/>
      <c r="D34" s="12">
        <f t="shared" ref="D34:D40" si="11">+B34+C34</f>
        <v>923700</v>
      </c>
      <c r="E34" s="18">
        <v>661</v>
      </c>
      <c r="F34" s="18">
        <v>185694</v>
      </c>
      <c r="G34" s="18">
        <v>475</v>
      </c>
      <c r="H34" s="18">
        <v>17837</v>
      </c>
      <c r="I34" s="19"/>
      <c r="J34" s="18">
        <v>143151</v>
      </c>
      <c r="K34" s="18">
        <v>95468</v>
      </c>
      <c r="L34" s="18">
        <v>642</v>
      </c>
      <c r="M34" s="18">
        <v>5188</v>
      </c>
      <c r="N34" s="18">
        <v>2183</v>
      </c>
      <c r="O34" s="18">
        <v>1888</v>
      </c>
      <c r="P34" s="18">
        <v>97091</v>
      </c>
      <c r="Q34" s="18"/>
      <c r="R34" s="20">
        <f t="shared" ref="R34:R40" si="12">+E34+F34+H34+G34+J34+K34+M34+L34+N34+O34+P34+Q34</f>
        <v>550278</v>
      </c>
    </row>
    <row r="35" spans="1:18" s="19" customFormat="1" ht="24.95" customHeight="1" x14ac:dyDescent="0.25">
      <c r="A35" s="17" t="s">
        <v>34</v>
      </c>
      <c r="B35" s="12"/>
      <c r="C35" s="12"/>
      <c r="D35" s="12">
        <f t="shared" si="11"/>
        <v>0</v>
      </c>
      <c r="E35" s="18">
        <v>0</v>
      </c>
      <c r="F35" s="18">
        <v>0</v>
      </c>
      <c r="G35" s="18">
        <v>0</v>
      </c>
      <c r="H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20">
        <f t="shared" si="12"/>
        <v>0</v>
      </c>
    </row>
    <row r="36" spans="1:18" ht="24.95" customHeight="1" x14ac:dyDescent="0.25">
      <c r="A36" s="16" t="s">
        <v>35</v>
      </c>
      <c r="B36" s="12">
        <f>+'[1]Resumen '!I99</f>
        <v>2500000</v>
      </c>
      <c r="C36" s="12"/>
      <c r="D36" s="12">
        <f t="shared" si="11"/>
        <v>2500000</v>
      </c>
      <c r="E36" s="3">
        <v>33932</v>
      </c>
      <c r="F36" s="18">
        <v>16503</v>
      </c>
      <c r="G36" s="18">
        <v>53885</v>
      </c>
      <c r="H36" s="18">
        <v>140645</v>
      </c>
      <c r="J36" s="18">
        <v>25794</v>
      </c>
      <c r="K36" s="18">
        <v>54110</v>
      </c>
      <c r="L36" s="18">
        <v>114370</v>
      </c>
      <c r="M36" s="18">
        <v>78358</v>
      </c>
      <c r="N36" s="18">
        <v>169295</v>
      </c>
      <c r="O36" s="18">
        <v>53300</v>
      </c>
      <c r="P36" s="18">
        <v>54470</v>
      </c>
      <c r="Q36" s="18">
        <v>76201</v>
      </c>
      <c r="R36" s="20">
        <f t="shared" si="12"/>
        <v>870863</v>
      </c>
    </row>
    <row r="37" spans="1:18" ht="24.95" customHeight="1" x14ac:dyDescent="0.25">
      <c r="A37" s="16" t="s">
        <v>36</v>
      </c>
      <c r="B37" s="12">
        <f>+'[1]Resumen '!I103</f>
        <v>8505000</v>
      </c>
      <c r="C37" s="12"/>
      <c r="D37" s="12">
        <f t="shared" si="11"/>
        <v>8505000</v>
      </c>
      <c r="E37" s="18">
        <v>1084542</v>
      </c>
      <c r="F37" s="18">
        <v>429727</v>
      </c>
      <c r="G37" s="18">
        <v>154843</v>
      </c>
      <c r="H37" s="18">
        <v>79521</v>
      </c>
      <c r="J37" s="18">
        <v>94352</v>
      </c>
      <c r="K37" s="18">
        <v>1258043</v>
      </c>
      <c r="L37" s="18">
        <v>88576</v>
      </c>
      <c r="M37" s="18">
        <v>470461</v>
      </c>
      <c r="N37" s="18">
        <v>60421</v>
      </c>
      <c r="O37" s="18">
        <v>287181</v>
      </c>
      <c r="P37" s="18">
        <v>47950</v>
      </c>
      <c r="Q37" s="18">
        <v>2550619</v>
      </c>
      <c r="R37" s="20">
        <f t="shared" si="12"/>
        <v>6606236</v>
      </c>
    </row>
    <row r="38" spans="1:18" ht="24.95" customHeight="1" x14ac:dyDescent="0.25">
      <c r="A38" s="16" t="s">
        <v>37</v>
      </c>
      <c r="B38" s="12">
        <f>+'[1]Resumen '!I111</f>
        <v>12827500</v>
      </c>
      <c r="C38" s="12"/>
      <c r="D38" s="12">
        <f t="shared" si="11"/>
        <v>12827500</v>
      </c>
      <c r="E38" s="3">
        <v>651100</v>
      </c>
      <c r="F38" s="18">
        <v>659044</v>
      </c>
      <c r="G38" s="18">
        <v>1076590</v>
      </c>
      <c r="H38" s="18">
        <v>784413</v>
      </c>
      <c r="J38" s="18">
        <v>1900995</v>
      </c>
      <c r="K38" s="18">
        <v>708586</v>
      </c>
      <c r="L38" s="18">
        <v>1350460</v>
      </c>
      <c r="M38" s="18">
        <v>14385</v>
      </c>
      <c r="N38" s="18">
        <v>710170</v>
      </c>
      <c r="O38" s="18">
        <v>1697032</v>
      </c>
      <c r="P38" s="18">
        <v>1475622</v>
      </c>
      <c r="Q38" s="18">
        <v>1657015</v>
      </c>
      <c r="R38" s="20">
        <f t="shared" si="12"/>
        <v>12685412</v>
      </c>
    </row>
    <row r="39" spans="1:18" ht="24.95" customHeight="1" x14ac:dyDescent="0.25">
      <c r="A39" s="16" t="s">
        <v>38</v>
      </c>
      <c r="B39" s="12"/>
      <c r="C39" s="12"/>
      <c r="D39" s="12">
        <f t="shared" si="11"/>
        <v>0</v>
      </c>
      <c r="F39" s="18">
        <v>0</v>
      </c>
      <c r="G39" s="18">
        <v>0</v>
      </c>
      <c r="H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20">
        <f t="shared" si="12"/>
        <v>0</v>
      </c>
    </row>
    <row r="40" spans="1:18" ht="24.95" customHeight="1" x14ac:dyDescent="0.25">
      <c r="A40" s="16" t="s">
        <v>39</v>
      </c>
      <c r="B40" s="12">
        <f>+'[1]Resumen '!I121</f>
        <v>2440000</v>
      </c>
      <c r="C40" s="12"/>
      <c r="D40" s="12">
        <f t="shared" si="11"/>
        <v>2440000</v>
      </c>
      <c r="E40" s="3">
        <v>269261</v>
      </c>
      <c r="F40" s="18">
        <v>195039</v>
      </c>
      <c r="G40" s="18">
        <v>268148</v>
      </c>
      <c r="H40" s="18">
        <v>150120</v>
      </c>
      <c r="J40" s="18">
        <v>73972</v>
      </c>
      <c r="K40" s="18">
        <v>243230</v>
      </c>
      <c r="L40" s="18">
        <v>246794</v>
      </c>
      <c r="M40" s="18">
        <v>145085</v>
      </c>
      <c r="N40" s="18">
        <v>125005</v>
      </c>
      <c r="O40" s="18">
        <v>96039</v>
      </c>
      <c r="P40" s="18">
        <v>289169</v>
      </c>
      <c r="Q40" s="18">
        <v>147916</v>
      </c>
      <c r="R40" s="20">
        <f t="shared" si="12"/>
        <v>2249778</v>
      </c>
    </row>
    <row r="41" spans="1:18" ht="24.95" customHeight="1" x14ac:dyDescent="0.25">
      <c r="A41" s="15" t="s">
        <v>40</v>
      </c>
      <c r="B41" s="10">
        <f>+B42</f>
        <v>3150000</v>
      </c>
      <c r="C41" s="10"/>
      <c r="D41" s="10">
        <f>+D42</f>
        <v>3150000</v>
      </c>
      <c r="E41" s="10">
        <f>+E42</f>
        <v>270805</v>
      </c>
      <c r="F41" s="10">
        <f>+F42</f>
        <v>128047</v>
      </c>
      <c r="G41" s="10">
        <f>+G42</f>
        <v>52000</v>
      </c>
      <c r="H41" s="10">
        <f>+H42</f>
        <v>306873</v>
      </c>
      <c r="I41" s="10"/>
      <c r="J41" s="10">
        <f t="shared" ref="J41:Q41" si="13">+J42</f>
        <v>402452</v>
      </c>
      <c r="K41" s="10">
        <f t="shared" si="13"/>
        <v>339899</v>
      </c>
      <c r="L41" s="10">
        <f t="shared" si="13"/>
        <v>284596</v>
      </c>
      <c r="M41" s="10">
        <f t="shared" si="13"/>
        <v>235282</v>
      </c>
      <c r="N41" s="10">
        <f t="shared" si="13"/>
        <v>81704</v>
      </c>
      <c r="O41" s="10">
        <f t="shared" si="13"/>
        <v>0</v>
      </c>
      <c r="P41" s="10">
        <f t="shared" si="13"/>
        <v>13750</v>
      </c>
      <c r="Q41" s="10">
        <f t="shared" si="13"/>
        <v>0</v>
      </c>
      <c r="R41" s="10">
        <f>R42</f>
        <v>2115408</v>
      </c>
    </row>
    <row r="42" spans="1:18" ht="24.95" customHeight="1" x14ac:dyDescent="0.25">
      <c r="A42" s="16" t="s">
        <v>41</v>
      </c>
      <c r="B42" s="12">
        <f>+'[1]Resumen '!I128</f>
        <v>3150000</v>
      </c>
      <c r="C42" s="12"/>
      <c r="D42" s="12">
        <f>+B42+C42</f>
        <v>3150000</v>
      </c>
      <c r="E42" s="18">
        <v>270805</v>
      </c>
      <c r="F42" s="18">
        <v>128047</v>
      </c>
      <c r="G42" s="18">
        <v>52000</v>
      </c>
      <c r="H42" s="18">
        <v>306873</v>
      </c>
      <c r="J42" s="18">
        <v>402452</v>
      </c>
      <c r="K42" s="18">
        <v>339899</v>
      </c>
      <c r="L42" s="18">
        <v>284596</v>
      </c>
      <c r="M42" s="18">
        <v>235282</v>
      </c>
      <c r="N42" s="18">
        <v>81704</v>
      </c>
      <c r="O42" s="18"/>
      <c r="P42" s="18">
        <v>13750</v>
      </c>
      <c r="Q42" s="18"/>
      <c r="R42" s="3">
        <f>+E42+F42+H42+G42+J42+K42+M42+L42+N42+P42</f>
        <v>2115408</v>
      </c>
    </row>
    <row r="43" spans="1:18" ht="24.95" customHeight="1" x14ac:dyDescent="0.25">
      <c r="A43" s="16" t="s">
        <v>42</v>
      </c>
      <c r="B43" s="21"/>
      <c r="C43" s="21"/>
      <c r="D43" s="21"/>
      <c r="F43" s="19"/>
      <c r="G43" s="19"/>
      <c r="H43" s="19"/>
      <c r="J43" s="19"/>
      <c r="K43" s="19"/>
      <c r="L43" s="19"/>
      <c r="N43" s="52"/>
      <c r="O43" s="52"/>
      <c r="P43" s="52"/>
      <c r="Q43" s="52"/>
      <c r="R43" s="3">
        <f t="shared" ref="R43:R49" si="14">+E43+F43+H43</f>
        <v>0</v>
      </c>
    </row>
    <row r="44" spans="1:18" ht="24.95" customHeight="1" x14ac:dyDescent="0.25">
      <c r="A44" s="16" t="s">
        <v>43</v>
      </c>
      <c r="B44" s="21"/>
      <c r="C44" s="21"/>
      <c r="D44" s="21"/>
      <c r="F44" s="19"/>
      <c r="G44" s="19"/>
      <c r="H44" s="19"/>
      <c r="J44" s="3"/>
      <c r="K44" s="3"/>
      <c r="L44" s="3"/>
      <c r="M44" s="51"/>
      <c r="N44" s="50"/>
      <c r="O44" s="50"/>
      <c r="P44" s="50"/>
      <c r="Q44" s="50"/>
      <c r="R44" s="3">
        <f t="shared" si="14"/>
        <v>0</v>
      </c>
    </row>
    <row r="45" spans="1:18" ht="24.95" customHeight="1" x14ac:dyDescent="0.25">
      <c r="A45" s="16" t="s">
        <v>44</v>
      </c>
      <c r="B45" s="21">
        <v>0</v>
      </c>
      <c r="C45" s="21"/>
      <c r="D45" s="21"/>
      <c r="F45" s="19"/>
      <c r="G45" s="19"/>
      <c r="H45" s="19"/>
      <c r="J45" s="3"/>
      <c r="K45" s="3"/>
      <c r="L45" s="3"/>
      <c r="M45" s="51"/>
      <c r="N45" s="50"/>
      <c r="O45" s="50"/>
      <c r="P45" s="50"/>
      <c r="Q45" s="50"/>
      <c r="R45" s="3">
        <f t="shared" si="14"/>
        <v>0</v>
      </c>
    </row>
    <row r="46" spans="1:18" ht="24.95" customHeight="1" x14ac:dyDescent="0.25">
      <c r="A46" s="16" t="s">
        <v>45</v>
      </c>
      <c r="B46" s="21">
        <v>0</v>
      </c>
      <c r="C46" s="21"/>
      <c r="D46" s="21"/>
      <c r="F46" s="19"/>
      <c r="G46" s="19"/>
      <c r="H46" s="19"/>
      <c r="J46" s="3"/>
      <c r="K46" s="3"/>
      <c r="L46" s="3"/>
      <c r="M46" s="51"/>
      <c r="N46" s="50"/>
      <c r="O46" s="50"/>
      <c r="P46" s="50"/>
      <c r="Q46" s="50"/>
      <c r="R46" s="3">
        <f t="shared" si="14"/>
        <v>0</v>
      </c>
    </row>
    <row r="47" spans="1:18" ht="24.95" customHeight="1" x14ac:dyDescent="0.25">
      <c r="A47" s="16" t="s">
        <v>46</v>
      </c>
      <c r="B47" s="21">
        <v>0</v>
      </c>
      <c r="C47" s="21"/>
      <c r="D47" s="21"/>
      <c r="F47" s="19"/>
      <c r="G47" s="19"/>
      <c r="H47" s="19"/>
      <c r="J47" s="3"/>
      <c r="K47" s="3"/>
      <c r="L47" s="3"/>
      <c r="M47" s="51"/>
      <c r="N47" s="50"/>
      <c r="O47" s="50"/>
      <c r="P47" s="50"/>
      <c r="Q47" s="50"/>
      <c r="R47" s="3">
        <f t="shared" si="14"/>
        <v>0</v>
      </c>
    </row>
    <row r="48" spans="1:18" ht="24.95" customHeight="1" x14ac:dyDescent="0.25">
      <c r="A48" s="16" t="s">
        <v>47</v>
      </c>
      <c r="B48" s="21">
        <v>0</v>
      </c>
      <c r="C48" s="21"/>
      <c r="D48" s="21"/>
      <c r="F48" s="19"/>
      <c r="G48" s="19"/>
      <c r="H48" s="19"/>
      <c r="J48" s="3"/>
      <c r="K48" s="3"/>
      <c r="L48" s="3"/>
      <c r="M48" s="51"/>
      <c r="N48" s="50"/>
      <c r="O48" s="50"/>
      <c r="P48" s="50"/>
      <c r="Q48" s="50"/>
      <c r="R48" s="3">
        <f t="shared" si="14"/>
        <v>0</v>
      </c>
    </row>
    <row r="49" spans="1:18" ht="24.95" customHeight="1" x14ac:dyDescent="0.25">
      <c r="A49" s="16" t="s">
        <v>48</v>
      </c>
      <c r="B49" s="21">
        <v>0</v>
      </c>
      <c r="C49" s="21"/>
      <c r="D49" s="21"/>
      <c r="F49" s="19"/>
      <c r="G49" s="19"/>
      <c r="H49" s="19"/>
      <c r="J49" s="3"/>
      <c r="K49" s="3"/>
      <c r="L49" s="3"/>
      <c r="M49" s="51"/>
      <c r="N49" s="50"/>
      <c r="O49" s="50"/>
      <c r="P49" s="50"/>
      <c r="Q49" s="50"/>
      <c r="R49" s="3">
        <f t="shared" si="14"/>
        <v>0</v>
      </c>
    </row>
    <row r="50" spans="1:18" ht="24.95" customHeight="1" x14ac:dyDescent="0.25">
      <c r="A50" s="15" t="s">
        <v>49</v>
      </c>
      <c r="B50" s="22">
        <f>+B51+B52+B53+B54+B55+B56</f>
        <v>0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53"/>
      <c r="N50" s="53"/>
      <c r="O50" s="53"/>
      <c r="P50" s="53"/>
      <c r="Q50" s="53"/>
      <c r="R50" s="23"/>
    </row>
    <row r="51" spans="1:18" ht="24.95" customHeight="1" x14ac:dyDescent="0.25">
      <c r="A51" s="16" t="s">
        <v>50</v>
      </c>
      <c r="B51" s="21">
        <v>0</v>
      </c>
      <c r="C51" s="21"/>
      <c r="D51" s="21"/>
      <c r="F51" s="19"/>
    </row>
    <row r="52" spans="1:18" ht="24.95" customHeight="1" x14ac:dyDescent="0.25">
      <c r="A52" s="16" t="s">
        <v>51</v>
      </c>
      <c r="B52" s="21">
        <v>0</v>
      </c>
      <c r="C52" s="21"/>
      <c r="D52" s="21"/>
      <c r="F52" s="19"/>
    </row>
    <row r="53" spans="1:18" ht="24.95" customHeight="1" x14ac:dyDescent="0.25">
      <c r="A53" s="16" t="s">
        <v>52</v>
      </c>
      <c r="B53" s="21">
        <v>0</v>
      </c>
      <c r="C53" s="21"/>
      <c r="D53" s="21"/>
      <c r="F53" s="19"/>
    </row>
    <row r="54" spans="1:18" ht="24.95" customHeight="1" x14ac:dyDescent="0.25">
      <c r="A54" s="16" t="s">
        <v>53</v>
      </c>
      <c r="B54" s="21">
        <v>0</v>
      </c>
      <c r="C54" s="21"/>
      <c r="D54" s="21"/>
      <c r="F54" s="19"/>
    </row>
    <row r="55" spans="1:18" ht="24.95" customHeight="1" x14ac:dyDescent="0.25">
      <c r="A55" s="16" t="s">
        <v>54</v>
      </c>
      <c r="B55" s="21">
        <v>0</v>
      </c>
      <c r="C55" s="21"/>
      <c r="D55" s="21"/>
      <c r="F55" s="19"/>
    </row>
    <row r="56" spans="1:18" ht="24.95" customHeight="1" x14ac:dyDescent="0.25">
      <c r="A56" s="16" t="s">
        <v>55</v>
      </c>
      <c r="B56" s="21">
        <v>0</v>
      </c>
      <c r="C56" s="21"/>
      <c r="D56" s="21"/>
      <c r="F56" s="19"/>
    </row>
    <row r="57" spans="1:18" ht="24.95" customHeight="1" x14ac:dyDescent="0.25">
      <c r="A57" s="15" t="s">
        <v>56</v>
      </c>
      <c r="B57" s="10">
        <f>+B58+B59+B60+B61+B62+B63+B64+B65+B66</f>
        <v>16500000</v>
      </c>
      <c r="C57" s="10"/>
      <c r="D57" s="10">
        <f>+D58+D59+D60+D62+D63</f>
        <v>16500000</v>
      </c>
      <c r="E57" s="10">
        <f>+E58+E59+E60+E61+E62</f>
        <v>468613</v>
      </c>
      <c r="F57" s="10">
        <f>+F58+F59+F60+F61+F62</f>
        <v>23385</v>
      </c>
      <c r="G57" s="10">
        <f>+G58+G59+G60+G61+G62</f>
        <v>20432</v>
      </c>
      <c r="H57" s="10">
        <f>+H58+H59+H60+H61+H62+H63</f>
        <v>209370</v>
      </c>
      <c r="I57" s="10"/>
      <c r="J57" s="10">
        <f t="shared" ref="J57:P57" si="15">+J58+J59+J60+J61+J62+J63</f>
        <v>118952</v>
      </c>
      <c r="K57" s="10">
        <f t="shared" si="15"/>
        <v>521040</v>
      </c>
      <c r="L57" s="10">
        <f t="shared" si="15"/>
        <v>281550</v>
      </c>
      <c r="M57" s="10">
        <f t="shared" si="15"/>
        <v>323466</v>
      </c>
      <c r="N57" s="10">
        <f t="shared" si="15"/>
        <v>80242</v>
      </c>
      <c r="O57" s="10">
        <f t="shared" si="15"/>
        <v>253725</v>
      </c>
      <c r="P57" s="10">
        <f t="shared" si="15"/>
        <v>0</v>
      </c>
      <c r="Q57" s="10">
        <f t="shared" ref="Q57" si="16">+Q58+Q59+Q60+Q61+Q62+Q63</f>
        <v>7352</v>
      </c>
      <c r="R57" s="10">
        <f>+R58+R59+R60+R62+R63</f>
        <v>2308127</v>
      </c>
    </row>
    <row r="58" spans="1:18" ht="24.95" customHeight="1" x14ac:dyDescent="0.25">
      <c r="A58" s="16" t="s">
        <v>57</v>
      </c>
      <c r="B58" s="12">
        <f>+'[1]Resumen '!I135</f>
        <v>1200000</v>
      </c>
      <c r="C58" s="12"/>
      <c r="D58" s="12">
        <f>+B58+C58</f>
        <v>1200000</v>
      </c>
      <c r="E58" s="18">
        <v>127223</v>
      </c>
      <c r="F58" s="18">
        <v>20885</v>
      </c>
      <c r="G58" s="18">
        <v>19532</v>
      </c>
      <c r="H58" s="18">
        <v>79934</v>
      </c>
      <c r="J58" s="18">
        <v>60361</v>
      </c>
      <c r="K58" s="18">
        <v>1950</v>
      </c>
      <c r="L58" s="18">
        <v>355</v>
      </c>
      <c r="M58" s="18">
        <v>6680</v>
      </c>
      <c r="N58" s="18">
        <v>7001</v>
      </c>
      <c r="O58" s="18">
        <v>400</v>
      </c>
      <c r="P58" s="18">
        <v>0</v>
      </c>
      <c r="Q58" s="18">
        <v>7352</v>
      </c>
      <c r="R58" s="3">
        <f>+E58+F58+G58+H58+J58+K58+L58+M58+N58+O58+P58+Q58</f>
        <v>331673</v>
      </c>
    </row>
    <row r="59" spans="1:18" ht="24.95" customHeight="1" x14ac:dyDescent="0.25">
      <c r="A59" s="16" t="s">
        <v>58</v>
      </c>
      <c r="B59" s="12">
        <f>+'[1]Resumen '!I140</f>
        <v>100000</v>
      </c>
      <c r="C59" s="12"/>
      <c r="D59" s="12">
        <f t="shared" ref="D59:D66" si="17">+B59+C59</f>
        <v>100000</v>
      </c>
      <c r="E59" s="3">
        <v>0</v>
      </c>
      <c r="F59" s="18">
        <v>0</v>
      </c>
      <c r="G59" s="18">
        <v>0</v>
      </c>
      <c r="H59" s="18">
        <v>0</v>
      </c>
      <c r="J59" s="18">
        <v>471</v>
      </c>
      <c r="K59" s="18">
        <v>2863</v>
      </c>
      <c r="L59" s="18">
        <v>2863</v>
      </c>
      <c r="M59" s="18"/>
      <c r="N59" s="18"/>
      <c r="O59" s="18"/>
      <c r="P59" s="18"/>
      <c r="Q59" s="18"/>
      <c r="R59" s="3">
        <f t="shared" ref="R59:R66" si="18">+E59+F59+G59+H59+J59+K59+L59+M59+N59+O59+P59+Q59</f>
        <v>6197</v>
      </c>
    </row>
    <row r="60" spans="1:18" ht="24.95" customHeight="1" x14ac:dyDescent="0.25">
      <c r="A60" s="16" t="s">
        <v>59</v>
      </c>
      <c r="B60" s="12">
        <f>+'[1]Resumen '!I141</f>
        <v>1000000</v>
      </c>
      <c r="C60" s="12"/>
      <c r="D60" s="12">
        <f t="shared" si="17"/>
        <v>1000000</v>
      </c>
      <c r="E60" s="3">
        <v>0</v>
      </c>
      <c r="F60" s="18">
        <v>0</v>
      </c>
      <c r="G60" s="18">
        <v>0</v>
      </c>
      <c r="H60" s="18">
        <v>750</v>
      </c>
      <c r="J60" s="18">
        <v>0</v>
      </c>
      <c r="K60" s="18">
        <v>287153</v>
      </c>
      <c r="L60" s="18"/>
      <c r="M60" s="18"/>
      <c r="N60" s="18"/>
      <c r="O60" s="18"/>
      <c r="P60" s="18"/>
      <c r="Q60" s="18"/>
      <c r="R60" s="3">
        <f t="shared" si="18"/>
        <v>287903</v>
      </c>
    </row>
    <row r="61" spans="1:18" ht="24.95" customHeight="1" x14ac:dyDescent="0.25">
      <c r="A61" s="16" t="s">
        <v>60</v>
      </c>
      <c r="B61" s="12"/>
      <c r="C61" s="12"/>
      <c r="D61" s="12">
        <f t="shared" si="17"/>
        <v>0</v>
      </c>
      <c r="E61" s="3">
        <v>0</v>
      </c>
      <c r="F61" s="18">
        <v>0</v>
      </c>
      <c r="G61" s="18">
        <v>0</v>
      </c>
      <c r="H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/>
      <c r="Q61" s="18"/>
      <c r="R61" s="3">
        <f t="shared" si="18"/>
        <v>0</v>
      </c>
    </row>
    <row r="62" spans="1:18" ht="24.95" customHeight="1" x14ac:dyDescent="0.25">
      <c r="A62" s="16" t="s">
        <v>61</v>
      </c>
      <c r="B62" s="12">
        <f>+'[1]Resumen '!I143</f>
        <v>13600000</v>
      </c>
      <c r="C62" s="12"/>
      <c r="D62" s="12">
        <f t="shared" si="17"/>
        <v>13600000</v>
      </c>
      <c r="E62" s="3">
        <v>341390</v>
      </c>
      <c r="F62" s="18">
        <v>2500</v>
      </c>
      <c r="G62" s="18">
        <v>900</v>
      </c>
      <c r="H62" s="18">
        <v>123764</v>
      </c>
      <c r="J62" s="18">
        <v>54130</v>
      </c>
      <c r="K62" s="18">
        <v>215530</v>
      </c>
      <c r="L62" s="18">
        <v>209582</v>
      </c>
      <c r="M62" s="18">
        <v>179698</v>
      </c>
      <c r="N62" s="18">
        <v>73241</v>
      </c>
      <c r="O62" s="18">
        <v>253325</v>
      </c>
      <c r="P62" s="18"/>
      <c r="Q62" s="18"/>
      <c r="R62" s="3">
        <f t="shared" si="18"/>
        <v>1454060</v>
      </c>
    </row>
    <row r="63" spans="1:18" ht="24.95" customHeight="1" x14ac:dyDescent="0.25">
      <c r="A63" s="16" t="s">
        <v>62</v>
      </c>
      <c r="B63" s="12">
        <f>+'[1]Resumen '!I150</f>
        <v>600000</v>
      </c>
      <c r="C63" s="12"/>
      <c r="D63" s="12">
        <f t="shared" si="17"/>
        <v>600000</v>
      </c>
      <c r="G63" s="18"/>
      <c r="H63" s="18">
        <v>4922</v>
      </c>
      <c r="J63" s="18">
        <v>3990</v>
      </c>
      <c r="K63" s="18">
        <v>13544</v>
      </c>
      <c r="L63" s="18">
        <v>68750</v>
      </c>
      <c r="M63" s="18">
        <v>137088</v>
      </c>
      <c r="N63" s="18"/>
      <c r="O63" s="18"/>
      <c r="P63" s="18"/>
      <c r="Q63" s="18"/>
      <c r="R63" s="3">
        <f t="shared" si="18"/>
        <v>228294</v>
      </c>
    </row>
    <row r="64" spans="1:18" ht="24.95" customHeight="1" x14ac:dyDescent="0.25">
      <c r="A64" s="16" t="s">
        <v>63</v>
      </c>
      <c r="B64" s="12">
        <v>0</v>
      </c>
      <c r="C64" s="12"/>
      <c r="D64" s="12">
        <f t="shared" si="17"/>
        <v>0</v>
      </c>
      <c r="G64" s="18"/>
      <c r="H64" s="18"/>
      <c r="J64" s="18"/>
      <c r="K64" s="18"/>
      <c r="L64" s="18"/>
      <c r="M64" s="51"/>
      <c r="N64" s="51"/>
      <c r="O64" s="51"/>
      <c r="P64" s="51"/>
      <c r="Q64" s="51"/>
      <c r="R64" s="3">
        <f t="shared" si="18"/>
        <v>0</v>
      </c>
    </row>
    <row r="65" spans="1:20" ht="24.95" customHeight="1" x14ac:dyDescent="0.25">
      <c r="A65" s="16" t="s">
        <v>64</v>
      </c>
      <c r="B65" s="12">
        <v>0</v>
      </c>
      <c r="C65" s="12"/>
      <c r="D65" s="12">
        <f t="shared" si="17"/>
        <v>0</v>
      </c>
      <c r="G65" s="18"/>
      <c r="H65" s="18"/>
      <c r="J65" s="18"/>
      <c r="K65" s="18"/>
      <c r="L65" s="18"/>
      <c r="M65" s="51"/>
      <c r="N65" s="51"/>
      <c r="O65" s="51"/>
      <c r="P65" s="51"/>
      <c r="Q65" s="51"/>
      <c r="R65" s="3">
        <f t="shared" si="18"/>
        <v>0</v>
      </c>
    </row>
    <row r="66" spans="1:20" ht="24.95" customHeight="1" x14ac:dyDescent="0.25">
      <c r="A66" s="16" t="s">
        <v>65</v>
      </c>
      <c r="B66" s="21">
        <v>0</v>
      </c>
      <c r="C66" s="21"/>
      <c r="D66" s="12">
        <f t="shared" si="17"/>
        <v>0</v>
      </c>
      <c r="G66" s="18"/>
      <c r="H66" s="18"/>
      <c r="J66" s="18"/>
      <c r="K66" s="18"/>
      <c r="L66" s="18"/>
      <c r="M66" s="51"/>
      <c r="N66" s="51"/>
      <c r="O66" s="51"/>
      <c r="P66" s="51"/>
      <c r="Q66" s="51"/>
      <c r="R66" s="3">
        <f t="shared" si="18"/>
        <v>0</v>
      </c>
    </row>
    <row r="67" spans="1:20" ht="24.95" customHeight="1" x14ac:dyDescent="0.25">
      <c r="A67" s="15" t="s">
        <v>66</v>
      </c>
      <c r="B67" s="10">
        <f>+B68+B69+B70+B71</f>
        <v>150800000</v>
      </c>
      <c r="C67" s="10">
        <f>+C70</f>
        <v>66178268</v>
      </c>
      <c r="D67" s="10">
        <f>+D69+D70</f>
        <v>216978268</v>
      </c>
      <c r="E67" s="10">
        <f>+E69+E70</f>
        <v>0</v>
      </c>
      <c r="F67" s="10">
        <f t="shared" ref="F67" si="19">+F68+F69+F70+F71</f>
        <v>0</v>
      </c>
      <c r="G67" s="10"/>
      <c r="H67" s="10"/>
      <c r="I67" s="10"/>
      <c r="J67" s="10"/>
      <c r="K67" s="10"/>
      <c r="L67" s="10"/>
      <c r="M67" s="49"/>
      <c r="N67" s="49"/>
      <c r="O67" s="49"/>
      <c r="P67" s="49"/>
      <c r="Q67" s="49"/>
      <c r="R67" s="10">
        <f>+E67+H67+J67+I67</f>
        <v>0</v>
      </c>
    </row>
    <row r="68" spans="1:20" ht="24.95" customHeight="1" x14ac:dyDescent="0.25">
      <c r="A68" s="16" t="s">
        <v>67</v>
      </c>
      <c r="B68" s="21"/>
      <c r="C68" s="21"/>
      <c r="D68" s="21">
        <f>+B68+C68</f>
        <v>0</v>
      </c>
      <c r="F68" s="43"/>
    </row>
    <row r="69" spans="1:20" ht="24.95" customHeight="1" x14ac:dyDescent="0.25">
      <c r="A69" s="16" t="s">
        <v>68</v>
      </c>
      <c r="B69" s="12">
        <f>+'[1]Resumen '!I153</f>
        <v>500000</v>
      </c>
      <c r="C69" s="12"/>
      <c r="D69" s="21">
        <f t="shared" ref="D69:D71" si="20">+B69+C69</f>
        <v>500000</v>
      </c>
      <c r="F69" s="12">
        <f>+'[1]Resumen '!T156</f>
        <v>0</v>
      </c>
    </row>
    <row r="70" spans="1:20" ht="24.95" customHeight="1" x14ac:dyDescent="0.25">
      <c r="A70" s="16" t="s">
        <v>69</v>
      </c>
      <c r="B70" s="21">
        <f>+'[1]Resumen '!I155</f>
        <v>150300000</v>
      </c>
      <c r="C70" s="21">
        <v>66178268</v>
      </c>
      <c r="D70" s="21">
        <f t="shared" si="20"/>
        <v>216478268</v>
      </c>
      <c r="F70" s="43">
        <f>+'[1]Resumen '!T158</f>
        <v>0</v>
      </c>
    </row>
    <row r="71" spans="1:20" ht="24.95" customHeight="1" x14ac:dyDescent="0.25">
      <c r="A71" s="16" t="s">
        <v>70</v>
      </c>
      <c r="B71" s="21"/>
      <c r="C71" s="21"/>
      <c r="D71" s="21">
        <f t="shared" si="20"/>
        <v>0</v>
      </c>
      <c r="F71" s="19"/>
    </row>
    <row r="72" spans="1:20" ht="24.95" customHeight="1" x14ac:dyDescent="0.25">
      <c r="A72" s="15" t="s">
        <v>71</v>
      </c>
      <c r="B72" s="22">
        <f>+B73+B74</f>
        <v>0</v>
      </c>
      <c r="C72" s="22"/>
      <c r="D72" s="22"/>
      <c r="E72" s="10">
        <v>0</v>
      </c>
      <c r="F72" s="10"/>
      <c r="G72" s="10"/>
      <c r="H72" s="10"/>
      <c r="I72" s="10"/>
      <c r="J72" s="10"/>
      <c r="K72" s="10"/>
      <c r="L72" s="10"/>
      <c r="M72" s="49"/>
      <c r="N72" s="49"/>
      <c r="O72" s="49"/>
      <c r="P72" s="49"/>
      <c r="Q72" s="49"/>
      <c r="R72" s="10">
        <v>0</v>
      </c>
    </row>
    <row r="73" spans="1:20" ht="24.95" customHeight="1" x14ac:dyDescent="0.25">
      <c r="A73" s="16" t="s">
        <v>72</v>
      </c>
      <c r="B73" s="21">
        <v>0</v>
      </c>
      <c r="C73" s="21"/>
      <c r="D73" s="21"/>
      <c r="F73" s="19"/>
      <c r="R73" s="19"/>
    </row>
    <row r="74" spans="1:20" ht="24.95" customHeight="1" x14ac:dyDescent="0.25">
      <c r="A74" s="16" t="s">
        <v>73</v>
      </c>
      <c r="B74" s="21">
        <v>0</v>
      </c>
      <c r="C74" s="21"/>
      <c r="D74" s="21"/>
      <c r="F74" s="19"/>
      <c r="R74" s="19"/>
      <c r="S74" s="13"/>
    </row>
    <row r="75" spans="1:20" ht="24.95" customHeight="1" x14ac:dyDescent="0.25">
      <c r="A75" s="15" t="s">
        <v>74</v>
      </c>
      <c r="B75" s="24">
        <f>+B78</f>
        <v>2540000</v>
      </c>
      <c r="C75" s="24"/>
      <c r="D75" s="24">
        <f>+D78</f>
        <v>2540000</v>
      </c>
      <c r="E75" s="24">
        <f>+E78</f>
        <v>155015</v>
      </c>
      <c r="F75" s="42">
        <f>+F78</f>
        <v>215920</v>
      </c>
      <c r="G75" s="42">
        <f>+G78</f>
        <v>267020</v>
      </c>
      <c r="H75" s="42">
        <f>+H78</f>
        <v>118101</v>
      </c>
      <c r="I75" s="24"/>
      <c r="J75" s="42">
        <f t="shared" ref="J75:N75" si="21">+J78</f>
        <v>131823</v>
      </c>
      <c r="K75" s="42">
        <f t="shared" si="21"/>
        <v>164259</v>
      </c>
      <c r="L75" s="42">
        <f t="shared" si="21"/>
        <v>206673</v>
      </c>
      <c r="M75" s="24">
        <f t="shared" si="21"/>
        <v>199920</v>
      </c>
      <c r="N75" s="24">
        <f t="shared" si="21"/>
        <v>166723</v>
      </c>
      <c r="O75" s="24">
        <f t="shared" ref="O75:P75" si="22">+O78</f>
        <v>195464</v>
      </c>
      <c r="P75" s="24">
        <f t="shared" si="22"/>
        <v>56355</v>
      </c>
      <c r="Q75" s="24">
        <f t="shared" ref="Q75" si="23">+Q78</f>
        <v>221300</v>
      </c>
      <c r="R75" s="24">
        <f>+R78</f>
        <v>2098573</v>
      </c>
    </row>
    <row r="76" spans="1:20" ht="24.95" customHeight="1" x14ac:dyDescent="0.25">
      <c r="A76" s="16" t="s">
        <v>75</v>
      </c>
      <c r="B76" s="21"/>
      <c r="C76" s="21"/>
      <c r="D76" s="21">
        <f>+B76+C76</f>
        <v>0</v>
      </c>
      <c r="G76" s="18"/>
      <c r="H76" s="18"/>
      <c r="J76" s="18"/>
      <c r="K76" s="18"/>
      <c r="L76" s="18"/>
      <c r="M76" s="51"/>
      <c r="N76" s="51"/>
      <c r="O76" s="51"/>
      <c r="P76" s="51"/>
      <c r="Q76" s="51"/>
      <c r="R76" s="3">
        <f>+E76+H76+I76+J76</f>
        <v>0</v>
      </c>
    </row>
    <row r="77" spans="1:20" ht="24.95" customHeight="1" x14ac:dyDescent="0.25">
      <c r="A77" s="16" t="s">
        <v>76</v>
      </c>
      <c r="B77" s="21">
        <v>0</v>
      </c>
      <c r="C77" s="21"/>
      <c r="D77" s="21">
        <f t="shared" ref="D77:D78" si="24">+B77+C77</f>
        <v>0</v>
      </c>
      <c r="G77" s="18"/>
      <c r="H77" s="18"/>
      <c r="J77" s="18"/>
      <c r="K77" s="18"/>
      <c r="L77" s="18"/>
      <c r="M77" s="51"/>
      <c r="N77" s="51"/>
      <c r="O77" s="51"/>
      <c r="P77" s="51"/>
      <c r="Q77" s="51"/>
      <c r="R77" s="3">
        <f>+E77+H77+I77+J77</f>
        <v>0</v>
      </c>
    </row>
    <row r="78" spans="1:20" ht="24.95" customHeight="1" x14ac:dyDescent="0.25">
      <c r="A78" s="16" t="s">
        <v>77</v>
      </c>
      <c r="B78" s="21">
        <v>2540000</v>
      </c>
      <c r="C78" s="21"/>
      <c r="D78" s="21">
        <f t="shared" si="24"/>
        <v>2540000</v>
      </c>
      <c r="E78" s="3">
        <v>155015</v>
      </c>
      <c r="F78" s="18">
        <v>215920</v>
      </c>
      <c r="G78" s="18">
        <v>267020</v>
      </c>
      <c r="H78" s="18">
        <v>118101</v>
      </c>
      <c r="J78" s="18">
        <v>131823</v>
      </c>
      <c r="K78" s="18">
        <v>164259</v>
      </c>
      <c r="L78" s="18">
        <v>206673</v>
      </c>
      <c r="M78" s="7">
        <v>199920</v>
      </c>
      <c r="N78" s="18">
        <v>166723</v>
      </c>
      <c r="O78" s="18">
        <v>195464</v>
      </c>
      <c r="P78" s="18">
        <v>56355</v>
      </c>
      <c r="Q78" s="18">
        <v>221300</v>
      </c>
      <c r="R78" s="3">
        <f>+E78+F78+H78+G78+J78+K78+M78+L78+N78+O78+P78+Q78</f>
        <v>2098573</v>
      </c>
      <c r="T78" s="13"/>
    </row>
    <row r="79" spans="1:20" ht="24.95" customHeight="1" x14ac:dyDescent="0.25">
      <c r="A79" s="15" t="s">
        <v>78</v>
      </c>
      <c r="B79" s="24">
        <f>+B80+B81+B82+B83+B84+B85+B86+B87</f>
        <v>0</v>
      </c>
      <c r="C79" s="24"/>
      <c r="D79" s="24"/>
      <c r="E79" s="24">
        <f>+E80+E82+E83+E84+E85+E86+E87+E81</f>
        <v>7022525</v>
      </c>
      <c r="F79" s="24">
        <f>+F80+F82+F83+F84+F85+F86+F87+F81</f>
        <v>29892729</v>
      </c>
      <c r="G79" s="24">
        <f>+G81+G84</f>
        <v>14197380</v>
      </c>
      <c r="H79" s="24">
        <f>+H81+H84</f>
        <v>14197380</v>
      </c>
      <c r="I79" s="24"/>
      <c r="J79" s="24">
        <f t="shared" ref="J79:O79" si="25">+J81+J84</f>
        <v>14197380</v>
      </c>
      <c r="K79" s="24">
        <f t="shared" si="25"/>
        <v>27570101</v>
      </c>
      <c r="L79" s="24">
        <f t="shared" si="25"/>
        <v>14199517</v>
      </c>
      <c r="M79" s="24">
        <f t="shared" si="25"/>
        <v>14605057</v>
      </c>
      <c r="N79" s="24">
        <f t="shared" si="25"/>
        <v>14197380</v>
      </c>
      <c r="O79" s="24">
        <f t="shared" si="25"/>
        <v>14197380</v>
      </c>
      <c r="P79" s="24">
        <f t="shared" ref="P79:Q79" si="26">+P81+P84</f>
        <v>158423972.53</v>
      </c>
      <c r="Q79" s="24">
        <f t="shared" si="26"/>
        <v>126115319.52</v>
      </c>
      <c r="R79" s="24">
        <f>+R84+R81</f>
        <v>448816121.05000001</v>
      </c>
    </row>
    <row r="80" spans="1:20" ht="24.95" customHeight="1" x14ac:dyDescent="0.25">
      <c r="A80" s="25" t="s">
        <v>79</v>
      </c>
      <c r="B80" s="21"/>
      <c r="C80" s="21"/>
      <c r="D80" s="21"/>
      <c r="G80" s="18"/>
      <c r="H80" s="18"/>
      <c r="J80" s="18"/>
      <c r="K80" s="18"/>
      <c r="L80" s="18"/>
      <c r="M80" s="18"/>
      <c r="N80" s="51"/>
      <c r="O80" s="51"/>
      <c r="P80" s="51"/>
      <c r="Q80" s="51"/>
      <c r="R80" s="3">
        <f>+E80+H80+I80+J80</f>
        <v>0</v>
      </c>
    </row>
    <row r="81" spans="1:20" s="67" customFormat="1" ht="24.95" customHeight="1" x14ac:dyDescent="0.25">
      <c r="A81" s="68" t="s">
        <v>80</v>
      </c>
      <c r="B81" s="21"/>
      <c r="C81" s="21"/>
      <c r="D81" s="21"/>
      <c r="E81" s="21">
        <v>1672380</v>
      </c>
      <c r="F81" s="43">
        <v>1672380</v>
      </c>
      <c r="G81" s="43">
        <v>9667877</v>
      </c>
      <c r="H81" s="43">
        <v>2055631</v>
      </c>
      <c r="J81" s="43">
        <v>9461398</v>
      </c>
      <c r="K81" s="43">
        <v>1717000</v>
      </c>
      <c r="L81" s="43">
        <v>2614259</v>
      </c>
      <c r="M81" s="43">
        <v>1539066</v>
      </c>
      <c r="N81" s="43">
        <v>217035</v>
      </c>
      <c r="O81" s="43">
        <v>6103162</v>
      </c>
      <c r="P81" s="43">
        <v>158305736.53</v>
      </c>
      <c r="Q81" s="43">
        <v>118734473.52</v>
      </c>
      <c r="R81" s="21">
        <f>+E81+H81+I81+J81+G81+K81+F81+M81+L81+N81+O81+P81+Q81</f>
        <v>313760398.05000001</v>
      </c>
    </row>
    <row r="82" spans="1:20" ht="24.95" customHeight="1" x14ac:dyDescent="0.25">
      <c r="A82" s="16" t="s">
        <v>81</v>
      </c>
      <c r="B82" s="21"/>
      <c r="C82" s="21"/>
      <c r="D82" s="21"/>
      <c r="G82" s="18"/>
      <c r="H82" s="18"/>
      <c r="J82" s="18"/>
      <c r="K82" s="18"/>
      <c r="L82" s="18"/>
      <c r="M82" s="18"/>
      <c r="N82" s="18"/>
      <c r="O82" s="18"/>
      <c r="P82" s="18"/>
      <c r="Q82" s="18"/>
      <c r="R82" s="21">
        <f t="shared" ref="R82:R87" si="27">+E82+H82+I82+J82+G82+K82+F82+M82+L82+N82+O82+P82+Q82</f>
        <v>0</v>
      </c>
      <c r="S82" s="3"/>
    </row>
    <row r="83" spans="1:20" ht="24.95" customHeight="1" x14ac:dyDescent="0.25">
      <c r="A83" s="25" t="s">
        <v>82</v>
      </c>
      <c r="B83" s="21"/>
      <c r="C83" s="21"/>
      <c r="D83" s="21"/>
      <c r="G83" s="18"/>
      <c r="H83" s="18"/>
      <c r="J83" s="18"/>
      <c r="K83" s="18"/>
      <c r="L83" s="18"/>
      <c r="M83" s="18"/>
      <c r="N83" s="18"/>
      <c r="O83" s="18"/>
      <c r="P83" s="18"/>
      <c r="Q83" s="18"/>
      <c r="R83" s="21">
        <f t="shared" si="27"/>
        <v>0</v>
      </c>
    </row>
    <row r="84" spans="1:20" ht="24.95" customHeight="1" x14ac:dyDescent="0.25">
      <c r="A84" s="16" t="s">
        <v>83</v>
      </c>
      <c r="B84" s="21"/>
      <c r="C84" s="21"/>
      <c r="D84" s="21"/>
      <c r="E84" s="3">
        <v>5350145</v>
      </c>
      <c r="F84" s="37">
        <v>28220349</v>
      </c>
      <c r="G84" s="37">
        <v>4529503</v>
      </c>
      <c r="H84" s="37">
        <v>12141749</v>
      </c>
      <c r="J84" s="37">
        <v>4735982</v>
      </c>
      <c r="K84" s="37">
        <v>25853101</v>
      </c>
      <c r="L84" s="37">
        <v>11585258</v>
      </c>
      <c r="M84" s="18">
        <v>13065991</v>
      </c>
      <c r="N84" s="18">
        <v>13980345</v>
      </c>
      <c r="O84" s="18">
        <v>8094218</v>
      </c>
      <c r="P84" s="18">
        <v>118236</v>
      </c>
      <c r="Q84" s="18">
        <v>7380846</v>
      </c>
      <c r="R84" s="21">
        <f t="shared" si="27"/>
        <v>135055723</v>
      </c>
      <c r="S84" s="13"/>
    </row>
    <row r="85" spans="1:20" ht="24.95" customHeight="1" x14ac:dyDescent="0.25">
      <c r="A85" s="16" t="s">
        <v>84</v>
      </c>
      <c r="B85" s="21"/>
      <c r="C85" s="21"/>
      <c r="D85" s="21"/>
      <c r="G85" s="18"/>
      <c r="H85" s="18"/>
      <c r="M85" s="18"/>
      <c r="N85" s="18"/>
      <c r="O85" s="18"/>
      <c r="P85" s="18"/>
      <c r="Q85" s="18"/>
      <c r="R85" s="21">
        <f t="shared" si="27"/>
        <v>0</v>
      </c>
      <c r="S85" s="13"/>
      <c r="T85" s="5"/>
    </row>
    <row r="86" spans="1:20" ht="24.95" customHeight="1" x14ac:dyDescent="0.25">
      <c r="A86" s="25" t="s">
        <v>85</v>
      </c>
      <c r="B86" s="21"/>
      <c r="C86" s="21"/>
      <c r="D86" s="21"/>
      <c r="G86" s="18"/>
      <c r="H86" s="18"/>
      <c r="L86" s="3"/>
      <c r="Q86" s="69"/>
      <c r="R86" s="21">
        <f t="shared" si="27"/>
        <v>0</v>
      </c>
    </row>
    <row r="87" spans="1:20" ht="24.95" customHeight="1" x14ac:dyDescent="0.25">
      <c r="A87" s="16" t="s">
        <v>86</v>
      </c>
      <c r="B87" s="21"/>
      <c r="C87" s="21"/>
      <c r="D87" s="21"/>
      <c r="G87" s="18"/>
      <c r="H87" s="18"/>
      <c r="R87" s="21">
        <f t="shared" si="27"/>
        <v>0</v>
      </c>
    </row>
    <row r="88" spans="1:20" s="57" customFormat="1" ht="24.95" customHeight="1" x14ac:dyDescent="0.25">
      <c r="A88" s="15" t="s">
        <v>87</v>
      </c>
      <c r="B88" s="26">
        <f>+B79+B75+B72+B67+B57+B50+B41+B31+B21+B15</f>
        <v>677340411</v>
      </c>
      <c r="C88" s="26">
        <f>+C70+C22+C16</f>
        <v>301000000</v>
      </c>
      <c r="D88" s="26">
        <f>+D75+D67+D57+D41+D31+D21+D15</f>
        <v>978340411</v>
      </c>
      <c r="E88" s="26">
        <f>+E79+E75+E67+E57+E50+E41+E31+E21+E15</f>
        <v>48616802.670000002</v>
      </c>
      <c r="F88" s="26">
        <f>+F79+F75+F67+F57+F41+F31+F21+F15</f>
        <v>73704926.670000002</v>
      </c>
      <c r="G88" s="26">
        <f>+G79+G75+G57+G41+G31+G21+G15</f>
        <v>56653611.670000002</v>
      </c>
      <c r="H88" s="26">
        <f>+H79+H75+H57+H41+H31+H21+H15</f>
        <v>53929600.670000002</v>
      </c>
      <c r="I88" s="26"/>
      <c r="J88" s="26">
        <f t="shared" ref="J88:N88" si="28">+J79+J75+J57+J41+J31+J21+J15</f>
        <v>55160255.670000002</v>
      </c>
      <c r="K88" s="26">
        <f t="shared" si="28"/>
        <v>72899642.620000005</v>
      </c>
      <c r="L88" s="26">
        <f>+L79+L75+L57+L41+L31+L21+L15</f>
        <v>56487026.670000002</v>
      </c>
      <c r="M88" s="26">
        <f t="shared" si="28"/>
        <v>55600872.670000002</v>
      </c>
      <c r="N88" s="26">
        <f t="shared" si="28"/>
        <v>51592527.670000002</v>
      </c>
      <c r="O88" s="26">
        <f>+O79+O75+O57+O41+O31+O21+O15</f>
        <v>58360745.670000002</v>
      </c>
      <c r="P88" s="26">
        <f>+P79+P75+P57+P41+P31+P21+P15</f>
        <v>211406845.19999999</v>
      </c>
      <c r="Q88" s="26">
        <f>+Q79+Q75+Q57+Q41+Q31+Q21+Q15</f>
        <v>194796948.19</v>
      </c>
      <c r="R88" s="26">
        <f>+R79+R75+R57+R41+R31+R21+R15</f>
        <v>989209806.03999996</v>
      </c>
      <c r="S88" s="70"/>
    </row>
    <row r="89" spans="1:20" s="19" customFormat="1" ht="4.5" customHeight="1" x14ac:dyDescent="0.25">
      <c r="A89" s="27"/>
      <c r="B89" s="28"/>
      <c r="C89" s="28"/>
      <c r="D89" s="28"/>
      <c r="E89" s="18"/>
      <c r="F89" s="18"/>
      <c r="M89" s="52"/>
      <c r="N89" s="52"/>
      <c r="O89" s="52"/>
      <c r="P89" s="52"/>
      <c r="Q89" s="52"/>
    </row>
    <row r="90" spans="1:20" s="31" customFormat="1" ht="18.75" x14ac:dyDescent="0.25">
      <c r="A90" s="38" t="s">
        <v>88</v>
      </c>
      <c r="B90" s="29"/>
      <c r="C90" s="29"/>
      <c r="D90" s="29"/>
      <c r="E90" s="30"/>
      <c r="F90" s="30"/>
      <c r="G90" s="44">
        <f>+G88-56653611.67</f>
        <v>0</v>
      </c>
      <c r="H90" s="30"/>
      <c r="K90" s="44"/>
      <c r="L90" s="44"/>
      <c r="M90" s="54"/>
      <c r="N90" s="54"/>
      <c r="O90" s="54"/>
      <c r="P90" s="54"/>
      <c r="Q90" s="54"/>
      <c r="R90" s="44"/>
    </row>
    <row r="91" spans="1:20" s="31" customFormat="1" ht="18.75" x14ac:dyDescent="0.25">
      <c r="A91" s="39" t="s">
        <v>89</v>
      </c>
      <c r="B91" s="29"/>
      <c r="C91" s="29"/>
      <c r="D91" s="29"/>
      <c r="E91" s="30"/>
      <c r="F91" s="30"/>
      <c r="H91" s="44"/>
      <c r="J91" s="44"/>
      <c r="K91" s="44"/>
      <c r="L91" s="44"/>
      <c r="M91" s="54"/>
      <c r="N91" s="54"/>
      <c r="O91" s="54"/>
      <c r="P91" s="54"/>
      <c r="Q91" s="54"/>
      <c r="R91" s="44"/>
    </row>
    <row r="92" spans="1:20" s="31" customFormat="1" ht="30" x14ac:dyDescent="0.25">
      <c r="A92" s="40" t="s">
        <v>90</v>
      </c>
      <c r="B92" s="29"/>
      <c r="C92" s="29"/>
      <c r="D92" s="29"/>
      <c r="E92" s="30"/>
      <c r="F92" s="30"/>
      <c r="L92" s="44"/>
      <c r="M92" s="56"/>
      <c r="N92" s="56"/>
      <c r="O92" s="56"/>
      <c r="P92" s="56"/>
      <c r="Q92" s="56"/>
      <c r="R92" s="44"/>
    </row>
    <row r="93" spans="1:20" s="31" customFormat="1" ht="18.75" x14ac:dyDescent="0.25">
      <c r="A93" s="39" t="s">
        <v>91</v>
      </c>
      <c r="B93" s="29"/>
      <c r="C93" s="29"/>
      <c r="D93" s="29"/>
      <c r="E93" s="30"/>
      <c r="F93" s="30"/>
      <c r="M93" s="55"/>
      <c r="N93" s="56"/>
      <c r="O93" s="56"/>
      <c r="P93" s="56"/>
      <c r="Q93" s="56"/>
      <c r="R93" s="44"/>
    </row>
    <row r="94" spans="1:20" s="31" customFormat="1" ht="18.75" x14ac:dyDescent="0.25">
      <c r="A94" s="39" t="s">
        <v>92</v>
      </c>
      <c r="B94" s="29"/>
      <c r="C94" s="29"/>
      <c r="D94" s="29"/>
      <c r="E94" s="30"/>
      <c r="F94" s="30"/>
      <c r="M94" s="55"/>
      <c r="N94" s="55"/>
      <c r="O94" s="55"/>
      <c r="P94" s="55"/>
      <c r="Q94" s="55"/>
    </row>
    <row r="95" spans="1:20" s="31" customFormat="1" ht="18.75" x14ac:dyDescent="0.25">
      <c r="A95" s="41" t="s">
        <v>93</v>
      </c>
      <c r="B95" s="29"/>
      <c r="C95" s="29"/>
      <c r="D95" s="29"/>
      <c r="E95" s="30"/>
      <c r="F95" s="30"/>
      <c r="M95" s="55"/>
      <c r="N95" s="55"/>
      <c r="O95" s="55"/>
      <c r="P95" s="55"/>
      <c r="Q95" s="55"/>
    </row>
    <row r="96" spans="1:20" s="19" customFormat="1" ht="15.75" customHeight="1" x14ac:dyDescent="0.25">
      <c r="A96" s="27"/>
      <c r="B96" s="28"/>
      <c r="C96" s="28"/>
      <c r="D96" s="28"/>
      <c r="E96" s="18"/>
      <c r="F96" s="18"/>
      <c r="M96" s="52"/>
      <c r="N96" s="52"/>
      <c r="O96" s="52"/>
      <c r="P96" s="52"/>
      <c r="Q96" s="52"/>
    </row>
    <row r="97" spans="1:23" s="19" customFormat="1" ht="15.75" customHeight="1" x14ac:dyDescent="0.25">
      <c r="A97" s="27"/>
      <c r="B97" s="28"/>
      <c r="C97" s="28"/>
      <c r="D97" s="28"/>
      <c r="E97" s="18"/>
      <c r="F97" s="18"/>
      <c r="M97" s="52"/>
      <c r="N97" s="52"/>
      <c r="O97" s="52"/>
      <c r="P97" s="52"/>
      <c r="Q97" s="52"/>
    </row>
    <row r="98" spans="1:23" s="19" customFormat="1" ht="15.75" customHeight="1" x14ac:dyDescent="0.25">
      <c r="A98" s="27"/>
      <c r="B98" s="28"/>
      <c r="C98" s="28"/>
      <c r="D98" s="28"/>
      <c r="E98" s="18"/>
      <c r="F98" s="18"/>
      <c r="M98" s="52"/>
      <c r="N98" s="52"/>
      <c r="O98" s="52"/>
      <c r="P98" s="52"/>
      <c r="Q98" s="52"/>
    </row>
    <row r="99" spans="1:23" s="19" customFormat="1" ht="15.75" customHeight="1" x14ac:dyDescent="0.25">
      <c r="A99" s="27"/>
      <c r="B99" s="28"/>
      <c r="C99" s="28"/>
      <c r="D99" s="28"/>
      <c r="E99" s="18"/>
      <c r="F99" s="18"/>
      <c r="M99" s="52"/>
      <c r="N99" s="52"/>
      <c r="O99" s="52"/>
      <c r="P99" s="52"/>
      <c r="Q99" s="52"/>
    </row>
    <row r="100" spans="1:23" s="19" customFormat="1" ht="15.75" customHeight="1" x14ac:dyDescent="0.25">
      <c r="A100" s="27"/>
      <c r="B100" s="28"/>
      <c r="C100" s="28"/>
      <c r="D100" s="28"/>
      <c r="E100" s="18"/>
      <c r="F100" s="18"/>
      <c r="M100" s="52"/>
      <c r="N100" s="52"/>
      <c r="O100" s="52"/>
      <c r="P100" s="52"/>
      <c r="Q100" s="52"/>
    </row>
    <row r="101" spans="1:23" s="19" customFormat="1" ht="15.75" customHeight="1" x14ac:dyDescent="0.25">
      <c r="A101" s="27"/>
      <c r="B101" s="28"/>
      <c r="C101" s="28"/>
      <c r="D101" s="28"/>
      <c r="E101" s="18"/>
      <c r="F101" s="18"/>
      <c r="M101" s="52"/>
      <c r="N101" s="52"/>
      <c r="O101" s="52"/>
      <c r="P101" s="52"/>
      <c r="Q101" s="52"/>
    </row>
    <row r="102" spans="1:23" x14ac:dyDescent="0.25">
      <c r="A102" s="63"/>
      <c r="B102"/>
      <c r="C102"/>
      <c r="D102"/>
      <c r="E102"/>
      <c r="F102"/>
      <c r="M102" s="66"/>
      <c r="N102" s="83"/>
      <c r="O102" s="83"/>
      <c r="P102" s="83"/>
      <c r="Q102" s="83"/>
      <c r="R102" s="83"/>
    </row>
    <row r="103" spans="1:23" s="46" customFormat="1" ht="22.5" x14ac:dyDescent="0.3">
      <c r="A103" s="64" t="s">
        <v>94</v>
      </c>
      <c r="B103" s="45"/>
      <c r="C103" s="45"/>
      <c r="D103" s="45"/>
      <c r="E103" s="45" t="s">
        <v>109</v>
      </c>
      <c r="F103" s="45"/>
      <c r="G103" s="45"/>
      <c r="M103" s="59"/>
      <c r="N103" s="65" t="s">
        <v>110</v>
      </c>
      <c r="O103" s="65"/>
      <c r="P103" s="65"/>
      <c r="Q103" s="65"/>
      <c r="R103" s="65"/>
      <c r="S103" s="65"/>
      <c r="T103" s="61"/>
      <c r="U103" s="45"/>
    </row>
    <row r="104" spans="1:23" s="33" customFormat="1" ht="17.25" customHeight="1" x14ac:dyDescent="0.3">
      <c r="A104" s="64" t="s">
        <v>114</v>
      </c>
      <c r="B104" s="32"/>
      <c r="C104" s="32" t="s">
        <v>111</v>
      </c>
      <c r="D104" s="32"/>
      <c r="E104" s="32"/>
      <c r="F104" s="32"/>
      <c r="G104" s="32"/>
      <c r="M104" s="60"/>
      <c r="N104" s="65" t="s">
        <v>112</v>
      </c>
      <c r="O104" s="65"/>
      <c r="P104" s="65"/>
      <c r="Q104" s="65"/>
      <c r="R104" s="65"/>
      <c r="S104" s="65"/>
      <c r="T104" s="62"/>
      <c r="U104" s="32"/>
      <c r="V104" s="32"/>
      <c r="W104" s="32"/>
    </row>
    <row r="105" spans="1:23" x14ac:dyDescent="0.25">
      <c r="B105"/>
      <c r="C105"/>
      <c r="D105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</row>
    <row r="106" spans="1:23" x14ac:dyDescent="0.25">
      <c r="A106" s="72" t="s">
        <v>95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1:23" ht="22.5" x14ac:dyDescent="0.3">
      <c r="A107" s="71" t="s">
        <v>96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1:23" s="32" customFormat="1" ht="23.25" thickBot="1" x14ac:dyDescent="0.35">
      <c r="A108" s="71" t="s">
        <v>97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1:23" s="3" customFormat="1" ht="15.75" thickBot="1" x14ac:dyDescent="0.3">
      <c r="A109" s="34" t="s">
        <v>98</v>
      </c>
      <c r="F109" s="18"/>
      <c r="G109"/>
      <c r="H109"/>
      <c r="I109"/>
      <c r="J109"/>
      <c r="K109"/>
      <c r="L109"/>
      <c r="M109" s="52"/>
      <c r="N109" s="47"/>
      <c r="O109" s="47"/>
      <c r="P109" s="47"/>
      <c r="Q109" s="47"/>
      <c r="R109"/>
    </row>
    <row r="110" spans="1:23" s="3" customFormat="1" ht="30.75" thickBot="1" x14ac:dyDescent="0.3">
      <c r="A110" s="35" t="s">
        <v>99</v>
      </c>
      <c r="F110" s="18"/>
      <c r="G110"/>
      <c r="H110"/>
      <c r="I110"/>
      <c r="J110"/>
      <c r="K110"/>
      <c r="L110"/>
      <c r="M110" s="52"/>
      <c r="N110" s="47"/>
      <c r="O110" s="47"/>
      <c r="P110" s="47"/>
      <c r="Q110" s="47"/>
      <c r="R110"/>
    </row>
    <row r="111" spans="1:23" s="3" customFormat="1" ht="60.75" thickBot="1" x14ac:dyDescent="0.3">
      <c r="A111" s="36" t="s">
        <v>100</v>
      </c>
      <c r="F111" s="18"/>
      <c r="G111"/>
      <c r="H111"/>
      <c r="I111"/>
      <c r="J111"/>
      <c r="K111"/>
      <c r="L111"/>
      <c r="M111" s="52"/>
      <c r="N111" s="47"/>
      <c r="O111" s="47"/>
      <c r="P111" s="47"/>
      <c r="Q111" s="47"/>
      <c r="R111"/>
    </row>
  </sheetData>
  <autoFilter ref="E13:R13" xr:uid="{D2BFB74B-ED55-4534-B8A7-AF406F3DF790}"/>
  <mergeCells count="16">
    <mergeCell ref="A4:R4"/>
    <mergeCell ref="A5:R5"/>
    <mergeCell ref="A6:R6"/>
    <mergeCell ref="A7:R7"/>
    <mergeCell ref="A8:R8"/>
    <mergeCell ref="A108:R108"/>
    <mergeCell ref="E105:R105"/>
    <mergeCell ref="A106:R106"/>
    <mergeCell ref="A107:R107"/>
    <mergeCell ref="A9:R9"/>
    <mergeCell ref="A10:R10"/>
    <mergeCell ref="A12:A13"/>
    <mergeCell ref="B12:B13"/>
    <mergeCell ref="C12:C13"/>
    <mergeCell ref="E12:R12"/>
    <mergeCell ref="N102:R102"/>
  </mergeCells>
  <phoneticPr fontId="15" type="noConversion"/>
  <pageMargins left="0" right="3.937007874015748E-2" top="0" bottom="0" header="0.39370078740157483" footer="0.31496062992125984"/>
  <pageSetup scale="34" fitToHeight="3" orientation="landscape" r:id="rId1"/>
  <headerFooter>
    <oddFooter>&amp;R&amp;P</oddFooter>
  </headerFooter>
  <rowBreaks count="1" manualBreakCount="1">
    <brk id="4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gasto Enero-Diciembre</vt:lpstr>
      <vt:lpstr>'Ejecucion gasto Enero-Diciembre'!Área_de_impresión</vt:lpstr>
      <vt:lpstr>'Ejecucion gasto Enero-Diciembre'!Títulos_a_imprimir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2023-01-24T13:32:15Z</cp:lastPrinted>
  <dcterms:created xsi:type="dcterms:W3CDTF">2022-02-17T14:35:55Z</dcterms:created>
  <dcterms:modified xsi:type="dcterms:W3CDTF">2023-01-24T18:26:11Z</dcterms:modified>
</cp:coreProperties>
</file>