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OAI\Publica\A2\SubPortalTransp\2021\Proyectos y Programas\Informes de presupuesto sobre programas y proyectos\Julio a Septiembre\"/>
    </mc:Choice>
  </mc:AlternateContent>
  <xr:revisionPtr revIDLastSave="0" documentId="8_{1F44867E-FD3A-444B-BA6E-8124FAF82279}" xr6:coauthVersionLast="47" xr6:coauthVersionMax="47" xr10:uidLastSave="{00000000-0000-0000-0000-000000000000}"/>
  <bookViews>
    <workbookView xWindow="-120" yWindow="-120" windowWidth="29040" windowHeight="15840" firstSheet="1" activeTab="2" xr2:uid="{B3CCDF60-D9DE-4231-B4C1-61C52787DD6C}"/>
  </bookViews>
  <sheets>
    <sheet name="CUB.4 LA HEBRA (SEPTIEMBRE)" sheetId="7" r:id="rId1"/>
    <sheet name=" CUB 3. MOSOVI (SEPTIEMBRE)" sheetId="8" r:id="rId2"/>
    <sheet name="CUB. 1 EMISARIO (SEPTIEMBRE) " sheetId="9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0" i="9" l="1"/>
  <c r="F69" i="9"/>
  <c r="F68" i="9"/>
  <c r="F67" i="9"/>
  <c r="F66" i="9"/>
  <c r="F65" i="9"/>
  <c r="F64" i="9"/>
  <c r="F63" i="9"/>
  <c r="F71" i="9" s="1"/>
  <c r="F73" i="9" s="1"/>
  <c r="F62" i="9"/>
  <c r="M37" i="9"/>
  <c r="N37" i="9" s="1"/>
  <c r="J37" i="9"/>
  <c r="I37" i="9"/>
  <c r="F37" i="9"/>
  <c r="F38" i="9" s="1"/>
  <c r="M38" i="9" s="1"/>
  <c r="N28" i="9"/>
  <c r="M28" i="9"/>
  <c r="I28" i="9"/>
  <c r="J28" i="9" s="1"/>
  <c r="F28" i="9"/>
  <c r="M27" i="9"/>
  <c r="N27" i="9" s="1"/>
  <c r="J27" i="9"/>
  <c r="I27" i="9"/>
  <c r="F27" i="9"/>
  <c r="M26" i="9"/>
  <c r="M29" i="9" s="1"/>
  <c r="J26" i="9"/>
  <c r="I26" i="9"/>
  <c r="F26" i="9"/>
  <c r="F25" i="9"/>
  <c r="F29" i="9" s="1"/>
  <c r="N21" i="9"/>
  <c r="M21" i="9"/>
  <c r="I21" i="9"/>
  <c r="J21" i="9" s="1"/>
  <c r="F21" i="9"/>
  <c r="N20" i="9"/>
  <c r="M20" i="9"/>
  <c r="I20" i="9"/>
  <c r="J20" i="9" s="1"/>
  <c r="F20" i="9"/>
  <c r="M19" i="9"/>
  <c r="N19" i="9" s="1"/>
  <c r="J19" i="9"/>
  <c r="I19" i="9"/>
  <c r="F19" i="9"/>
  <c r="M18" i="9"/>
  <c r="N18" i="9" s="1"/>
  <c r="J18" i="9"/>
  <c r="I18" i="9"/>
  <c r="F18" i="9"/>
  <c r="F22" i="9" s="1"/>
  <c r="M15" i="9"/>
  <c r="N15" i="9" s="1"/>
  <c r="J15" i="9"/>
  <c r="I15" i="9"/>
  <c r="F15" i="9"/>
  <c r="N14" i="9"/>
  <c r="M14" i="9"/>
  <c r="I14" i="9"/>
  <c r="J14" i="9" s="1"/>
  <c r="F14" i="9"/>
  <c r="N13" i="9"/>
  <c r="M13" i="9"/>
  <c r="M16" i="9" s="1"/>
  <c r="I13" i="9"/>
  <c r="J13" i="9" s="1"/>
  <c r="F13" i="9"/>
  <c r="F16" i="9" s="1"/>
  <c r="F30" i="9" s="1"/>
  <c r="H426" i="8"/>
  <c r="J385" i="8"/>
  <c r="I385" i="8"/>
  <c r="H385" i="8"/>
  <c r="M385" i="8" s="1"/>
  <c r="N385" i="8" s="1"/>
  <c r="F385" i="8"/>
  <c r="H384" i="8"/>
  <c r="F384" i="8"/>
  <c r="J383" i="8"/>
  <c r="I383" i="8"/>
  <c r="H383" i="8"/>
  <c r="M383" i="8" s="1"/>
  <c r="N383" i="8" s="1"/>
  <c r="F383" i="8"/>
  <c r="H382" i="8"/>
  <c r="F382" i="8"/>
  <c r="J381" i="8"/>
  <c r="I381" i="8"/>
  <c r="H381" i="8"/>
  <c r="M381" i="8" s="1"/>
  <c r="N381" i="8" s="1"/>
  <c r="F381" i="8"/>
  <c r="H380" i="8"/>
  <c r="F380" i="8"/>
  <c r="J379" i="8"/>
  <c r="I379" i="8"/>
  <c r="H379" i="8"/>
  <c r="M379" i="8" s="1"/>
  <c r="N379" i="8" s="1"/>
  <c r="F379" i="8"/>
  <c r="H378" i="8"/>
  <c r="F378" i="8"/>
  <c r="F386" i="8" s="1"/>
  <c r="I375" i="8"/>
  <c r="H375" i="8"/>
  <c r="M375" i="8" s="1"/>
  <c r="N375" i="8" s="1"/>
  <c r="F375" i="8"/>
  <c r="M374" i="8"/>
  <c r="N374" i="8" s="1"/>
  <c r="J374" i="8"/>
  <c r="H374" i="8"/>
  <c r="I374" i="8" s="1"/>
  <c r="F374" i="8"/>
  <c r="F376" i="8" s="1"/>
  <c r="I373" i="8"/>
  <c r="H373" i="8"/>
  <c r="M373" i="8" s="1"/>
  <c r="F373" i="8"/>
  <c r="M370" i="8"/>
  <c r="N370" i="8" s="1"/>
  <c r="J370" i="8"/>
  <c r="I370" i="8"/>
  <c r="H370" i="8"/>
  <c r="F370" i="8"/>
  <c r="H369" i="8"/>
  <c r="F369" i="8"/>
  <c r="M368" i="8"/>
  <c r="N368" i="8" s="1"/>
  <c r="J368" i="8"/>
  <c r="I368" i="8"/>
  <c r="H368" i="8"/>
  <c r="F368" i="8"/>
  <c r="H367" i="8"/>
  <c r="F367" i="8"/>
  <c r="M366" i="8"/>
  <c r="N366" i="8" s="1"/>
  <c r="J366" i="8"/>
  <c r="I366" i="8"/>
  <c r="H366" i="8"/>
  <c r="F366" i="8"/>
  <c r="H365" i="8"/>
  <c r="F365" i="8"/>
  <c r="M364" i="8"/>
  <c r="N364" i="8" s="1"/>
  <c r="J364" i="8"/>
  <c r="I364" i="8"/>
  <c r="H364" i="8"/>
  <c r="F364" i="8"/>
  <c r="H363" i="8"/>
  <c r="F363" i="8"/>
  <c r="F371" i="8" s="1"/>
  <c r="F361" i="8"/>
  <c r="I360" i="8"/>
  <c r="H360" i="8"/>
  <c r="M360" i="8" s="1"/>
  <c r="N360" i="8" s="1"/>
  <c r="F360" i="8"/>
  <c r="M359" i="8"/>
  <c r="N359" i="8" s="1"/>
  <c r="J359" i="8"/>
  <c r="H359" i="8"/>
  <c r="I359" i="8" s="1"/>
  <c r="F359" i="8"/>
  <c r="I358" i="8"/>
  <c r="H358" i="8"/>
  <c r="M358" i="8" s="1"/>
  <c r="F358" i="8"/>
  <c r="M355" i="8"/>
  <c r="N355" i="8" s="1"/>
  <c r="J355" i="8"/>
  <c r="I355" i="8"/>
  <c r="H355" i="8"/>
  <c r="F355" i="8"/>
  <c r="H354" i="8"/>
  <c r="F354" i="8"/>
  <c r="J353" i="8"/>
  <c r="I353" i="8"/>
  <c r="H353" i="8"/>
  <c r="M353" i="8" s="1"/>
  <c r="N353" i="8" s="1"/>
  <c r="F353" i="8"/>
  <c r="H352" i="8"/>
  <c r="F352" i="8"/>
  <c r="J351" i="8"/>
  <c r="I351" i="8"/>
  <c r="H351" i="8"/>
  <c r="M351" i="8" s="1"/>
  <c r="N351" i="8" s="1"/>
  <c r="F351" i="8"/>
  <c r="H350" i="8"/>
  <c r="F350" i="8"/>
  <c r="J349" i="8"/>
  <c r="I349" i="8"/>
  <c r="H349" i="8"/>
  <c r="M349" i="8" s="1"/>
  <c r="N349" i="8" s="1"/>
  <c r="F349" i="8"/>
  <c r="H348" i="8"/>
  <c r="F348" i="8"/>
  <c r="J347" i="8"/>
  <c r="I347" i="8"/>
  <c r="H347" i="8"/>
  <c r="M347" i="8" s="1"/>
  <c r="N347" i="8" s="1"/>
  <c r="F347" i="8"/>
  <c r="H346" i="8"/>
  <c r="F346" i="8"/>
  <c r="J345" i="8"/>
  <c r="I345" i="8"/>
  <c r="H345" i="8"/>
  <c r="M345" i="8" s="1"/>
  <c r="N345" i="8" s="1"/>
  <c r="F345" i="8"/>
  <c r="H344" i="8"/>
  <c r="F344" i="8"/>
  <c r="F356" i="8" s="1"/>
  <c r="M342" i="8"/>
  <c r="L342" i="8"/>
  <c r="N341" i="8"/>
  <c r="I341" i="8"/>
  <c r="J341" i="8" s="1"/>
  <c r="F341" i="8"/>
  <c r="N340" i="8"/>
  <c r="N342" i="8" s="1"/>
  <c r="I340" i="8"/>
  <c r="J340" i="8" s="1"/>
  <c r="F340" i="8"/>
  <c r="F342" i="8" s="1"/>
  <c r="M338" i="8"/>
  <c r="L338" i="8"/>
  <c r="N337" i="8"/>
  <c r="I337" i="8"/>
  <c r="J337" i="8" s="1"/>
  <c r="F337" i="8"/>
  <c r="N336" i="8"/>
  <c r="I336" i="8"/>
  <c r="J336" i="8" s="1"/>
  <c r="F336" i="8"/>
  <c r="N335" i="8"/>
  <c r="N338" i="8" s="1"/>
  <c r="I335" i="8"/>
  <c r="J335" i="8" s="1"/>
  <c r="F335" i="8"/>
  <c r="F338" i="8" s="1"/>
  <c r="M333" i="8"/>
  <c r="L333" i="8"/>
  <c r="N332" i="8"/>
  <c r="I332" i="8"/>
  <c r="J332" i="8" s="1"/>
  <c r="F332" i="8"/>
  <c r="N331" i="8"/>
  <c r="I331" i="8"/>
  <c r="J331" i="8" s="1"/>
  <c r="F331" i="8"/>
  <c r="N330" i="8"/>
  <c r="I330" i="8"/>
  <c r="J330" i="8" s="1"/>
  <c r="F330" i="8"/>
  <c r="N329" i="8"/>
  <c r="I329" i="8"/>
  <c r="J329" i="8" s="1"/>
  <c r="F329" i="8"/>
  <c r="N328" i="8"/>
  <c r="I328" i="8"/>
  <c r="J328" i="8" s="1"/>
  <c r="F328" i="8"/>
  <c r="N327" i="8"/>
  <c r="I327" i="8"/>
  <c r="J327" i="8" s="1"/>
  <c r="F327" i="8"/>
  <c r="N326" i="8"/>
  <c r="I326" i="8"/>
  <c r="J326" i="8" s="1"/>
  <c r="F326" i="8"/>
  <c r="N325" i="8"/>
  <c r="I325" i="8"/>
  <c r="J325" i="8" s="1"/>
  <c r="F325" i="8"/>
  <c r="N324" i="8"/>
  <c r="I324" i="8"/>
  <c r="J324" i="8" s="1"/>
  <c r="F324" i="8"/>
  <c r="N323" i="8"/>
  <c r="I323" i="8"/>
  <c r="J323" i="8" s="1"/>
  <c r="F323" i="8"/>
  <c r="N322" i="8"/>
  <c r="I322" i="8"/>
  <c r="J322" i="8" s="1"/>
  <c r="F322" i="8"/>
  <c r="N321" i="8"/>
  <c r="I321" i="8"/>
  <c r="J321" i="8" s="1"/>
  <c r="F321" i="8"/>
  <c r="F333" i="8" s="1"/>
  <c r="N303" i="8"/>
  <c r="M303" i="8"/>
  <c r="L303" i="8"/>
  <c r="N302" i="8"/>
  <c r="I302" i="8"/>
  <c r="J302" i="8" s="1"/>
  <c r="F302" i="8"/>
  <c r="N301" i="8"/>
  <c r="I301" i="8"/>
  <c r="J301" i="8" s="1"/>
  <c r="F301" i="8"/>
  <c r="N300" i="8"/>
  <c r="I300" i="8"/>
  <c r="J300" i="8" s="1"/>
  <c r="F300" i="8"/>
  <c r="N299" i="8"/>
  <c r="I299" i="8"/>
  <c r="J299" i="8" s="1"/>
  <c r="F299" i="8"/>
  <c r="N298" i="8"/>
  <c r="I298" i="8"/>
  <c r="J298" i="8" s="1"/>
  <c r="F298" i="8"/>
  <c r="N297" i="8"/>
  <c r="I297" i="8"/>
  <c r="J297" i="8" s="1"/>
  <c r="F297" i="8"/>
  <c r="N296" i="8"/>
  <c r="I296" i="8"/>
  <c r="J296" i="8" s="1"/>
  <c r="F296" i="8"/>
  <c r="N295" i="8"/>
  <c r="I295" i="8"/>
  <c r="J295" i="8" s="1"/>
  <c r="F295" i="8"/>
  <c r="N294" i="8"/>
  <c r="I294" i="8"/>
  <c r="J294" i="8" s="1"/>
  <c r="F294" i="8"/>
  <c r="F303" i="8" s="1"/>
  <c r="M292" i="8"/>
  <c r="L292" i="8"/>
  <c r="N292" i="8" s="1"/>
  <c r="N291" i="8"/>
  <c r="I291" i="8"/>
  <c r="J291" i="8" s="1"/>
  <c r="F291" i="8"/>
  <c r="N290" i="8"/>
  <c r="I290" i="8"/>
  <c r="J290" i="8" s="1"/>
  <c r="F290" i="8"/>
  <c r="N289" i="8"/>
  <c r="I289" i="8"/>
  <c r="J289" i="8" s="1"/>
  <c r="F289" i="8"/>
  <c r="N288" i="8"/>
  <c r="I288" i="8"/>
  <c r="J288" i="8" s="1"/>
  <c r="F288" i="8"/>
  <c r="N287" i="8"/>
  <c r="I287" i="8"/>
  <c r="J287" i="8" s="1"/>
  <c r="F287" i="8"/>
  <c r="N286" i="8"/>
  <c r="I286" i="8"/>
  <c r="J286" i="8" s="1"/>
  <c r="F286" i="8"/>
  <c r="F292" i="8" s="1"/>
  <c r="N283" i="8"/>
  <c r="M283" i="8"/>
  <c r="M304" i="8" s="1"/>
  <c r="L283" i="8"/>
  <c r="L304" i="8" s="1"/>
  <c r="N282" i="8"/>
  <c r="I282" i="8"/>
  <c r="J282" i="8" s="1"/>
  <c r="F282" i="8"/>
  <c r="N281" i="8"/>
  <c r="I281" i="8"/>
  <c r="J281" i="8" s="1"/>
  <c r="F281" i="8"/>
  <c r="F283" i="8" s="1"/>
  <c r="F304" i="8" s="1"/>
  <c r="M247" i="8"/>
  <c r="L247" i="8"/>
  <c r="N247" i="8" s="1"/>
  <c r="N246" i="8"/>
  <c r="I246" i="8"/>
  <c r="J246" i="8" s="1"/>
  <c r="F246" i="8"/>
  <c r="N245" i="8"/>
  <c r="I245" i="8"/>
  <c r="J245" i="8" s="1"/>
  <c r="F245" i="8"/>
  <c r="N244" i="8"/>
  <c r="I244" i="8"/>
  <c r="J244" i="8" s="1"/>
  <c r="F244" i="8"/>
  <c r="N243" i="8"/>
  <c r="I243" i="8"/>
  <c r="J243" i="8" s="1"/>
  <c r="F243" i="8"/>
  <c r="N242" i="8"/>
  <c r="I242" i="8"/>
  <c r="J242" i="8" s="1"/>
  <c r="F242" i="8"/>
  <c r="F247" i="8" s="1"/>
  <c r="M240" i="8"/>
  <c r="L240" i="8"/>
  <c r="N239" i="8"/>
  <c r="I239" i="8"/>
  <c r="J239" i="8" s="1"/>
  <c r="F239" i="8"/>
  <c r="N238" i="8"/>
  <c r="I238" i="8"/>
  <c r="J238" i="8" s="1"/>
  <c r="F238" i="8"/>
  <c r="N237" i="8"/>
  <c r="I237" i="8"/>
  <c r="J237" i="8" s="1"/>
  <c r="F237" i="8"/>
  <c r="N224" i="8"/>
  <c r="I224" i="8"/>
  <c r="J224" i="8" s="1"/>
  <c r="F224" i="8"/>
  <c r="N223" i="8"/>
  <c r="I223" i="8"/>
  <c r="J223" i="8" s="1"/>
  <c r="F223" i="8"/>
  <c r="N222" i="8"/>
  <c r="I222" i="8"/>
  <c r="J222" i="8" s="1"/>
  <c r="F222" i="8"/>
  <c r="N221" i="8"/>
  <c r="I221" i="8"/>
  <c r="J221" i="8" s="1"/>
  <c r="F221" i="8"/>
  <c r="N220" i="8"/>
  <c r="I220" i="8"/>
  <c r="J220" i="8" s="1"/>
  <c r="F220" i="8"/>
  <c r="N219" i="8"/>
  <c r="I219" i="8"/>
  <c r="J219" i="8" s="1"/>
  <c r="F219" i="8"/>
  <c r="N218" i="8"/>
  <c r="I218" i="8"/>
  <c r="J218" i="8" s="1"/>
  <c r="F218" i="8"/>
  <c r="N217" i="8"/>
  <c r="I217" i="8"/>
  <c r="J217" i="8" s="1"/>
  <c r="F217" i="8"/>
  <c r="N216" i="8"/>
  <c r="I216" i="8"/>
  <c r="J216" i="8" s="1"/>
  <c r="F216" i="8"/>
  <c r="N215" i="8"/>
  <c r="I215" i="8"/>
  <c r="J215" i="8" s="1"/>
  <c r="F215" i="8"/>
  <c r="N214" i="8"/>
  <c r="N240" i="8" s="1"/>
  <c r="I214" i="8"/>
  <c r="J214" i="8" s="1"/>
  <c r="F214" i="8"/>
  <c r="F240" i="8" s="1"/>
  <c r="M212" i="8"/>
  <c r="L212" i="8"/>
  <c r="N212" i="8" s="1"/>
  <c r="N211" i="8"/>
  <c r="I211" i="8"/>
  <c r="J211" i="8" s="1"/>
  <c r="F211" i="8"/>
  <c r="N210" i="8"/>
  <c r="I210" i="8"/>
  <c r="J210" i="8" s="1"/>
  <c r="F210" i="8"/>
  <c r="N209" i="8"/>
  <c r="I209" i="8"/>
  <c r="J209" i="8" s="1"/>
  <c r="F209" i="8"/>
  <c r="N208" i="8"/>
  <c r="I208" i="8"/>
  <c r="J208" i="8" s="1"/>
  <c r="F208" i="8"/>
  <c r="N207" i="8"/>
  <c r="I207" i="8"/>
  <c r="J207" i="8" s="1"/>
  <c r="F207" i="8"/>
  <c r="N206" i="8"/>
  <c r="I206" i="8"/>
  <c r="J206" i="8" s="1"/>
  <c r="F206" i="8"/>
  <c r="N205" i="8"/>
  <c r="I205" i="8"/>
  <c r="J205" i="8" s="1"/>
  <c r="F205" i="8"/>
  <c r="N204" i="8"/>
  <c r="I204" i="8"/>
  <c r="J204" i="8" s="1"/>
  <c r="F204" i="8"/>
  <c r="N203" i="8"/>
  <c r="I203" i="8"/>
  <c r="J203" i="8" s="1"/>
  <c r="F203" i="8"/>
  <c r="N202" i="8"/>
  <c r="I202" i="8"/>
  <c r="J202" i="8" s="1"/>
  <c r="F202" i="8"/>
  <c r="N201" i="8"/>
  <c r="I201" i="8"/>
  <c r="J201" i="8" s="1"/>
  <c r="F201" i="8"/>
  <c r="N200" i="8"/>
  <c r="I200" i="8"/>
  <c r="J200" i="8" s="1"/>
  <c r="F200" i="8"/>
  <c r="N199" i="8"/>
  <c r="I199" i="8"/>
  <c r="J199" i="8" s="1"/>
  <c r="F199" i="8"/>
  <c r="N198" i="8"/>
  <c r="I198" i="8"/>
  <c r="J198" i="8" s="1"/>
  <c r="F198" i="8"/>
  <c r="N197" i="8"/>
  <c r="I197" i="8"/>
  <c r="J197" i="8" s="1"/>
  <c r="F197" i="8"/>
  <c r="N196" i="8"/>
  <c r="I196" i="8"/>
  <c r="J196" i="8" s="1"/>
  <c r="F196" i="8"/>
  <c r="N195" i="8"/>
  <c r="I195" i="8"/>
  <c r="J195" i="8" s="1"/>
  <c r="F195" i="8"/>
  <c r="N194" i="8"/>
  <c r="I194" i="8"/>
  <c r="J194" i="8" s="1"/>
  <c r="F194" i="8"/>
  <c r="N193" i="8"/>
  <c r="I193" i="8"/>
  <c r="J193" i="8" s="1"/>
  <c r="F193" i="8"/>
  <c r="N192" i="8"/>
  <c r="I192" i="8"/>
  <c r="J192" i="8" s="1"/>
  <c r="F192" i="8"/>
  <c r="N179" i="8"/>
  <c r="I179" i="8"/>
  <c r="J179" i="8" s="1"/>
  <c r="F179" i="8"/>
  <c r="N178" i="8"/>
  <c r="I178" i="8"/>
  <c r="J178" i="8" s="1"/>
  <c r="F178" i="8"/>
  <c r="N177" i="8"/>
  <c r="I177" i="8"/>
  <c r="J177" i="8" s="1"/>
  <c r="F177" i="8"/>
  <c r="N176" i="8"/>
  <c r="I176" i="8"/>
  <c r="J176" i="8" s="1"/>
  <c r="F176" i="8"/>
  <c r="N175" i="8"/>
  <c r="I175" i="8"/>
  <c r="J175" i="8" s="1"/>
  <c r="F175" i="8"/>
  <c r="N174" i="8"/>
  <c r="I174" i="8"/>
  <c r="J174" i="8" s="1"/>
  <c r="F174" i="8"/>
  <c r="N173" i="8"/>
  <c r="I173" i="8"/>
  <c r="J173" i="8" s="1"/>
  <c r="F173" i="8"/>
  <c r="N172" i="8"/>
  <c r="I172" i="8"/>
  <c r="J172" i="8" s="1"/>
  <c r="F172" i="8"/>
  <c r="N171" i="8"/>
  <c r="I171" i="8"/>
  <c r="J171" i="8" s="1"/>
  <c r="F171" i="8"/>
  <c r="N170" i="8"/>
  <c r="I170" i="8"/>
  <c r="J170" i="8" s="1"/>
  <c r="F170" i="8"/>
  <c r="N169" i="8"/>
  <c r="I169" i="8"/>
  <c r="J169" i="8" s="1"/>
  <c r="F169" i="8"/>
  <c r="N168" i="8"/>
  <c r="I168" i="8"/>
  <c r="J168" i="8" s="1"/>
  <c r="F168" i="8"/>
  <c r="N167" i="8"/>
  <c r="I167" i="8"/>
  <c r="J167" i="8" s="1"/>
  <c r="F167" i="8"/>
  <c r="F212" i="8" s="1"/>
  <c r="F165" i="8"/>
  <c r="N164" i="8"/>
  <c r="N165" i="8" s="1"/>
  <c r="M164" i="8"/>
  <c r="M165" i="8" s="1"/>
  <c r="J164" i="8"/>
  <c r="I164" i="8"/>
  <c r="F164" i="8"/>
  <c r="M160" i="8"/>
  <c r="L160" i="8"/>
  <c r="N160" i="8" s="1"/>
  <c r="N159" i="8"/>
  <c r="J159" i="8"/>
  <c r="I159" i="8"/>
  <c r="F159" i="8"/>
  <c r="N158" i="8"/>
  <c r="J158" i="8"/>
  <c r="I158" i="8"/>
  <c r="F158" i="8"/>
  <c r="N157" i="8"/>
  <c r="J157" i="8"/>
  <c r="I157" i="8"/>
  <c r="F157" i="8"/>
  <c r="N156" i="8"/>
  <c r="J156" i="8"/>
  <c r="I156" i="8"/>
  <c r="F156" i="8"/>
  <c r="N155" i="8"/>
  <c r="J155" i="8"/>
  <c r="I155" i="8"/>
  <c r="F155" i="8"/>
  <c r="F160" i="8" s="1"/>
  <c r="M139" i="8"/>
  <c r="M251" i="8" s="1"/>
  <c r="L139" i="8"/>
  <c r="N139" i="8" s="1"/>
  <c r="N138" i="8"/>
  <c r="J138" i="8"/>
  <c r="I138" i="8"/>
  <c r="F138" i="8"/>
  <c r="N137" i="8"/>
  <c r="J137" i="8"/>
  <c r="I137" i="8"/>
  <c r="F137" i="8"/>
  <c r="N136" i="8"/>
  <c r="J136" i="8"/>
  <c r="I136" i="8"/>
  <c r="F136" i="8"/>
  <c r="N135" i="8"/>
  <c r="J135" i="8"/>
  <c r="I135" i="8"/>
  <c r="F135" i="8"/>
  <c r="N134" i="8"/>
  <c r="J134" i="8"/>
  <c r="I134" i="8"/>
  <c r="F134" i="8"/>
  <c r="N133" i="8"/>
  <c r="J133" i="8"/>
  <c r="I133" i="8"/>
  <c r="F133" i="8"/>
  <c r="N132" i="8"/>
  <c r="J132" i="8"/>
  <c r="I132" i="8"/>
  <c r="F132" i="8"/>
  <c r="N131" i="8"/>
  <c r="J131" i="8"/>
  <c r="I131" i="8"/>
  <c r="F131" i="8"/>
  <c r="N130" i="8"/>
  <c r="J130" i="8"/>
  <c r="I130" i="8"/>
  <c r="F130" i="8"/>
  <c r="N129" i="8"/>
  <c r="J129" i="8"/>
  <c r="I129" i="8"/>
  <c r="F129" i="8"/>
  <c r="N128" i="8"/>
  <c r="J128" i="8"/>
  <c r="I128" i="8"/>
  <c r="F128" i="8"/>
  <c r="N127" i="8"/>
  <c r="J127" i="8"/>
  <c r="I127" i="8"/>
  <c r="F127" i="8"/>
  <c r="N126" i="8"/>
  <c r="J126" i="8"/>
  <c r="I126" i="8"/>
  <c r="F126" i="8"/>
  <c r="N125" i="8"/>
  <c r="J125" i="8"/>
  <c r="I125" i="8"/>
  <c r="F125" i="8"/>
  <c r="N124" i="8"/>
  <c r="J124" i="8"/>
  <c r="I124" i="8"/>
  <c r="F124" i="8"/>
  <c r="F139" i="8" s="1"/>
  <c r="M122" i="8"/>
  <c r="L122" i="8"/>
  <c r="N122" i="8" s="1"/>
  <c r="N121" i="8"/>
  <c r="J121" i="8"/>
  <c r="I121" i="8"/>
  <c r="F121" i="8"/>
  <c r="N120" i="8"/>
  <c r="J120" i="8"/>
  <c r="I120" i="8"/>
  <c r="F120" i="8"/>
  <c r="N119" i="8"/>
  <c r="J119" i="8"/>
  <c r="I119" i="8"/>
  <c r="F119" i="8"/>
  <c r="N118" i="8"/>
  <c r="J118" i="8"/>
  <c r="I118" i="8"/>
  <c r="F118" i="8"/>
  <c r="N117" i="8"/>
  <c r="J117" i="8"/>
  <c r="I117" i="8"/>
  <c r="F117" i="8"/>
  <c r="N116" i="8"/>
  <c r="J116" i="8"/>
  <c r="I116" i="8"/>
  <c r="F116" i="8"/>
  <c r="N104" i="8"/>
  <c r="J104" i="8"/>
  <c r="I104" i="8"/>
  <c r="F104" i="8"/>
  <c r="N103" i="8"/>
  <c r="J103" i="8"/>
  <c r="I103" i="8"/>
  <c r="F103" i="8"/>
  <c r="N102" i="8"/>
  <c r="J102" i="8"/>
  <c r="I102" i="8"/>
  <c r="F102" i="8"/>
  <c r="N101" i="8"/>
  <c r="J101" i="8"/>
  <c r="I101" i="8"/>
  <c r="F101" i="8"/>
  <c r="N100" i="8"/>
  <c r="J100" i="8"/>
  <c r="I100" i="8"/>
  <c r="F100" i="8"/>
  <c r="F122" i="8" s="1"/>
  <c r="M98" i="8"/>
  <c r="L98" i="8"/>
  <c r="N98" i="8" s="1"/>
  <c r="N97" i="8"/>
  <c r="J97" i="8"/>
  <c r="I97" i="8"/>
  <c r="F97" i="8"/>
  <c r="N96" i="8"/>
  <c r="J96" i="8"/>
  <c r="I96" i="8"/>
  <c r="F96" i="8"/>
  <c r="N95" i="8"/>
  <c r="J95" i="8"/>
  <c r="I95" i="8"/>
  <c r="F95" i="8"/>
  <c r="N94" i="8"/>
  <c r="J94" i="8"/>
  <c r="I94" i="8"/>
  <c r="F94" i="8"/>
  <c r="N93" i="8"/>
  <c r="J93" i="8"/>
  <c r="I93" i="8"/>
  <c r="F93" i="8"/>
  <c r="N74" i="8"/>
  <c r="J74" i="8"/>
  <c r="I74" i="8"/>
  <c r="F74" i="8"/>
  <c r="N73" i="8"/>
  <c r="J73" i="8"/>
  <c r="I73" i="8"/>
  <c r="F73" i="8"/>
  <c r="N72" i="8"/>
  <c r="J72" i="8"/>
  <c r="I72" i="8"/>
  <c r="F72" i="8"/>
  <c r="N71" i="8"/>
  <c r="J71" i="8"/>
  <c r="I71" i="8"/>
  <c r="F71" i="8"/>
  <c r="N70" i="8"/>
  <c r="J70" i="8"/>
  <c r="I70" i="8"/>
  <c r="F70" i="8"/>
  <c r="N69" i="8"/>
  <c r="J69" i="8"/>
  <c r="I69" i="8"/>
  <c r="F69" i="8"/>
  <c r="N68" i="8"/>
  <c r="J68" i="8"/>
  <c r="I68" i="8"/>
  <c r="F68" i="8"/>
  <c r="N67" i="8"/>
  <c r="J67" i="8"/>
  <c r="I67" i="8"/>
  <c r="F67" i="8"/>
  <c r="F98" i="8" s="1"/>
  <c r="M65" i="8"/>
  <c r="L65" i="8"/>
  <c r="N64" i="8"/>
  <c r="N65" i="8" s="1"/>
  <c r="J64" i="8"/>
  <c r="I64" i="8"/>
  <c r="F64" i="8"/>
  <c r="F63" i="8"/>
  <c r="F65" i="8" s="1"/>
  <c r="N61" i="8"/>
  <c r="M61" i="8"/>
  <c r="L61" i="8"/>
  <c r="N60" i="8"/>
  <c r="J60" i="8"/>
  <c r="I60" i="8"/>
  <c r="F60" i="8"/>
  <c r="N59" i="8"/>
  <c r="J59" i="8"/>
  <c r="I59" i="8"/>
  <c r="F59" i="8"/>
  <c r="N58" i="8"/>
  <c r="J58" i="8"/>
  <c r="I58" i="8"/>
  <c r="F58" i="8"/>
  <c r="N57" i="8"/>
  <c r="J57" i="8"/>
  <c r="I57" i="8"/>
  <c r="F57" i="8"/>
  <c r="N44" i="8"/>
  <c r="J44" i="8"/>
  <c r="I44" i="8"/>
  <c r="F44" i="8"/>
  <c r="N43" i="8"/>
  <c r="J43" i="8"/>
  <c r="I43" i="8"/>
  <c r="F43" i="8"/>
  <c r="N42" i="8"/>
  <c r="J42" i="8"/>
  <c r="I42" i="8"/>
  <c r="F42" i="8"/>
  <c r="N41" i="8"/>
  <c r="J41" i="8"/>
  <c r="I41" i="8"/>
  <c r="F41" i="8"/>
  <c r="F61" i="8" s="1"/>
  <c r="M39" i="8"/>
  <c r="L39" i="8"/>
  <c r="N38" i="8"/>
  <c r="J38" i="8"/>
  <c r="I38" i="8"/>
  <c r="F38" i="8"/>
  <c r="N36" i="8"/>
  <c r="J36" i="8"/>
  <c r="I36" i="8"/>
  <c r="F36" i="8"/>
  <c r="N34" i="8"/>
  <c r="J34" i="8"/>
  <c r="I34" i="8"/>
  <c r="F34" i="8"/>
  <c r="N33" i="8"/>
  <c r="J33" i="8"/>
  <c r="I33" i="8"/>
  <c r="F33" i="8"/>
  <c r="N31" i="8"/>
  <c r="J31" i="8"/>
  <c r="I31" i="8"/>
  <c r="F31" i="8"/>
  <c r="N29" i="8"/>
  <c r="N39" i="8" s="1"/>
  <c r="J29" i="8"/>
  <c r="I29" i="8"/>
  <c r="F29" i="8"/>
  <c r="F39" i="8" s="1"/>
  <c r="N26" i="8"/>
  <c r="M26" i="8"/>
  <c r="L26" i="8"/>
  <c r="N25" i="8"/>
  <c r="J25" i="8"/>
  <c r="I25" i="8"/>
  <c r="F25" i="8"/>
  <c r="N24" i="8"/>
  <c r="J24" i="8"/>
  <c r="I24" i="8"/>
  <c r="F24" i="8"/>
  <c r="N23" i="8"/>
  <c r="J23" i="8"/>
  <c r="I23" i="8"/>
  <c r="F23" i="8"/>
  <c r="N21" i="8"/>
  <c r="J21" i="8"/>
  <c r="I21" i="8"/>
  <c r="F21" i="8"/>
  <c r="N20" i="8"/>
  <c r="J20" i="8"/>
  <c r="I20" i="8"/>
  <c r="F20" i="8"/>
  <c r="F26" i="8" s="1"/>
  <c r="N18" i="8"/>
  <c r="M18" i="8"/>
  <c r="L18" i="8"/>
  <c r="L251" i="8" s="1"/>
  <c r="N17" i="8"/>
  <c r="J17" i="8"/>
  <c r="I17" i="8"/>
  <c r="F17" i="8"/>
  <c r="N16" i="8"/>
  <c r="J16" i="8"/>
  <c r="I16" i="8"/>
  <c r="F16" i="8"/>
  <c r="N15" i="8"/>
  <c r="J15" i="8"/>
  <c r="I15" i="8"/>
  <c r="F15" i="8"/>
  <c r="N14" i="8"/>
  <c r="J14" i="8"/>
  <c r="I14" i="8"/>
  <c r="F14" i="8"/>
  <c r="N13" i="8"/>
  <c r="J13" i="8"/>
  <c r="I13" i="8"/>
  <c r="F13" i="8"/>
  <c r="F18" i="8" s="1"/>
  <c r="L363" i="7"/>
  <c r="E354" i="7"/>
  <c r="M315" i="7"/>
  <c r="L315" i="7"/>
  <c r="I315" i="7"/>
  <c r="J315" i="7" s="1"/>
  <c r="F315" i="7"/>
  <c r="L314" i="7"/>
  <c r="M314" i="7" s="1"/>
  <c r="I314" i="7"/>
  <c r="J314" i="7" s="1"/>
  <c r="F314" i="7"/>
  <c r="L313" i="7"/>
  <c r="M313" i="7" s="1"/>
  <c r="J313" i="7"/>
  <c r="I313" i="7"/>
  <c r="F313" i="7"/>
  <c r="L312" i="7"/>
  <c r="M312" i="7" s="1"/>
  <c r="I312" i="7"/>
  <c r="J312" i="7" s="1"/>
  <c r="F312" i="7"/>
  <c r="M311" i="7"/>
  <c r="L311" i="7"/>
  <c r="I311" i="7"/>
  <c r="J311" i="7" s="1"/>
  <c r="F311" i="7"/>
  <c r="L310" i="7"/>
  <c r="M310" i="7" s="1"/>
  <c r="I310" i="7"/>
  <c r="J310" i="7" s="1"/>
  <c r="F310" i="7"/>
  <c r="L309" i="7"/>
  <c r="M309" i="7" s="1"/>
  <c r="J309" i="7"/>
  <c r="I309" i="7"/>
  <c r="F309" i="7"/>
  <c r="L308" i="7"/>
  <c r="M308" i="7" s="1"/>
  <c r="I308" i="7"/>
  <c r="J308" i="7" s="1"/>
  <c r="F308" i="7"/>
  <c r="M307" i="7"/>
  <c r="L307" i="7"/>
  <c r="I307" i="7"/>
  <c r="J307" i="7" s="1"/>
  <c r="F307" i="7"/>
  <c r="L306" i="7"/>
  <c r="M306" i="7" s="1"/>
  <c r="I306" i="7"/>
  <c r="J306" i="7" s="1"/>
  <c r="F306" i="7"/>
  <c r="L305" i="7"/>
  <c r="M305" i="7" s="1"/>
  <c r="J305" i="7"/>
  <c r="I305" i="7"/>
  <c r="F305" i="7"/>
  <c r="L304" i="7"/>
  <c r="M304" i="7" s="1"/>
  <c r="I304" i="7"/>
  <c r="J304" i="7" s="1"/>
  <c r="F304" i="7"/>
  <c r="M303" i="7"/>
  <c r="L303" i="7"/>
  <c r="I303" i="7"/>
  <c r="J303" i="7" s="1"/>
  <c r="F303" i="7"/>
  <c r="L302" i="7"/>
  <c r="M302" i="7" s="1"/>
  <c r="I302" i="7"/>
  <c r="J302" i="7" s="1"/>
  <c r="F302" i="7"/>
  <c r="L301" i="7"/>
  <c r="M301" i="7" s="1"/>
  <c r="J301" i="7"/>
  <c r="I301" i="7"/>
  <c r="F301" i="7"/>
  <c r="L300" i="7"/>
  <c r="M300" i="7" s="1"/>
  <c r="I300" i="7"/>
  <c r="J300" i="7" s="1"/>
  <c r="F300" i="7"/>
  <c r="M299" i="7"/>
  <c r="L299" i="7"/>
  <c r="I299" i="7"/>
  <c r="J299" i="7" s="1"/>
  <c r="F299" i="7"/>
  <c r="L298" i="7"/>
  <c r="M298" i="7" s="1"/>
  <c r="I298" i="7"/>
  <c r="J298" i="7" s="1"/>
  <c r="F298" i="7"/>
  <c r="L297" i="7"/>
  <c r="M297" i="7" s="1"/>
  <c r="J297" i="7"/>
  <c r="I297" i="7"/>
  <c r="F297" i="7"/>
  <c r="L296" i="7"/>
  <c r="M296" i="7" s="1"/>
  <c r="I296" i="7"/>
  <c r="J296" i="7" s="1"/>
  <c r="F296" i="7"/>
  <c r="M295" i="7"/>
  <c r="L295" i="7"/>
  <c r="I295" i="7"/>
  <c r="J295" i="7" s="1"/>
  <c r="F295" i="7"/>
  <c r="L294" i="7"/>
  <c r="M294" i="7" s="1"/>
  <c r="I294" i="7"/>
  <c r="J294" i="7" s="1"/>
  <c r="F294" i="7"/>
  <c r="L293" i="7"/>
  <c r="M293" i="7" s="1"/>
  <c r="J293" i="7"/>
  <c r="I293" i="7"/>
  <c r="F293" i="7"/>
  <c r="L292" i="7"/>
  <c r="M292" i="7" s="1"/>
  <c r="I292" i="7"/>
  <c r="J292" i="7" s="1"/>
  <c r="F292" i="7"/>
  <c r="M291" i="7"/>
  <c r="L291" i="7"/>
  <c r="I291" i="7"/>
  <c r="J291" i="7" s="1"/>
  <c r="F291" i="7"/>
  <c r="L290" i="7"/>
  <c r="M290" i="7" s="1"/>
  <c r="I290" i="7"/>
  <c r="J290" i="7" s="1"/>
  <c r="F290" i="7"/>
  <c r="L289" i="7"/>
  <c r="M289" i="7" s="1"/>
  <c r="J289" i="7"/>
  <c r="I289" i="7"/>
  <c r="F289" i="7"/>
  <c r="L288" i="7"/>
  <c r="M288" i="7" s="1"/>
  <c r="I288" i="7"/>
  <c r="J288" i="7" s="1"/>
  <c r="F288" i="7"/>
  <c r="M287" i="7"/>
  <c r="L287" i="7"/>
  <c r="I287" i="7"/>
  <c r="J287" i="7" s="1"/>
  <c r="F287" i="7"/>
  <c r="L286" i="7"/>
  <c r="M286" i="7" s="1"/>
  <c r="I286" i="7"/>
  <c r="J286" i="7" s="1"/>
  <c r="F286" i="7"/>
  <c r="L285" i="7"/>
  <c r="M285" i="7" s="1"/>
  <c r="J285" i="7"/>
  <c r="I285" i="7"/>
  <c r="F285" i="7"/>
  <c r="L284" i="7"/>
  <c r="M284" i="7" s="1"/>
  <c r="I284" i="7"/>
  <c r="J284" i="7" s="1"/>
  <c r="F284" i="7"/>
  <c r="M283" i="7"/>
  <c r="L283" i="7"/>
  <c r="I283" i="7"/>
  <c r="J283" i="7" s="1"/>
  <c r="F283" i="7"/>
  <c r="L282" i="7"/>
  <c r="M282" i="7" s="1"/>
  <c r="I282" i="7"/>
  <c r="J282" i="7" s="1"/>
  <c r="F282" i="7"/>
  <c r="L281" i="7"/>
  <c r="M281" i="7" s="1"/>
  <c r="J281" i="7"/>
  <c r="I281" i="7"/>
  <c r="F281" i="7"/>
  <c r="L280" i="7"/>
  <c r="M280" i="7" s="1"/>
  <c r="I280" i="7"/>
  <c r="J280" i="7" s="1"/>
  <c r="F280" i="7"/>
  <c r="M279" i="7"/>
  <c r="L279" i="7"/>
  <c r="I279" i="7"/>
  <c r="J279" i="7" s="1"/>
  <c r="F279" i="7"/>
  <c r="L278" i="7"/>
  <c r="M278" i="7" s="1"/>
  <c r="I278" i="7"/>
  <c r="J278" i="7" s="1"/>
  <c r="F278" i="7"/>
  <c r="L277" i="7"/>
  <c r="M277" i="7" s="1"/>
  <c r="J277" i="7"/>
  <c r="I277" i="7"/>
  <c r="F277" i="7"/>
  <c r="L276" i="7"/>
  <c r="M276" i="7" s="1"/>
  <c r="I276" i="7"/>
  <c r="J276" i="7" s="1"/>
  <c r="F276" i="7"/>
  <c r="M275" i="7"/>
  <c r="L275" i="7"/>
  <c r="I275" i="7"/>
  <c r="J275" i="7" s="1"/>
  <c r="F275" i="7"/>
  <c r="L274" i="7"/>
  <c r="M274" i="7" s="1"/>
  <c r="I274" i="7"/>
  <c r="J274" i="7" s="1"/>
  <c r="F274" i="7"/>
  <c r="L273" i="7"/>
  <c r="M273" i="7" s="1"/>
  <c r="J273" i="7"/>
  <c r="I273" i="7"/>
  <c r="F273" i="7"/>
  <c r="L272" i="7"/>
  <c r="M272" i="7" s="1"/>
  <c r="I272" i="7"/>
  <c r="J272" i="7" s="1"/>
  <c r="F272" i="7"/>
  <c r="M271" i="7"/>
  <c r="L271" i="7"/>
  <c r="I271" i="7"/>
  <c r="J271" i="7" s="1"/>
  <c r="F271" i="7"/>
  <c r="L270" i="7"/>
  <c r="M270" i="7" s="1"/>
  <c r="I270" i="7"/>
  <c r="J270" i="7" s="1"/>
  <c r="F270" i="7"/>
  <c r="L269" i="7"/>
  <c r="M269" i="7" s="1"/>
  <c r="J269" i="7"/>
  <c r="I269" i="7"/>
  <c r="F269" i="7"/>
  <c r="L268" i="7"/>
  <c r="M268" i="7" s="1"/>
  <c r="I268" i="7"/>
  <c r="J268" i="7" s="1"/>
  <c r="F268" i="7"/>
  <c r="M267" i="7"/>
  <c r="L267" i="7"/>
  <c r="I267" i="7"/>
  <c r="J267" i="7" s="1"/>
  <c r="F267" i="7"/>
  <c r="L266" i="7"/>
  <c r="M266" i="7" s="1"/>
  <c r="I266" i="7"/>
  <c r="J266" i="7" s="1"/>
  <c r="F266" i="7"/>
  <c r="L265" i="7"/>
  <c r="M265" i="7" s="1"/>
  <c r="J265" i="7"/>
  <c r="I265" i="7"/>
  <c r="F265" i="7"/>
  <c r="L264" i="7"/>
  <c r="M264" i="7" s="1"/>
  <c r="I264" i="7"/>
  <c r="J264" i="7" s="1"/>
  <c r="F264" i="7"/>
  <c r="M263" i="7"/>
  <c r="L263" i="7"/>
  <c r="I263" i="7"/>
  <c r="J263" i="7" s="1"/>
  <c r="F263" i="7"/>
  <c r="L262" i="7"/>
  <c r="M262" i="7" s="1"/>
  <c r="I262" i="7"/>
  <c r="J262" i="7" s="1"/>
  <c r="F262" i="7"/>
  <c r="L261" i="7"/>
  <c r="M261" i="7" s="1"/>
  <c r="J261" i="7"/>
  <c r="I261" i="7"/>
  <c r="F261" i="7"/>
  <c r="L260" i="7"/>
  <c r="M260" i="7" s="1"/>
  <c r="I260" i="7"/>
  <c r="J260" i="7" s="1"/>
  <c r="F260" i="7"/>
  <c r="M259" i="7"/>
  <c r="L259" i="7"/>
  <c r="I259" i="7"/>
  <c r="J259" i="7" s="1"/>
  <c r="F259" i="7"/>
  <c r="F317" i="7" s="1"/>
  <c r="L258" i="7"/>
  <c r="M258" i="7" s="1"/>
  <c r="I258" i="7"/>
  <c r="J258" i="7" s="1"/>
  <c r="F258" i="7"/>
  <c r="F255" i="7"/>
  <c r="L253" i="7"/>
  <c r="M253" i="7" s="1"/>
  <c r="J253" i="7"/>
  <c r="I253" i="7"/>
  <c r="F253" i="7"/>
  <c r="L252" i="7"/>
  <c r="M252" i="7" s="1"/>
  <c r="J252" i="7"/>
  <c r="I252" i="7"/>
  <c r="F252" i="7"/>
  <c r="L249" i="7"/>
  <c r="M249" i="7" s="1"/>
  <c r="L247" i="7"/>
  <c r="M247" i="7" s="1"/>
  <c r="F247" i="7"/>
  <c r="F249" i="7" s="1"/>
  <c r="M243" i="7"/>
  <c r="L243" i="7"/>
  <c r="I243" i="7"/>
  <c r="J243" i="7" s="1"/>
  <c r="F243" i="7"/>
  <c r="L242" i="7"/>
  <c r="M242" i="7" s="1"/>
  <c r="I242" i="7"/>
  <c r="J242" i="7" s="1"/>
  <c r="F242" i="7"/>
  <c r="L241" i="7"/>
  <c r="M241" i="7" s="1"/>
  <c r="J241" i="7"/>
  <c r="I241" i="7"/>
  <c r="F241" i="7"/>
  <c r="M240" i="7"/>
  <c r="L240" i="7"/>
  <c r="I240" i="7"/>
  <c r="J240" i="7" s="1"/>
  <c r="F240" i="7"/>
  <c r="M239" i="7"/>
  <c r="L239" i="7"/>
  <c r="I239" i="7"/>
  <c r="J239" i="7" s="1"/>
  <c r="F239" i="7"/>
  <c r="F244" i="7" s="1"/>
  <c r="L238" i="7"/>
  <c r="M238" i="7" s="1"/>
  <c r="I238" i="7"/>
  <c r="J238" i="7" s="1"/>
  <c r="F238" i="7"/>
  <c r="L236" i="7"/>
  <c r="F236" i="7"/>
  <c r="L235" i="7"/>
  <c r="M235" i="7" s="1"/>
  <c r="I235" i="7"/>
  <c r="J235" i="7" s="1"/>
  <c r="F235" i="7"/>
  <c r="L234" i="7"/>
  <c r="M234" i="7" s="1"/>
  <c r="J234" i="7"/>
  <c r="I234" i="7"/>
  <c r="F234" i="7"/>
  <c r="L229" i="7"/>
  <c r="M229" i="7" s="1"/>
  <c r="K229" i="7"/>
  <c r="M228" i="7"/>
  <c r="J228" i="7"/>
  <c r="I228" i="7"/>
  <c r="F228" i="7"/>
  <c r="M227" i="7"/>
  <c r="J227" i="7"/>
  <c r="I227" i="7"/>
  <c r="F227" i="7"/>
  <c r="M226" i="7"/>
  <c r="J226" i="7"/>
  <c r="I226" i="7"/>
  <c r="F226" i="7"/>
  <c r="M225" i="7"/>
  <c r="J225" i="7"/>
  <c r="I225" i="7"/>
  <c r="F225" i="7"/>
  <c r="M224" i="7"/>
  <c r="J224" i="7"/>
  <c r="I224" i="7"/>
  <c r="F224" i="7"/>
  <c r="M223" i="7"/>
  <c r="J223" i="7"/>
  <c r="I223" i="7"/>
  <c r="F223" i="7"/>
  <c r="M221" i="7"/>
  <c r="J221" i="7"/>
  <c r="I221" i="7"/>
  <c r="F221" i="7"/>
  <c r="M220" i="7"/>
  <c r="J220" i="7"/>
  <c r="I220" i="7"/>
  <c r="F220" i="7"/>
  <c r="M219" i="7"/>
  <c r="J219" i="7"/>
  <c r="I219" i="7"/>
  <c r="F219" i="7"/>
  <c r="M218" i="7"/>
  <c r="J218" i="7"/>
  <c r="I218" i="7"/>
  <c r="F218" i="7"/>
  <c r="F229" i="7" s="1"/>
  <c r="L211" i="7"/>
  <c r="M211" i="7" s="1"/>
  <c r="K211" i="7"/>
  <c r="M210" i="7"/>
  <c r="J210" i="7"/>
  <c r="I210" i="7"/>
  <c r="F210" i="7"/>
  <c r="M209" i="7"/>
  <c r="J209" i="7"/>
  <c r="I209" i="7"/>
  <c r="F209" i="7"/>
  <c r="M208" i="7"/>
  <c r="J208" i="7"/>
  <c r="I208" i="7"/>
  <c r="F208" i="7"/>
  <c r="M207" i="7"/>
  <c r="J207" i="7"/>
  <c r="I207" i="7"/>
  <c r="F207" i="7"/>
  <c r="M206" i="7"/>
  <c r="J206" i="7"/>
  <c r="I206" i="7"/>
  <c r="F206" i="7"/>
  <c r="M205" i="7"/>
  <c r="J205" i="7"/>
  <c r="I205" i="7"/>
  <c r="F205" i="7"/>
  <c r="M203" i="7"/>
  <c r="J203" i="7"/>
  <c r="I203" i="7"/>
  <c r="F203" i="7"/>
  <c r="M202" i="7"/>
  <c r="J202" i="7"/>
  <c r="I202" i="7"/>
  <c r="F202" i="7"/>
  <c r="M201" i="7"/>
  <c r="J201" i="7"/>
  <c r="I201" i="7"/>
  <c r="F201" i="7"/>
  <c r="M200" i="7"/>
  <c r="J200" i="7"/>
  <c r="I200" i="7"/>
  <c r="F200" i="7"/>
  <c r="F211" i="7" s="1"/>
  <c r="M173" i="7"/>
  <c r="L173" i="7"/>
  <c r="K173" i="7"/>
  <c r="M172" i="7"/>
  <c r="J172" i="7"/>
  <c r="I172" i="7"/>
  <c r="F172" i="7"/>
  <c r="F173" i="7" s="1"/>
  <c r="M166" i="7"/>
  <c r="L166" i="7"/>
  <c r="K166" i="7"/>
  <c r="F166" i="7"/>
  <c r="I165" i="7"/>
  <c r="J165" i="7" s="1"/>
  <c r="F165" i="7"/>
  <c r="M164" i="7"/>
  <c r="I164" i="7"/>
  <c r="J164" i="7" s="1"/>
  <c r="F164" i="7"/>
  <c r="M163" i="7"/>
  <c r="I163" i="7"/>
  <c r="J163" i="7" s="1"/>
  <c r="F163" i="7"/>
  <c r="M162" i="7"/>
  <c r="I162" i="7"/>
  <c r="J162" i="7" s="1"/>
  <c r="F162" i="7"/>
  <c r="M161" i="7"/>
  <c r="I161" i="7"/>
  <c r="J161" i="7" s="1"/>
  <c r="F161" i="7"/>
  <c r="M160" i="7"/>
  <c r="I160" i="7"/>
  <c r="J160" i="7" s="1"/>
  <c r="F160" i="7"/>
  <c r="M159" i="7"/>
  <c r="I159" i="7"/>
  <c r="J159" i="7" s="1"/>
  <c r="F159" i="7"/>
  <c r="M158" i="7"/>
  <c r="I158" i="7"/>
  <c r="J158" i="7" s="1"/>
  <c r="F158" i="7"/>
  <c r="M157" i="7"/>
  <c r="I157" i="7"/>
  <c r="J157" i="7" s="1"/>
  <c r="F157" i="7"/>
  <c r="M156" i="7"/>
  <c r="I156" i="7"/>
  <c r="J156" i="7" s="1"/>
  <c r="F156" i="7"/>
  <c r="M155" i="7"/>
  <c r="I155" i="7"/>
  <c r="J155" i="7" s="1"/>
  <c r="F155" i="7"/>
  <c r="M154" i="7"/>
  <c r="I154" i="7"/>
  <c r="J154" i="7" s="1"/>
  <c r="F154" i="7"/>
  <c r="M153" i="7"/>
  <c r="I153" i="7"/>
  <c r="J153" i="7" s="1"/>
  <c r="F153" i="7"/>
  <c r="M152" i="7"/>
  <c r="I152" i="7"/>
  <c r="J152" i="7" s="1"/>
  <c r="F152" i="7"/>
  <c r="M151" i="7"/>
  <c r="I151" i="7"/>
  <c r="J151" i="7" s="1"/>
  <c r="F151" i="7"/>
  <c r="M150" i="7"/>
  <c r="I150" i="7"/>
  <c r="J150" i="7" s="1"/>
  <c r="F150" i="7"/>
  <c r="L148" i="7"/>
  <c r="K148" i="7"/>
  <c r="M147" i="7"/>
  <c r="I147" i="7"/>
  <c r="F147" i="7"/>
  <c r="M128" i="7"/>
  <c r="I128" i="7"/>
  <c r="J128" i="7" s="1"/>
  <c r="F128" i="7"/>
  <c r="M127" i="7"/>
  <c r="I127" i="7"/>
  <c r="J127" i="7" s="1"/>
  <c r="F127" i="7"/>
  <c r="M126" i="7"/>
  <c r="I126" i="7"/>
  <c r="J126" i="7" s="1"/>
  <c r="F126" i="7"/>
  <c r="M125" i="7"/>
  <c r="I125" i="7"/>
  <c r="J125" i="7" s="1"/>
  <c r="F125" i="7"/>
  <c r="M124" i="7"/>
  <c r="I124" i="7"/>
  <c r="J124" i="7" s="1"/>
  <c r="F124" i="7"/>
  <c r="I123" i="7"/>
  <c r="M122" i="7"/>
  <c r="J122" i="7"/>
  <c r="I122" i="7"/>
  <c r="F122" i="7"/>
  <c r="M121" i="7"/>
  <c r="J121" i="7"/>
  <c r="I121" i="7"/>
  <c r="F121" i="7"/>
  <c r="M119" i="7"/>
  <c r="J119" i="7"/>
  <c r="I119" i="7"/>
  <c r="F119" i="7"/>
  <c r="K113" i="7"/>
  <c r="L112" i="7"/>
  <c r="F112" i="7"/>
  <c r="L111" i="7"/>
  <c r="L113" i="7" s="1"/>
  <c r="F111" i="7"/>
  <c r="F84" i="7"/>
  <c r="M83" i="7"/>
  <c r="J83" i="7"/>
  <c r="I83" i="7"/>
  <c r="F83" i="7"/>
  <c r="M82" i="7"/>
  <c r="J82" i="7"/>
  <c r="I82" i="7"/>
  <c r="F82" i="7"/>
  <c r="M81" i="7"/>
  <c r="J81" i="7"/>
  <c r="I81" i="7"/>
  <c r="F81" i="7"/>
  <c r="M80" i="7"/>
  <c r="J80" i="7"/>
  <c r="I80" i="7"/>
  <c r="F80" i="7"/>
  <c r="M79" i="7"/>
  <c r="J79" i="7"/>
  <c r="I79" i="7"/>
  <c r="F79" i="7"/>
  <c r="M78" i="7"/>
  <c r="J78" i="7"/>
  <c r="I78" i="7"/>
  <c r="F78" i="7"/>
  <c r="M77" i="7"/>
  <c r="J77" i="7"/>
  <c r="I77" i="7"/>
  <c r="F77" i="7"/>
  <c r="M76" i="7"/>
  <c r="J76" i="7"/>
  <c r="I76" i="7"/>
  <c r="F76" i="7"/>
  <c r="M75" i="7"/>
  <c r="J75" i="7"/>
  <c r="I75" i="7"/>
  <c r="F75" i="7"/>
  <c r="M74" i="7"/>
  <c r="M113" i="7" s="1"/>
  <c r="J74" i="7"/>
  <c r="I74" i="7"/>
  <c r="F74" i="7"/>
  <c r="F73" i="7"/>
  <c r="F72" i="7"/>
  <c r="M71" i="7"/>
  <c r="I71" i="7"/>
  <c r="J71" i="7" s="1"/>
  <c r="F71" i="7"/>
  <c r="F113" i="7" s="1"/>
  <c r="L69" i="7"/>
  <c r="K69" i="7"/>
  <c r="M69" i="7" s="1"/>
  <c r="M68" i="7"/>
  <c r="I68" i="7"/>
  <c r="J68" i="7" s="1"/>
  <c r="F68" i="7"/>
  <c r="M67" i="7"/>
  <c r="I67" i="7"/>
  <c r="J67" i="7" s="1"/>
  <c r="F67" i="7"/>
  <c r="M66" i="7"/>
  <c r="I66" i="7"/>
  <c r="J66" i="7" s="1"/>
  <c r="F66" i="7"/>
  <c r="M65" i="7"/>
  <c r="I65" i="7"/>
  <c r="J65" i="7" s="1"/>
  <c r="F65" i="7"/>
  <c r="M64" i="7"/>
  <c r="I64" i="7"/>
  <c r="J64" i="7" s="1"/>
  <c r="F64" i="7"/>
  <c r="M63" i="7"/>
  <c r="I63" i="7"/>
  <c r="J63" i="7" s="1"/>
  <c r="F63" i="7"/>
  <c r="M62" i="7"/>
  <c r="I62" i="7"/>
  <c r="J62" i="7" s="1"/>
  <c r="F62" i="7"/>
  <c r="F69" i="7" s="1"/>
  <c r="K60" i="7"/>
  <c r="F60" i="7"/>
  <c r="L59" i="7"/>
  <c r="M59" i="7" s="1"/>
  <c r="M60" i="7" s="1"/>
  <c r="J59" i="7"/>
  <c r="I59" i="7"/>
  <c r="F59" i="7"/>
  <c r="M40" i="7"/>
  <c r="L40" i="7"/>
  <c r="F40" i="7"/>
  <c r="L39" i="7"/>
  <c r="F39" i="7"/>
  <c r="K37" i="7"/>
  <c r="L36" i="7"/>
  <c r="L37" i="7" s="1"/>
  <c r="M37" i="7" s="1"/>
  <c r="F36" i="7"/>
  <c r="F35" i="7"/>
  <c r="F34" i="7"/>
  <c r="F33" i="7"/>
  <c r="F32" i="7"/>
  <c r="F31" i="7"/>
  <c r="F30" i="7"/>
  <c r="M29" i="7"/>
  <c r="J29" i="7"/>
  <c r="I29" i="7"/>
  <c r="F29" i="7"/>
  <c r="F27" i="7"/>
  <c r="M23" i="7"/>
  <c r="L23" i="7"/>
  <c r="K23" i="7"/>
  <c r="I23" i="7"/>
  <c r="J23" i="7" s="1"/>
  <c r="F23" i="7"/>
  <c r="L22" i="7"/>
  <c r="K22" i="7"/>
  <c r="I22" i="7"/>
  <c r="J22" i="7" s="1"/>
  <c r="F22" i="7"/>
  <c r="M21" i="7"/>
  <c r="L21" i="7"/>
  <c r="K21" i="7"/>
  <c r="I21" i="7"/>
  <c r="J21" i="7" s="1"/>
  <c r="F21" i="7"/>
  <c r="L20" i="7"/>
  <c r="K20" i="7"/>
  <c r="M20" i="7" s="1"/>
  <c r="I20" i="7"/>
  <c r="J20" i="7" s="1"/>
  <c r="F20" i="7"/>
  <c r="F24" i="7" s="1"/>
  <c r="M19" i="7"/>
  <c r="L19" i="7"/>
  <c r="K19" i="7"/>
  <c r="K24" i="7" s="1"/>
  <c r="K114" i="7" s="1"/>
  <c r="I19" i="7"/>
  <c r="J19" i="7" s="1"/>
  <c r="F19" i="7"/>
  <c r="L17" i="7"/>
  <c r="K17" i="7"/>
  <c r="L16" i="7"/>
  <c r="M16" i="7" s="1"/>
  <c r="J16" i="7"/>
  <c r="I16" i="7"/>
  <c r="F16" i="7"/>
  <c r="L15" i="7"/>
  <c r="M15" i="7" s="1"/>
  <c r="I15" i="7"/>
  <c r="J15" i="7" s="1"/>
  <c r="F15" i="7"/>
  <c r="M14" i="7"/>
  <c r="L14" i="7"/>
  <c r="I14" i="7"/>
  <c r="J14" i="7" s="1"/>
  <c r="F14" i="7"/>
  <c r="L13" i="7"/>
  <c r="M13" i="7" s="1"/>
  <c r="I13" i="7"/>
  <c r="J13" i="7" s="1"/>
  <c r="F13" i="7"/>
  <c r="F17" i="7" s="1"/>
  <c r="N16" i="9" l="1"/>
  <c r="N29" i="9"/>
  <c r="M30" i="9"/>
  <c r="N30" i="9" s="1"/>
  <c r="N38" i="9"/>
  <c r="M41" i="9"/>
  <c r="N41" i="9" s="1"/>
  <c r="M22" i="9"/>
  <c r="N22" i="9" s="1"/>
  <c r="N26" i="9"/>
  <c r="F248" i="8"/>
  <c r="N251" i="8"/>
  <c r="F161" i="8"/>
  <c r="N304" i="8"/>
  <c r="M344" i="8"/>
  <c r="J344" i="8"/>
  <c r="I344" i="8"/>
  <c r="M352" i="8"/>
  <c r="N352" i="8" s="1"/>
  <c r="J352" i="8"/>
  <c r="I352" i="8"/>
  <c r="N358" i="8"/>
  <c r="N361" i="8" s="1"/>
  <c r="M361" i="8"/>
  <c r="N373" i="8"/>
  <c r="M376" i="8"/>
  <c r="N376" i="8" s="1"/>
  <c r="M384" i="8"/>
  <c r="N384" i="8" s="1"/>
  <c r="J384" i="8"/>
  <c r="I384" i="8"/>
  <c r="M346" i="8"/>
  <c r="N346" i="8" s="1"/>
  <c r="J346" i="8"/>
  <c r="I346" i="8"/>
  <c r="M354" i="8"/>
  <c r="N354" i="8" s="1"/>
  <c r="J354" i="8"/>
  <c r="I354" i="8"/>
  <c r="M363" i="8"/>
  <c r="J363" i="8"/>
  <c r="I363" i="8"/>
  <c r="M365" i="8"/>
  <c r="N365" i="8" s="1"/>
  <c r="J365" i="8"/>
  <c r="I365" i="8"/>
  <c r="M367" i="8"/>
  <c r="N367" i="8" s="1"/>
  <c r="J367" i="8"/>
  <c r="I367" i="8"/>
  <c r="M369" i="8"/>
  <c r="N369" i="8" s="1"/>
  <c r="J369" i="8"/>
  <c r="I369" i="8"/>
  <c r="M378" i="8"/>
  <c r="J378" i="8"/>
  <c r="I378" i="8"/>
  <c r="M350" i="8"/>
  <c r="N350" i="8" s="1"/>
  <c r="J350" i="8"/>
  <c r="I350" i="8"/>
  <c r="M382" i="8"/>
  <c r="N382" i="8" s="1"/>
  <c r="J382" i="8"/>
  <c r="I382" i="8"/>
  <c r="F387" i="8"/>
  <c r="L387" i="8"/>
  <c r="L388" i="8" s="1"/>
  <c r="L389" i="8" s="1"/>
  <c r="N333" i="8"/>
  <c r="N387" i="8" s="1"/>
  <c r="M348" i="8"/>
  <c r="N348" i="8" s="1"/>
  <c r="J348" i="8"/>
  <c r="I348" i="8"/>
  <c r="M380" i="8"/>
  <c r="N380" i="8" s="1"/>
  <c r="J380" i="8"/>
  <c r="I380" i="8"/>
  <c r="J358" i="8"/>
  <c r="J360" i="8"/>
  <c r="J373" i="8"/>
  <c r="J375" i="8"/>
  <c r="K320" i="7"/>
  <c r="M236" i="7"/>
  <c r="L24" i="7"/>
  <c r="M24" i="7" s="1"/>
  <c r="F37" i="7"/>
  <c r="K319" i="7"/>
  <c r="M148" i="7"/>
  <c r="F148" i="7"/>
  <c r="F318" i="7" s="1"/>
  <c r="F114" i="7"/>
  <c r="F341" i="7" s="1"/>
  <c r="M17" i="7"/>
  <c r="M22" i="7"/>
  <c r="L255" i="7"/>
  <c r="M255" i="7" s="1"/>
  <c r="L60" i="7"/>
  <c r="L244" i="7"/>
  <c r="M244" i="7" s="1"/>
  <c r="L317" i="7"/>
  <c r="M317" i="7" s="1"/>
  <c r="M40" i="9" l="1"/>
  <c r="H401" i="8"/>
  <c r="M356" i="8"/>
  <c r="M388" i="8" s="1"/>
  <c r="M389" i="8" s="1"/>
  <c r="N344" i="8"/>
  <c r="N356" i="8" s="1"/>
  <c r="F249" i="8"/>
  <c r="F401" i="8" s="1"/>
  <c r="M386" i="8"/>
  <c r="N386" i="8" s="1"/>
  <c r="N378" i="8"/>
  <c r="M371" i="8"/>
  <c r="N371" i="8" s="1"/>
  <c r="N388" i="8" s="1"/>
  <c r="N363" i="8"/>
  <c r="L114" i="7"/>
  <c r="K321" i="7"/>
  <c r="H341" i="7" s="1"/>
  <c r="L319" i="7"/>
  <c r="F353" i="7"/>
  <c r="F352" i="7"/>
  <c r="F351" i="7"/>
  <c r="F350" i="7"/>
  <c r="F348" i="7"/>
  <c r="F349" i="7" s="1"/>
  <c r="F347" i="7"/>
  <c r="N40" i="9" l="1"/>
  <c r="M42" i="9"/>
  <c r="K401" i="8"/>
  <c r="N389" i="8"/>
  <c r="F417" i="8"/>
  <c r="F420" i="8" s="1"/>
  <c r="F412" i="8"/>
  <c r="F411" i="8"/>
  <c r="F410" i="8"/>
  <c r="F409" i="8"/>
  <c r="F407" i="8"/>
  <c r="F408" i="8" s="1"/>
  <c r="F406" i="8"/>
  <c r="M401" i="8"/>
  <c r="H410" i="8"/>
  <c r="H406" i="8"/>
  <c r="H411" i="8"/>
  <c r="H409" i="8"/>
  <c r="H407" i="8"/>
  <c r="H408" i="8" s="1"/>
  <c r="H412" i="8"/>
  <c r="F354" i="7"/>
  <c r="F356" i="7" s="1"/>
  <c r="M319" i="7"/>
  <c r="H353" i="7"/>
  <c r="H352" i="7"/>
  <c r="H351" i="7"/>
  <c r="H350" i="7"/>
  <c r="H348" i="7"/>
  <c r="H349" i="7" s="1"/>
  <c r="H347" i="7"/>
  <c r="L320" i="7"/>
  <c r="M320" i="7" s="1"/>
  <c r="M114" i="7"/>
  <c r="N42" i="9" l="1"/>
  <c r="K58" i="9"/>
  <c r="F413" i="8"/>
  <c r="F415" i="8" s="1"/>
  <c r="F421" i="8" s="1"/>
  <c r="M412" i="8"/>
  <c r="M411" i="8"/>
  <c r="M410" i="8"/>
  <c r="M409" i="8"/>
  <c r="M407" i="8"/>
  <c r="M408" i="8" s="1"/>
  <c r="M406" i="8"/>
  <c r="H413" i="8"/>
  <c r="I415" i="8" s="1"/>
  <c r="K412" i="8"/>
  <c r="K424" i="8" s="1"/>
  <c r="M424" i="8" s="1"/>
  <c r="K411" i="8"/>
  <c r="K423" i="8" s="1"/>
  <c r="K410" i="8"/>
  <c r="K409" i="8"/>
  <c r="K407" i="8"/>
  <c r="K408" i="8" s="1"/>
  <c r="K406" i="8"/>
  <c r="M321" i="7"/>
  <c r="L321" i="7"/>
  <c r="J341" i="7" s="1"/>
  <c r="H354" i="7"/>
  <c r="H356" i="7" s="1"/>
  <c r="H367" i="7" s="1"/>
  <c r="K66" i="9" l="1"/>
  <c r="K62" i="9"/>
  <c r="K68" i="9"/>
  <c r="K77" i="9" s="1"/>
  <c r="M58" i="9"/>
  <c r="K65" i="9"/>
  <c r="K67" i="9"/>
  <c r="K76" i="9" s="1"/>
  <c r="K63" i="9"/>
  <c r="K64" i="9" s="1"/>
  <c r="H429" i="8"/>
  <c r="M413" i="8"/>
  <c r="K413" i="8"/>
  <c r="K415" i="8" s="1"/>
  <c r="K429" i="8" s="1"/>
  <c r="K427" i="8"/>
  <c r="M423" i="8"/>
  <c r="M427" i="8" s="1"/>
  <c r="J352" i="7"/>
  <c r="J361" i="7" s="1"/>
  <c r="J348" i="7"/>
  <c r="J349" i="7" s="1"/>
  <c r="J351" i="7"/>
  <c r="J347" i="7"/>
  <c r="J350" i="7"/>
  <c r="J353" i="7"/>
  <c r="J362" i="7" s="1"/>
  <c r="L362" i="7" s="1"/>
  <c r="L341" i="7"/>
  <c r="K71" i="9" l="1"/>
  <c r="K73" i="9" s="1"/>
  <c r="K79" i="9"/>
  <c r="M67" i="9"/>
  <c r="M63" i="9"/>
  <c r="M64" i="9" s="1"/>
  <c r="M65" i="9"/>
  <c r="M66" i="9"/>
  <c r="M68" i="9"/>
  <c r="M62" i="9"/>
  <c r="M415" i="8"/>
  <c r="M429" i="8" s="1"/>
  <c r="L352" i="7"/>
  <c r="L351" i="7"/>
  <c r="L347" i="7"/>
  <c r="L353" i="7"/>
  <c r="L350" i="7"/>
  <c r="L348" i="7"/>
  <c r="L349" i="7" s="1"/>
  <c r="J365" i="7"/>
  <c r="L361" i="7"/>
  <c r="L365" i="7" s="1"/>
  <c r="J354" i="7"/>
  <c r="J356" i="7" s="1"/>
  <c r="M71" i="9" l="1"/>
  <c r="M73" i="9" s="1"/>
  <c r="K81" i="9"/>
  <c r="M81" i="9" s="1"/>
  <c r="L354" i="7"/>
  <c r="L356" i="7" s="1"/>
  <c r="L367" i="7" s="1"/>
  <c r="J367" i="7"/>
</calcChain>
</file>

<file path=xl/sharedStrings.xml><?xml version="1.0" encoding="utf-8"?>
<sst xmlns="http://schemas.openxmlformats.org/spreadsheetml/2006/main" count="1539" uniqueCount="516">
  <si>
    <t>CORPORACION DE ACUEDUCTOS Y ALCANTARILLADOS DE PUERTO PLATA</t>
  </si>
  <si>
    <t>"CORAAPPLATA"</t>
  </si>
  <si>
    <t>OBRAS:</t>
  </si>
  <si>
    <t>CONSTRUCCION SISTEMA DE DISTRIBUCION DE AGUA POTABLE EN LA HEBRA, YASICA</t>
  </si>
  <si>
    <t>MONTO  CONTRATADO:</t>
  </si>
  <si>
    <t>CUBICACION NO.:</t>
  </si>
  <si>
    <t>MONTO AVANCE:</t>
  </si>
  <si>
    <t>RD$991,656.24</t>
  </si>
  <si>
    <t>FECHA DE REALIZACION:</t>
  </si>
  <si>
    <t>NO. CONTRATO:</t>
  </si>
  <si>
    <t>003/2020</t>
  </si>
  <si>
    <t>CONTRATISTA:</t>
  </si>
  <si>
    <t>ARQ. SUSAN DEL PILAR MORONTA DE POLANCO</t>
  </si>
  <si>
    <t>PARTIDAS PRESUPUESTO</t>
  </si>
  <si>
    <t>CANTIDADES</t>
  </si>
  <si>
    <t>COSTOS RD$</t>
  </si>
  <si>
    <t>CODIGO</t>
  </si>
  <si>
    <t>DESCRIPCION</t>
  </si>
  <si>
    <t>UND.</t>
  </si>
  <si>
    <t>PRESUPUESTO</t>
  </si>
  <si>
    <t>P. U. RD$</t>
  </si>
  <si>
    <t>TOTAL</t>
  </si>
  <si>
    <t>ANTERIOR</t>
  </si>
  <si>
    <t>PRESENTE</t>
  </si>
  <si>
    <t>ACUMULADO</t>
  </si>
  <si>
    <t>%</t>
  </si>
  <si>
    <t>ADICIONALES</t>
  </si>
  <si>
    <t>TRABAJOS PRELIMINARES</t>
  </si>
  <si>
    <t>REPLANTEO (CON TOPOGRAFO)</t>
  </si>
  <si>
    <t>ML.</t>
  </si>
  <si>
    <t>CONFECCION DE LETRERO Y ROTULO P/IDENTIFICACION</t>
  </si>
  <si>
    <t>P.A.</t>
  </si>
  <si>
    <t>LIMPIEZA GENERAL Y CONTINUA</t>
  </si>
  <si>
    <t>ACONDICIONAMIENTO OBRA DE TOMA</t>
  </si>
  <si>
    <t>SUB-TOTAL TRABAJOS PRELIMINARES</t>
  </si>
  <si>
    <t>MOVIMIENTO DE TIERRA</t>
  </si>
  <si>
    <t>EXCAVACION CON EQUIPO</t>
  </si>
  <si>
    <t>M3</t>
  </si>
  <si>
    <t>ASIENTO DE ARENA</t>
  </si>
  <si>
    <t xml:space="preserve">RELLENO 60% DE EXCAVACION </t>
  </si>
  <si>
    <t>RELLENO COMPACTADO 40% DE  EXCAVACION TOSCA BLANDA</t>
  </si>
  <si>
    <t>BOTE DE MATERIAL</t>
  </si>
  <si>
    <t>SUB-TOTAL MOVIMIENTO DE TIERRA</t>
  </si>
  <si>
    <t xml:space="preserve">SUMINISTRO Y COLOCACION DE </t>
  </si>
  <si>
    <t>TUBERIA 3" PVC SDR-26 C/JUNTA DE GOMA +</t>
  </si>
  <si>
    <t>5% P/CAMPANA</t>
  </si>
  <si>
    <t>TUBERIA 3" PVC SCH-40 C/JUNTA DE GOMA +</t>
  </si>
  <si>
    <t>CODOS 3" X 22</t>
  </si>
  <si>
    <t>UDS.</t>
  </si>
  <si>
    <t>CODOS 3" X 30</t>
  </si>
  <si>
    <t>CODOS 3" X 45</t>
  </si>
  <si>
    <t>CODOS 3" X 60</t>
  </si>
  <si>
    <t>CODOS 3" X 90</t>
  </si>
  <si>
    <t>TAPON 3" PVC</t>
  </si>
  <si>
    <t>UD.</t>
  </si>
  <si>
    <t>JUNTAS DRESSER 3"</t>
  </si>
  <si>
    <t>SUB-TOTAL SUMINISTRO Y COLOCACION</t>
  </si>
  <si>
    <t>ESTRUCTURA DE APOYO A TUBERIA DE ACERO</t>
  </si>
  <si>
    <t>ANCLAJES A TUBERIA 3" PVC SCH-40 C/JUNTA DE GOMA CADA 10 MTS. (0.60 X 0.4 X 0.6) MTS. DE H.S.</t>
  </si>
  <si>
    <t>SUB-TOTAL  ESTRUCTURA DE APOYO TUBERIA ACERO</t>
  </si>
  <si>
    <t>ACOMETIDAS</t>
  </si>
  <si>
    <t xml:space="preserve">ACOMETIDAS DOMICILIARIAS </t>
  </si>
  <si>
    <t>SUB-TOTAL ACOMETIDAS</t>
  </si>
  <si>
    <t>TRABAJOS EN TANQUE</t>
  </si>
  <si>
    <t>PAÑETE INTERIOR</t>
  </si>
  <si>
    <t>M2</t>
  </si>
  <si>
    <t>PAÑETE EXTERIOR</t>
  </si>
  <si>
    <t>PINTURA SEMIGLOSS</t>
  </si>
  <si>
    <t>IMPERMEABILIZANTE</t>
  </si>
  <si>
    <t>DESAGUE DE FONDO</t>
  </si>
  <si>
    <t>TAPA METALICA</t>
  </si>
  <si>
    <t>MANTENIMIENTO ENTRADA</t>
  </si>
  <si>
    <t>SUB-TOTAL TRABAJOS EN TANQUE</t>
  </si>
  <si>
    <t>TRABAJOS EN OBRA DE TOMA</t>
  </si>
  <si>
    <t>ZAPATAS MUROS 8" 0.60 M. X 0.25 M.</t>
  </si>
  <si>
    <t>MUROS DE H.A. DE 0.20 M, ESPESOR 3/8" X 0.20 M. A.D. Y A.C. 210 KG./CMS.2</t>
  </si>
  <si>
    <t>LOSA DE FONDO H.A. E=0.15 MTS. 3/8" X 0.25 MTS. EN A.D. 1:2:4 C/LIGADORA</t>
  </si>
  <si>
    <t>LOSA DE TECHO H.A. E=0.12 MTS. 3/8" X 0.25 MTS. EN A.D. 1:2:4 C/LIGADORA</t>
  </si>
  <si>
    <t>SUM. Y COLOC. TUBERIAS 4" PVC SDR-26 C/JUNTA DE GOMA + 5% P/CAMPANA CONECTAR OBRA DE TOMA</t>
  </si>
  <si>
    <t>REPLANTEO TUBERIAS</t>
  </si>
  <si>
    <t>EXCAVACION A MANO</t>
  </si>
  <si>
    <t>RELLENO COMPACTADO</t>
  </si>
  <si>
    <t>CONSTRUCCION CASETA DE CLORACION</t>
  </si>
  <si>
    <t>SISTEMA DE CLORACION P/SOLUCION, C/CAP. DE DOSIFICACION DE 0 1 15 LIBRAS P/DIA, INCLUYE: (1) DOSIFICADOR DE CLORO GAS P/VACIO, MODEL. 500 C/VALVULA DE DOSIFICACION, (1) EYECTOR MODEL. EJ-1000 Y PAQUETE DE ACCESSORIOS (BOTELLA P/AMONIACO, MANUAL, FILTRO P/VENTILACION, TUBERIA P/VENTILACION, ARANDELAS Y MATERIAL FILTRANTE</t>
  </si>
  <si>
    <t>ELECTROBOMBA CENTRIFUGA VERTICAL NO AUTOCEBANTE, C/IMPULSORES Y CAMARAS INTERMEDIAS EN ACERO INOXIDABLE, C/CAP. P/BOMBEAR 30 GPM CONTRA 190 FT DE TDH ACOPLADA A MOTOR  ELECTRICO DE 3" HP/208-230-460 V/ 3PH/60HZ.</t>
  </si>
  <si>
    <t>SUB-TOTAL TRABAJOS EN OBRA DE TOMA</t>
  </si>
  <si>
    <t>SUB-TOTAL</t>
  </si>
  <si>
    <t>ADICIONALES POR NUEVAS PARTIDAS</t>
  </si>
  <si>
    <t>ADICIONAL</t>
  </si>
  <si>
    <t>2.01.1</t>
  </si>
  <si>
    <t>EXCAVACION ROCA A COMPRESOR</t>
  </si>
  <si>
    <t>TRABAJOS EN TANQUE PROXIMO A OBRA DE TOMA</t>
  </si>
  <si>
    <t>REPARACION SUPERFICIES C/MALLA GALVANIZADA 1" X 2"</t>
  </si>
  <si>
    <t>COLOCACION BLOCKS DE 6"  BASTONES A 0.60 M. EN CASETA DE BOMBEO</t>
  </si>
  <si>
    <t>ESTRUCTURA METALICA CUBIERTA ALIGERADA</t>
  </si>
  <si>
    <t>LEVANTAMIENTO TOPOGRAFICO</t>
  </si>
  <si>
    <t>RELLENO 60% DE EXCAVACION</t>
  </si>
  <si>
    <t>RELLENO COMPACTADO 40% DE EXCAVACION TOSCA BLANDA</t>
  </si>
  <si>
    <t>SUB-TOTAL ADICIONALES</t>
  </si>
  <si>
    <t>SUB-TOTAL GENERAL</t>
  </si>
  <si>
    <t>MAS:</t>
  </si>
  <si>
    <t>GASTOS INDIRECTOS</t>
  </si>
  <si>
    <t>GASTOS ADMINISTRATIVOS</t>
  </si>
  <si>
    <t>HONORARIOS PROFESIONALES</t>
  </si>
  <si>
    <t>ITBIS A HONORARIOS PROFESIONALES</t>
  </si>
  <si>
    <t>SEGUROS, POLIZAS Y FIANZAS</t>
  </si>
  <si>
    <t>TRANSPORTE</t>
  </si>
  <si>
    <t>LEY 6/86</t>
  </si>
  <si>
    <t>CODIA</t>
  </si>
  <si>
    <t>SUB-TOTAL GASTOS DIRECTOS</t>
  </si>
  <si>
    <t>TOTAL GENERAL PRESUPUESTADO</t>
  </si>
  <si>
    <t>MENOS:</t>
  </si>
  <si>
    <t>AMORTIZACION DEL AVANCE</t>
  </si>
  <si>
    <t>SOMETIDO EN CUBICACIONES ANTERIORES</t>
  </si>
  <si>
    <t>Pág. 01/06</t>
  </si>
  <si>
    <t>Pág. 02/06</t>
  </si>
  <si>
    <t>Pág. 03/06</t>
  </si>
  <si>
    <t>BLOCKS 8" SNP BASTONES A 0.10 M.</t>
  </si>
  <si>
    <t>FRAGUACHE</t>
  </si>
  <si>
    <t>REFUERZO DE SUPERFICIE C/MALLA GALVANIZADA DE 1" X 2"</t>
  </si>
  <si>
    <t>PAÑETE INTERIOR PAREDES</t>
  </si>
  <si>
    <t>Pág. 04/06</t>
  </si>
  <si>
    <t>PINTURA</t>
  </si>
  <si>
    <t>TRABAJOS EN CASETA DE TANQUE</t>
  </si>
  <si>
    <t>2.1.2</t>
  </si>
  <si>
    <t>LOSA TECHO INCLINADO H.A. H=0.12M. 3/8" X 0.20 M. EN A.D.</t>
  </si>
  <si>
    <t>2.1.3</t>
  </si>
  <si>
    <t>2.1.4</t>
  </si>
  <si>
    <t>PAÑETE INTERIOR EN TECHO</t>
  </si>
  <si>
    <t>2.1.5</t>
  </si>
  <si>
    <t>2.1.6</t>
  </si>
  <si>
    <t>PAÑETE EXTERIOR PAREDES</t>
  </si>
  <si>
    <t>2.1.7</t>
  </si>
  <si>
    <t>FINO DE TECHO</t>
  </si>
  <si>
    <t>2.1.8</t>
  </si>
  <si>
    <t>2.1.9</t>
  </si>
  <si>
    <t>INSTALACION ELECTRICA CASETA</t>
  </si>
  <si>
    <t>2.1.10</t>
  </si>
  <si>
    <t>ELECTROBOMBA CENTRIFUGA MONOFASICA 15 GPM, 150 TDH</t>
  </si>
  <si>
    <t>2.1.11</t>
  </si>
  <si>
    <r>
      <t>POSTES DE 25</t>
    </r>
    <r>
      <rPr>
        <sz val="9"/>
        <rFont val="Calibri"/>
        <family val="2"/>
      </rPr>
      <t>' HAV-300 DAM</t>
    </r>
  </si>
  <si>
    <t>2.1.12</t>
  </si>
  <si>
    <t>ALAMBRES TRIPLEX # 2/0</t>
  </si>
  <si>
    <t>PIES</t>
  </si>
  <si>
    <t>2.1.13</t>
  </si>
  <si>
    <t>PARARRAYO DE 9KV</t>
  </si>
  <si>
    <t>2.1.14</t>
  </si>
  <si>
    <t>VIENTO SENCILLO BAJA TENSION HA-100A</t>
  </si>
  <si>
    <t>2.1.15</t>
  </si>
  <si>
    <t>ESTRUCTURA MT-101</t>
  </si>
  <si>
    <t>2.1.16</t>
  </si>
  <si>
    <t>ESTRUCTURA PR-204</t>
  </si>
  <si>
    <t>SUB-TOTAL ADICIONALES CASETA DE TANQUE</t>
  </si>
  <si>
    <t>ADICIONALES POR AUMENTO DE CANTIDAD</t>
  </si>
  <si>
    <t>ZAPATA DE MUROS 8" 0.60M. X 0.25M.</t>
  </si>
  <si>
    <t>Pág. 05/06</t>
  </si>
  <si>
    <t>EXCAVACION EN ROCA A COMPRESOR</t>
  </si>
  <si>
    <t>SUM. TUBERIAS 2" PVC (SDR.21) C/JGOMA</t>
  </si>
  <si>
    <t>COL. TUBERIAS 2" PVC (SDR-219 C/JGOMA</t>
  </si>
  <si>
    <t>TOTAL GENERAL</t>
  </si>
  <si>
    <t>Pág. 06/06</t>
  </si>
  <si>
    <t>TOTAL A PAGAR EN CUBICACION 03</t>
  </si>
  <si>
    <t>Pág. 01/10</t>
  </si>
  <si>
    <t>CONSTRUCCION AC. RURAL MOSOVI, MONTELLANO, PROVINCIA PUERTO PLATA</t>
  </si>
  <si>
    <t>002/2020</t>
  </si>
  <si>
    <t>AISER, SRL</t>
  </si>
  <si>
    <t>A</t>
  </si>
  <si>
    <t>TRABAJOS CIVILES</t>
  </si>
  <si>
    <t>CASETA DE MATERIALES</t>
  </si>
  <si>
    <t>PREPARACION CAMINO DE ACCESO</t>
  </si>
  <si>
    <t>CONFECCION LETRERO Y ROTULO P/IDENT.</t>
  </si>
  <si>
    <t>REGADO, NIVELADO Y COMPACTADO DE</t>
  </si>
  <si>
    <t>RELLENO 60% DE EXCAVACION C/EQUIPO</t>
  </si>
  <si>
    <t>TUBERIA LINEA IMPULSION MOSOVI 4" PVC</t>
  </si>
  <si>
    <t>SDR-26 C/JUNTA DE GOMA +5% P/CAMPANA</t>
  </si>
  <si>
    <t>TUBERIA LINEA IMPULSION 4" SEVERE PVC</t>
  </si>
  <si>
    <t>TUBERIA DE DISTRIBUCION MOSOVI 3" PVC</t>
  </si>
  <si>
    <t>TUBERIA P/CRUCE DE RIO 4" ACERO</t>
  </si>
  <si>
    <t xml:space="preserve">RECUBRIMIENTO TUBERIA P/CRUCE DE RIO </t>
  </si>
  <si>
    <t>DE 50 CM. X 50 CM. X 40 MTS. EN H.S.</t>
  </si>
  <si>
    <t xml:space="preserve">ANCLAJES TUBERIA P/CRUCE DE RIO DE 60 </t>
  </si>
  <si>
    <t>CM. X 60 CM. X 80 CM. EN H.S.</t>
  </si>
  <si>
    <t>SUMINISTRO E INSTALACION DE PIEZAS ESPECIALES</t>
  </si>
  <si>
    <t>CODOS 4" X 30 H.N.</t>
  </si>
  <si>
    <t>CODOS 4" X 60 H.N.</t>
  </si>
  <si>
    <t>CODOS 4" X 90 H.N.</t>
  </si>
  <si>
    <t>JUNTAS DRESSER DE 4" AMERICANAS</t>
  </si>
  <si>
    <t>Pág. 02/10</t>
  </si>
  <si>
    <t>VALVULAS DE COMPUERTA DE CUADRANTE 4", COMPLETAS P/RED DE DISTRIBUCION</t>
  </si>
  <si>
    <t>VENTOSAS DE 1" PN-8 INSTALACION COMPLETA</t>
  </si>
  <si>
    <t>REGISTROS P/VENTOSAS DE 1.0 X 1.0 X 1.0 MTS. (C/DESAGUE Y RESPIRADERO</t>
  </si>
  <si>
    <t>DESAGUES DE 2" VALVULA DE BOLA</t>
  </si>
  <si>
    <t>SUB-TOTAL SUMINISTRO E INSTALACION DE PIEZAS ESPCIALES</t>
  </si>
  <si>
    <t>ACOMETIDAS DOMICILIARIAS TIPO 1 DE 6 ML.</t>
  </si>
  <si>
    <t>ACOMETIDAS DOMICILIARIAS TIPO 2 DE 12 ML.</t>
  </si>
  <si>
    <t>CARCAMO DE BOMBEO</t>
  </si>
  <si>
    <t>CONSTRUCCION CARCAMO DE BOMBEO, TUBERIA H.S. DE 48" X 6.5 MTS. DE PROFUNDIDAD BAJO NIVEL DE PISO Y 2.50 MTS. SOBRE NIVEL DE PISO</t>
  </si>
  <si>
    <t>USO DE GRUA</t>
  </si>
  <si>
    <t>HORAS</t>
  </si>
  <si>
    <t>CONSTRUCCION CASETA DE SOPORTE DE PANEL DE BOMBEO</t>
  </si>
  <si>
    <t>MALLA PERIMETRAL CARCAMO (5 MTS. X 5 MTS.)</t>
  </si>
  <si>
    <t>SUMINISTRO Y COLOCACION  MANOMETRO SUMERGIDO EN GLICERINA</t>
  </si>
  <si>
    <t>Pág. 03/10</t>
  </si>
  <si>
    <t>SISTEMA DE CLORACION P/SOLUCION, C/CAP. DE DOSIFICACION DE 0. A 15 LIBRAS P/DIA, INCLUYE : (1) DOSIFICADOR DE CLORO GAS P/VACIO, MODELO 500 C/VALVULA DE DOSIFICACION, (1) EYECTOR, MODELO EJ-1,000 Y PAQUETE DE ACCESORIOS, (BOTELLA P/AMONIACO, MANUAL, FILTRO P/VEWNTILACION, TUBERIA P/VENTILACION, ARANDELAS Y MATERIAL FILTRANTE)</t>
  </si>
  <si>
    <t>ELECTROBOMBA CENTRIFUGA VERTICAL NO AUTOCEBANTE, C/IMPULSORES Y CAMARAS INTERMEDIAS EN ACERO INOXIDABLE, C/CAP. P/BOMBEAR 30 GPM CONTRA 190 FT DE TDH, ACOPLADA A MOTOR ELECTRICO DE 3 HP/208-230-460 V/ 3PH/60 HZ, SUCCION Y DESCARGA BRIDADA EN 1 1/4", ANSI 300 LB., MOTOR SELLADO Y CARCAZA EN ACERO INOXIDABLE</t>
  </si>
  <si>
    <t>SUMINISTRO E INSTALACION VALVULA DE COMPUERTA 6" COMPLETA P/SALIDA DE LA BOMBA</t>
  </si>
  <si>
    <t>SUMINISTRO E INSTALACION VALVULAS DE COMPUERTA 4" COMPLETA P/LINEA DE IMPULSION AL TANQUE EN MOSOVI Y SEVERE</t>
  </si>
  <si>
    <t>SUMINISTRO E INSTALACION CARRETE CON SU VALVULA DE COMPUERTA DE 4" COMPLETA</t>
  </si>
  <si>
    <t>SUB-TOTAL CARCAMO DE BOMBEO</t>
  </si>
  <si>
    <t>PLATAFORMA PARA ELEVAR CARCAMO, SEGÚN DISEÑO</t>
  </si>
  <si>
    <t>ZAPATAS MUROS 8" 0.60 M. X 0.25 M. HORMIGON 1.2:4 CON LIGADORA</t>
  </si>
  <si>
    <t>MUROS DE HORMIGON ARMADO DE 0.20 M., ESPESOR 3/8" X 0.20 M. A.D. y A.C. 210 KG./CM2.</t>
  </si>
  <si>
    <t>LOSA H.A. E=0.15 M. 3/8" X 0.25 M. AD HORMIGON INDUSTRIAL 210 KG./CM2.</t>
  </si>
  <si>
    <t>Pág. 04/10</t>
  </si>
  <si>
    <t>PAÑETE PULIDO</t>
  </si>
  <si>
    <t>PINTURA ACRILICA PREPARADA INTERIOR Y EXTERIOR</t>
  </si>
  <si>
    <t>ESCALERA METALICA</t>
  </si>
  <si>
    <t>RECUBRIMIENTO DE TUBO EN HORMIGON E=0.12M. 3/8" X 0.25M. A.D.</t>
  </si>
  <si>
    <t>LOSA DE PLATAFORMA NIVEL DE PISO P/PROTECCION DE TUBERIA DE POZO H.A. E=0.20M. 3/8" X 0.25M. EN A.D. FROTADO 1:2:4 C/LIGADORA</t>
  </si>
  <si>
    <t>ANCLAJE 0.8 X 1.0 X 0.8 MTS. P/TUBERIA SALIDA DE PLATAFORMA (SUMINISTRO Y COLOCACION)</t>
  </si>
  <si>
    <t>SUB-TOTAL PLATAFORMA P/ELEVAR CARCAMO, SEGÚN DISEÑO</t>
  </si>
  <si>
    <t>OBRA DE TOMA</t>
  </si>
  <si>
    <t>ADECUACION TERRENO P/ENCOFRADO Y VACIADO</t>
  </si>
  <si>
    <t>USO BOMBA DE ACHIQUE</t>
  </si>
  <si>
    <t>HORMIGON INDUSTRIAL 210 KG./CM2 + 10% DESPACHO</t>
  </si>
  <si>
    <t>ACERO 1/2" X 15 CM. A.D.</t>
  </si>
  <si>
    <t>QQ</t>
  </si>
  <si>
    <t>ALAMBRE DULCE NO. 18</t>
  </si>
  <si>
    <t>LB.</t>
  </si>
  <si>
    <t>ENCOFRADO Y DESENCOFRADO</t>
  </si>
  <si>
    <t>TUBERIAS 6" ACERO</t>
  </si>
  <si>
    <t>MANO DE OBRA</t>
  </si>
  <si>
    <t>GAVIONES</t>
  </si>
  <si>
    <t>DESVIO DEL RIO CON ATAGUIAS</t>
  </si>
  <si>
    <t>CAMARA DE LIMPIEZA</t>
  </si>
  <si>
    <t>SUMINISTRO E INSTALACION DE VALVULA DE COMPUERTA 6" P/SALIDA DE LA OBRA DE TOMA</t>
  </si>
  <si>
    <t>SUMINISTRO E INSTALACION VALVULA DE COMPUERTA 8" P/OBRA DE TOMA</t>
  </si>
  <si>
    <t>SUMINISTRO E INSTALACION DE REJILLA</t>
  </si>
  <si>
    <t>SUB-TOTAL OBRA DE TOMA</t>
  </si>
  <si>
    <t>Pág. 05/10</t>
  </si>
  <si>
    <t>TRABAJOS EN TANQUES MOSOVI Y SEVERE</t>
  </si>
  <si>
    <t>LIMPIEZA  TANQUES Y AREAS EN GENERAL</t>
  </si>
  <si>
    <t>REHABILITACION DE MANIFOULD</t>
  </si>
  <si>
    <t>SUMINISTRO E INSTALACION VALVULAS DE COMPUERTA 4" COMPLETAS</t>
  </si>
  <si>
    <t>SUMINISTRO E INSTALACION VALVULAS DE COMPUERTA 3" COMPLETAS P/RED DE DISTRIBUCION SALIDA TANQUE MOSOVI Y SEVERE</t>
  </si>
  <si>
    <t>SUB-TOTAL TRABAJOS EN TANQUES MOSOVI Y SEVERE</t>
  </si>
  <si>
    <t>SUB-TOTAL A</t>
  </si>
  <si>
    <t>B</t>
  </si>
  <si>
    <t>ELECTROMECANICA</t>
  </si>
  <si>
    <t>INSTALACION MECANICA</t>
  </si>
  <si>
    <t>ELECTROBOMBA DE TURBINA VERTICAL C/CAP. DE BOMBEO DE 100 GPM CONTRA 175` DE TDH, COMPLETA C/TODOS SUS ELEMENTOS E INSTALACION</t>
  </si>
  <si>
    <t>SUB-TOTAL INSTALACION MECANICA</t>
  </si>
  <si>
    <t>INSTALACION ELECTRICA DE MEDIA TENSION</t>
  </si>
  <si>
    <t>SUMINISTRO E INSTALACION TRANSFORMADOR DE 25 KVA  7200/12400-120/240</t>
  </si>
  <si>
    <t>USO DE GRUA P/SUBIR TRANSFORMADORES</t>
  </si>
  <si>
    <t>POSTES DE  40´ HAV-500 DAM</t>
  </si>
  <si>
    <t>POSTES DE  40´ HAV-800 DAM</t>
  </si>
  <si>
    <t>POSTES DE 30`HAV-300 DAM</t>
  </si>
  <si>
    <r>
      <t xml:space="preserve">ALAMBRE AAAC </t>
    </r>
    <r>
      <rPr>
        <sz val="8"/>
        <rFont val="Calibri"/>
        <family val="2"/>
      </rPr>
      <t>#</t>
    </r>
    <r>
      <rPr>
        <sz val="8"/>
        <rFont val="Times New Roman"/>
        <family val="1"/>
      </rPr>
      <t>2/0</t>
    </r>
  </si>
  <si>
    <t>TRIPLEX SECUNDARIO 2/0</t>
  </si>
  <si>
    <t>ESTRUCTURAS TIPO MT-101</t>
  </si>
  <si>
    <t>ESTRUCTURAS AL-BT</t>
  </si>
  <si>
    <t>ESTRUCTURAS TIPO MT-102</t>
  </si>
  <si>
    <t>ESTRUCTURAS SU-BT</t>
  </si>
  <si>
    <t>ESTRUCTURAS TIPO MT-103</t>
  </si>
  <si>
    <t>ESTRUCTURAS TIPO MT-104</t>
  </si>
  <si>
    <t>Pág. 06/10</t>
  </si>
  <si>
    <t>ESTRUCTURAS TIPO MT-105</t>
  </si>
  <si>
    <t>ESTRUCTURAS F1-BT</t>
  </si>
  <si>
    <t>ESTRUCTURAS TIPO MT-106</t>
  </si>
  <si>
    <t>ESTRUCTURAS F2-BT</t>
  </si>
  <si>
    <t>ESTRUCTURAS TIPO PR-202</t>
  </si>
  <si>
    <t>ESTRUCTURAS HA-100</t>
  </si>
  <si>
    <t>ESTRUCTURAS HA-105</t>
  </si>
  <si>
    <t>ESTRUCTURAS PR-101</t>
  </si>
  <si>
    <t>CUT-OUT 100 AMPS.</t>
  </si>
  <si>
    <t>PARARRAYOS DE 9 KV</t>
  </si>
  <si>
    <t>FLEJE GALVANIZADO 28"</t>
  </si>
  <si>
    <t>SOPORTE DE CUT-OUT Y PARARRAYOS</t>
  </si>
  <si>
    <t>TORNILLO 5/8 X 10"</t>
  </si>
  <si>
    <t>TORNILLO 3/8 X 2"</t>
  </si>
  <si>
    <t>TORNILLO 1/2 X 10"</t>
  </si>
  <si>
    <t>FUSIBLES PARA MEDIA TENSION 4 AMPS.</t>
  </si>
  <si>
    <t>HOYOS PARA VIENTO Y POSTES</t>
  </si>
  <si>
    <t>INSTALACION DE POSTES</t>
  </si>
  <si>
    <t>MATERIALES VARIOS</t>
  </si>
  <si>
    <t>SUB-TOTAL INSTALACION ELECTRICA MEDIA TENSION</t>
  </si>
  <si>
    <t>ALIMENTADOR DESDE TRANSFORMADOR A ENCLOSURE BREAKER</t>
  </si>
  <si>
    <t>CONDULET DE 2</t>
  </si>
  <si>
    <r>
      <t xml:space="preserve">ALAMBRE AWG </t>
    </r>
    <r>
      <rPr>
        <sz val="8"/>
        <rFont val="Calibri"/>
        <family val="2"/>
      </rPr>
      <t>#</t>
    </r>
    <r>
      <rPr>
        <sz val="8"/>
        <rFont val="Times New Roman"/>
        <family val="1"/>
      </rPr>
      <t>2</t>
    </r>
  </si>
  <si>
    <t>TUBOS IMC DE 2" 10</t>
  </si>
  <si>
    <t>RIEL UNITRUD DE 3/4"</t>
  </si>
  <si>
    <t>ABRAZADERAS UNITRUD DE 2"</t>
  </si>
  <si>
    <t>ENCLOSURE BREAKER DE 100 AMPS., 3F, 600V, NEMA-1</t>
  </si>
  <si>
    <t>TUBERIAS 2" SDR-26</t>
  </si>
  <si>
    <t>CURVAS PVC REFORZADAS</t>
  </si>
  <si>
    <t>ADAPTADORES HEMBRA PVC DE 2"</t>
  </si>
  <si>
    <t>EXCAVACION DE 13 X 0.80 X 0.60</t>
  </si>
  <si>
    <t>TAPADO ZANJA</t>
  </si>
  <si>
    <t>Pág. 07/10</t>
  </si>
  <si>
    <t>TRIPLEX SECUNDARIOS 2/0</t>
  </si>
  <si>
    <t>SUB-TOTAL ALIMENTADOR DESDE TRANSFORMADOR A ENCLOSURE BREAKER</t>
  </si>
  <si>
    <t>GRUA FIJA P/MANTENIMIENTO DE LAS BOMBAS</t>
  </si>
  <si>
    <t>GRUA FIJA DE VIGA TIPO H 6 X 6 P/LA ESTACION</t>
  </si>
  <si>
    <t>PINTURA CONTRA CORROCION</t>
  </si>
  <si>
    <t>TROLLEY DE 1 TONELADA</t>
  </si>
  <si>
    <t>DIFERENCIAL DE 1 TONELADA</t>
  </si>
  <si>
    <t>SUB-TOTAL GRUA FIJA P/MANT. DE LAS BOMBAS</t>
  </si>
  <si>
    <t>SUB-TOTAL B</t>
  </si>
  <si>
    <t>SUB-TOTAL A + B</t>
  </si>
  <si>
    <t>SUB-TOTAL GENERAL SEGÚN PRESUPUESTO</t>
  </si>
  <si>
    <t>Pág. 08/10</t>
  </si>
  <si>
    <t>SUMINISTRO Y COLOCACION DE:</t>
  </si>
  <si>
    <t>TUBERIAS PARA CRUCE DE RIO DE 4" ACERO</t>
  </si>
  <si>
    <t>RECUBRIMIENTO DE TUBERIAS P/CRUCE DE RIO DE 50 CM. X 50 CM. CX 40 MT. EN H.S.</t>
  </si>
  <si>
    <t>SUMINISTRO E INSTALACION DE PIEZAS ESPCIALES</t>
  </si>
  <si>
    <t>RED DE DISTRIBUCION SEREVE</t>
  </si>
  <si>
    <t>TUBERIA 3" PVC (SDR-26) C/JUNTA DE GOMA</t>
  </si>
  <si>
    <t>REGADO, NIVELADO Y COMPACTADO DE RELLENO 60% DE EXCAVACION CON EQUIPO</t>
  </si>
  <si>
    <t>SUB-TOTAL SUMINISTRO Y COLOCACION DE PIEZAS ESPECIALES</t>
  </si>
  <si>
    <t>ADECUACION DEL TERRENO P/ECONFRADO Y VACIADO</t>
  </si>
  <si>
    <t>USO DE BOMBA DE ACHIQUE</t>
  </si>
  <si>
    <t>HORMIGON INDUSTRIAL 210 KG/CM2 + 10% DESPERDICIOS</t>
  </si>
  <si>
    <t>SUB-TOTAL ADICIONALES POR AUMENTO DE CANTIDAD</t>
  </si>
  <si>
    <t>Pág. 09/10</t>
  </si>
  <si>
    <t>CISTERNA DE ALMACENAMIENTO</t>
  </si>
  <si>
    <t>RELLENO DE REPOSICION COMPACTADO</t>
  </si>
  <si>
    <t>BOTE DE MATERIAL EXCAVADO</t>
  </si>
  <si>
    <t>LIMPIEZA BASE CISATERNA POR DERRUMBES SUELO</t>
  </si>
  <si>
    <t>HORMIGON ARMADO EN FONDO H=0.30 M, (HORMIGON 240KG/CM2)</t>
  </si>
  <si>
    <t>HORMIGON ARMADO PAREDES ANCHO =0.30 M, (HORMIGON 240KG/CM2)</t>
  </si>
  <si>
    <t>HORMIGON ARMADO EN LOSA H=0.15 M, (HORMIGON 240KG/CM2)</t>
  </si>
  <si>
    <t>PAÑETE INTERIOR Y EXTERIOR PULIDO</t>
  </si>
  <si>
    <t>CINTA WATER STOP DE 9"</t>
  </si>
  <si>
    <t>PINTURA EN CISTERNA</t>
  </si>
  <si>
    <t>ESCALERA</t>
  </si>
  <si>
    <t>SUB-TOTAL CISTERNA  ALMACENAMIENTO</t>
  </si>
  <si>
    <t>REPARACION AVERIA EN ACOMETIDAS Y LINEAS DE DISTRIBUCION DE 3"</t>
  </si>
  <si>
    <t>REPARACION ACOMETIDAS DE 1/2"</t>
  </si>
  <si>
    <t>REPARACION POR ROTURA LINEA DE 3" EXISTENTE</t>
  </si>
  <si>
    <t>SUB-TOTAL REPARACION AVERIA EN ACOMETIDAS  Y LINEAS DE DISTRIBUCION DE 3"</t>
  </si>
  <si>
    <t>RELLENO DE REPOSICION DE DESVIO DE RIO Y REP. CAMINO DE ACCESO</t>
  </si>
  <si>
    <t>GRANZOTE P/ESTABILIZAR BASE DE PLATEA</t>
  </si>
  <si>
    <t>SUB-TOTAL ADICIONALES POR NUEVAS PARTIDAS</t>
  </si>
  <si>
    <t>Pág. 10/10</t>
  </si>
  <si>
    <t>001/2020</t>
  </si>
  <si>
    <t>SUB-TOTAL GASTOS INDIRECTOS</t>
  </si>
  <si>
    <t>SUB-TOTAL CUBICADO</t>
  </si>
  <si>
    <t>IMPREVISTOS (SOLO JUSTIFICABLES C/CUBI.)</t>
  </si>
  <si>
    <t>DISEÑO Y ENTREGA A EDENORTE</t>
  </si>
  <si>
    <t>DERECHO INTERCONEXION A EDENORTE</t>
  </si>
  <si>
    <t>SEPTIEMBRE 14, 2021</t>
  </si>
  <si>
    <t xml:space="preserve">  </t>
  </si>
  <si>
    <t>SEPTIEMBRE 6, 2021</t>
  </si>
  <si>
    <t>ADICIONALES POR NUEVAS PARTIDAS INCORPORACION DE MANANTIAL NUEVO DE LA HEBRA(NUEVA LINEA DEL MANANTIAL AL TANQUE)</t>
  </si>
  <si>
    <t>ADICIONALES POR NUEVAS PARTIDAS  EN LA RED DE DISTRIBUCION DE LA HEBRA(TANQUE CISTERNA HASTA LA ESCUELA)</t>
  </si>
  <si>
    <t xml:space="preserve">ADICIONALES POR NUEVAS PARTIDAS  EN LA RED DE DISTRIBUCION DE LA HEBRA(DESDE LA ESCUELA HASTA SUB-ESTACION) </t>
  </si>
  <si>
    <t>PRELIMINARES</t>
  </si>
  <si>
    <t>ML</t>
  </si>
  <si>
    <t>SUBTOTAL PRELIMINARES</t>
  </si>
  <si>
    <t>EXCAVACION ROCA CON COMPRESOR</t>
  </si>
  <si>
    <t xml:space="preserve">RELLENO COMPACTADO 60% DE EXCAVACION </t>
  </si>
  <si>
    <t>RELLENO COMPACTADO 40% DE EXCAVACION  EN CALICHE BLANDO</t>
  </si>
  <si>
    <t xml:space="preserve">BOTE DE MATERIAL </t>
  </si>
  <si>
    <t>SUBTOTAL</t>
  </si>
  <si>
    <t>ACOMETIDAS DOMICILIARIAS</t>
  </si>
  <si>
    <t>UDS</t>
  </si>
  <si>
    <t>SUBTOTAL ACOMETIDAS</t>
  </si>
  <si>
    <t>SUMINISTRO Y COLOCACION DE TUBERIAS CONEXIÓN DE TOMA DE MANANTIAL II PARTE ALTA HASTA PARTE BAJA</t>
  </si>
  <si>
    <t>SUMINISTRO TUBERIA DE 2" PVC SDR-21 C/J DE GOMA +5% P/CAMPANA</t>
  </si>
  <si>
    <t>COLOCACION TUBERIA DE 2" PVC SDR-21 C/J DE GOMA +5% P/CAMPANA</t>
  </si>
  <si>
    <t xml:space="preserve">SUBTOTAL </t>
  </si>
  <si>
    <t>TRABAJO EN CASETA DE TANQUE</t>
  </si>
  <si>
    <t>ESCALINATA ACCESO CASETA</t>
  </si>
  <si>
    <t>PA</t>
  </si>
  <si>
    <t>PUERTA CASETA</t>
  </si>
  <si>
    <t>UD</t>
  </si>
  <si>
    <t>LETRERO IDENTIFICACION CASETA</t>
  </si>
  <si>
    <t>CABLE ACERO COBREADO DESNUDO #2 AWG 7 HILOS</t>
  </si>
  <si>
    <t>M</t>
  </si>
  <si>
    <t>TRANSF TP 1" RCO 7.2 KV 15 KVA</t>
  </si>
  <si>
    <t>POSTE DE 30¨ HAV-500 DAM</t>
  </si>
  <si>
    <t>CABEL ACERO GALVANIZADO P/ RETENIDA 3/8</t>
  </si>
  <si>
    <t>CONDUCTOR AAAC 2/0 AWG ANAHEIM</t>
  </si>
  <si>
    <t>TRIPLEX #2</t>
  </si>
  <si>
    <t>TERMINAL COMPRESION TIPO PIN #2</t>
  </si>
  <si>
    <t>AISLADOR POLIMERICO T/SUPENSION 13.2 KV</t>
  </si>
  <si>
    <t>UN</t>
  </si>
  <si>
    <t>AISLADOR PORC. TIPO CARRETE ANSI 53-2</t>
  </si>
  <si>
    <t>AISLADOR PORC. TIPO LINE POST ANSI 57-1</t>
  </si>
  <si>
    <t>ARAN PLAN CUA AC GALV 21/4" X21/4" D 5/8"</t>
  </si>
  <si>
    <t>ARANDELA PRESION ACERO GALV P/TORN 1/2"</t>
  </si>
  <si>
    <t>ARANDELA PRESION ACERO GALV P/TORN 5/8"</t>
  </si>
  <si>
    <t>CONECTOR AMOVILE P/ESTRIBO</t>
  </si>
  <si>
    <t>CONECTOR CUÑA X/ESTRIBO (1/0___2/0) AWG</t>
  </si>
  <si>
    <t>CONECTOR CUÑA PRESION P.T AWG 2/0_ #2</t>
  </si>
  <si>
    <t>CONO ANCLAJE 500 MM</t>
  </si>
  <si>
    <t>PLETINA FIJ ANG GUARDACAB P/TORANTE 5/8</t>
  </si>
  <si>
    <t>FUSIBLE EXPULSION 2.1 A TIPO D</t>
  </si>
  <si>
    <t>GRAPA RETENCION 2/0 AWG A 4/0 AWG</t>
  </si>
  <si>
    <t>GRAPA CONEXIÓN DOBLE S/TOR</t>
  </si>
  <si>
    <t>PERNO ROSCA CORRIDA AC GALV 5/8 X12"</t>
  </si>
  <si>
    <t>PERNO ROSCA CORRIDA AC GALV 5/8 X14"</t>
  </si>
  <si>
    <t>PICA PUESTA A TIERRA 5/8X 8¨</t>
  </si>
  <si>
    <t>SOPORTE EN CRUCETA DOBLE UND AC GALV 1/4"</t>
  </si>
  <si>
    <t>SOPORTE TIPO HORQUILLA</t>
  </si>
  <si>
    <t>SOPORTE VERTICAL</t>
  </si>
  <si>
    <t>SOPORTE TIPO L AC GALV 1/4</t>
  </si>
  <si>
    <t>RETENCION TERM PREFORMADO CABLE AC 3/8</t>
  </si>
  <si>
    <t>TORNILLO HEX PAS AC GALV 5/8 X 12"</t>
  </si>
  <si>
    <t>TORNILLO HEX PAS AC GALV 5/8 X 14"</t>
  </si>
  <si>
    <t>TUBO Y BASE CORTA CIRCUITO 15 KV 100 AMPS</t>
  </si>
  <si>
    <t>TUBO ABIERTO SEÑALIZACION Y PROT 2" X 8"</t>
  </si>
  <si>
    <t>TUERCA CAB HEX AC GALV P/TORNILLO 5/8</t>
  </si>
  <si>
    <t>TUERCA D/OJO AC GALV P/ TORNILLO 5/8</t>
  </si>
  <si>
    <t>VARILLA ANCLAJE SIMPLE 3/4 X 8"</t>
  </si>
  <si>
    <t>ABRAZADERA PERNO P/TORNILLO 5/8"</t>
  </si>
  <si>
    <t>ARANDELA CUADRADA 3"X3"</t>
  </si>
  <si>
    <t>PARRARAYO 10 KV OXIDO METALICO</t>
  </si>
  <si>
    <t>TORNILLO P/ AILSADOR TIPO CARRETE</t>
  </si>
  <si>
    <t>CONECTOR CUÑA PRESION 2/0 AWG 2/0 AWG</t>
  </si>
  <si>
    <t>CONECTOR CUÑA PRESION 2/0 AWG 2/0 AWG #2</t>
  </si>
  <si>
    <t>CONDULET 1 1/12"</t>
  </si>
  <si>
    <t>TUBO IMC 1 1/2" X 10¨</t>
  </si>
  <si>
    <t>CAJA PORTAMEDIDOR</t>
  </si>
  <si>
    <t>CABLE THIN #2</t>
  </si>
  <si>
    <t>RIEL/ TARUGOS/ TORNILLOS, SILICON, ETC.</t>
  </si>
  <si>
    <t>USO GRUA INSTALACION MEDIA TENSION MONOFASICA</t>
  </si>
  <si>
    <t>INSTALACION ELECTRICA MEDIA TENSION</t>
  </si>
  <si>
    <t>SUMINISTRO E INSTALACION DE VALVULA COMPUERTA DE 4"</t>
  </si>
  <si>
    <t>SUMINISTRO E INSTALACION DE VALVULA COMPUERTA DE 3"</t>
  </si>
  <si>
    <t>SUMINISTRO E INSTALACION DE VALVULA DE COMPUERTA DE 2 "</t>
  </si>
  <si>
    <t>SUMINISTRO E INSTALACION  DE VALVULA TIPO CHEQUE HORIZONTAL 3"</t>
  </si>
  <si>
    <t>SUMINISTRO E INSTALACION DE VALVULA TIPO CHEQUE HORIZONTAL 2"</t>
  </si>
  <si>
    <t>CAMARA DE REGISTRO CON TAPA 1.0 M X 0.60 M</t>
  </si>
  <si>
    <t>SUBTOTAL GENERAL ADICIONALES POR AUMENTO DE VOLUMNES Y NUEVAS PARTIDAS</t>
  </si>
  <si>
    <t>SUB-TOTAL GENERAL PRESUPUESTO</t>
  </si>
  <si>
    <t>Septiembre 14, 2021</t>
  </si>
  <si>
    <t>TOTAL A PAGAR EN CUBICACION 04</t>
  </si>
  <si>
    <t>PREPARADO POR:</t>
  </si>
  <si>
    <t>REVISADO POR:</t>
  </si>
  <si>
    <t>APROBADO POR:</t>
  </si>
  <si>
    <t xml:space="preserve"> MARCOS JOEL GARCIA GARCIA</t>
  </si>
  <si>
    <t>JUAN RAMON MOORE CHECO</t>
  </si>
  <si>
    <t xml:space="preserve"> OLIVER JOSE NAZARIO BRUGAL</t>
  </si>
  <si>
    <t>ANALISTA DEPTO. FISCALIZACION DE OBRAS</t>
  </si>
  <si>
    <t>ENC. DEPTO. FISCALIZACION DE OBRAS</t>
  </si>
  <si>
    <t>DIRECTOR GENERAL</t>
  </si>
  <si>
    <t>SEPTIEMBRE 07, 2021</t>
  </si>
  <si>
    <t>VERJA PERIMETRAL EN MALLA CICLONICA</t>
  </si>
  <si>
    <t>EXCAVACION</t>
  </si>
  <si>
    <t>ZAPATA DE MUROS</t>
  </si>
  <si>
    <t>MUROS DE BLOQUES 6´</t>
  </si>
  <si>
    <t>PICHONES COLUMNAS</t>
  </si>
  <si>
    <t>EMPAÑETE</t>
  </si>
  <si>
    <t>MALLA CICLONICA</t>
  </si>
  <si>
    <t>PUERTA CORREDIZA DE ACCESO VEHICULAR</t>
  </si>
  <si>
    <t>UND</t>
  </si>
  <si>
    <t>PUERTA DE ACCESO PEATONAL</t>
  </si>
  <si>
    <t>CANTOS</t>
  </si>
  <si>
    <t>PINTURA GENERAL</t>
  </si>
  <si>
    <t>CERCA DE ALAMBRE AREA DIQUE</t>
  </si>
  <si>
    <t>BACHEO TECNICO CALLE</t>
  </si>
  <si>
    <t>CORTE, COMPACTACION Y BOTE DE ASFALTO EXISTENTE</t>
  </si>
  <si>
    <t>RIESGO DE ADHERENCIA</t>
  </si>
  <si>
    <t>REPOSICION DE ASFALTO CALLES</t>
  </si>
  <si>
    <t xml:space="preserve">SUMINISTRO E INSTALACION DE PIEZAS ESPECIALES </t>
  </si>
  <si>
    <t>JUNTA DRESSER DE 4" AMERICANA</t>
  </si>
  <si>
    <t>JUNTA DRESSER DE 3" AMERICANA</t>
  </si>
  <si>
    <t>VALVULA COMPUERTAS DE CUADRANTES DE 4" COMPLETA PARA LA DISTRIBUCCION</t>
  </si>
  <si>
    <t>VALVULA COMPUERTAS DE CUADRANTES DE 3" COMPLETA PARA LA DISTRIBUCCION</t>
  </si>
  <si>
    <t>REGISTRO PARA VALVULAS</t>
  </si>
  <si>
    <t>REPARACIONES</t>
  </si>
  <si>
    <t>TUBERIA P/CRUCE DE RIO 4" ACERO Y DESAGUE 3"</t>
  </si>
  <si>
    <t xml:space="preserve">SUMINISTRO E INSTALACION DE TAPA METALICA </t>
  </si>
  <si>
    <t>PINTURA EXTERIOR</t>
  </si>
  <si>
    <t>SUMINISTRO Y RIEGO DE GRAVA EN TERRENO</t>
  </si>
  <si>
    <t>HORMIGON ARMADO EN CALZADA</t>
  </si>
  <si>
    <t>EMPAÑETE LISO EN OBRA DE TOMA</t>
  </si>
  <si>
    <t>RELLENO REPOSICION (CASCAJO)</t>
  </si>
  <si>
    <t>SUMINISTRO E INSTALACION DE TAPA METALICA</t>
  </si>
  <si>
    <t xml:space="preserve">TUBERIA 6" ACERO </t>
  </si>
  <si>
    <t>SUMINISTRO E INSTALACION DE COMPUERTA 6" P/SALIDA DE LA OBRA DE TOMA</t>
  </si>
  <si>
    <t>SEPTIEMBRE  07, 2021</t>
  </si>
  <si>
    <t>OLIVER JOSE NAZARIO BRUGAL</t>
  </si>
  <si>
    <t>Pág. 01/02</t>
  </si>
  <si>
    <t>AMPLIACION TRAMO DE LINEA 30" PARA CONEXIÓN CON EMISARIO SUBMARINO,  PROV.  PTO. PTA.</t>
  </si>
  <si>
    <t>SEPTIEMBRE 06, 2021</t>
  </si>
  <si>
    <t>001/2021</t>
  </si>
  <si>
    <t>ING. JOSE MIGUEL TAVAREZ CASTELLANOS</t>
  </si>
  <si>
    <t xml:space="preserve">                                      PARTIDAS PRESUPUESTO</t>
  </si>
  <si>
    <t>CANTIDAD</t>
  </si>
  <si>
    <t>REPLANTEO  Y CONTROL TOPOGRAFICO</t>
  </si>
  <si>
    <t xml:space="preserve">LIMPIEZA GENERAL </t>
  </si>
  <si>
    <t>EXTRACCION DE TUBERIAS</t>
  </si>
  <si>
    <t>EXCAVACION EN MATERIAL NO CLASIFICADO</t>
  </si>
  <si>
    <t xml:space="preserve">RELLENO COMPACTADO </t>
  </si>
  <si>
    <t xml:space="preserve">           SUB-TOTAL MOVIMIENTO DE TIERRA</t>
  </si>
  <si>
    <t>SUMINISTRO Y COLOCACION DE TUBERIAS</t>
  </si>
  <si>
    <t xml:space="preserve">SUMINISTRO DE TUBERIA DE ACERO </t>
  </si>
  <si>
    <t xml:space="preserve">  Ø30" ESPESOR 3/8" PARA 150 PSI</t>
  </si>
  <si>
    <t>PINTURA EPOXICA</t>
  </si>
  <si>
    <t>CONSTRUCCION DE REGISTRO</t>
  </si>
  <si>
    <t>INTERCONEXION REDES COLECTORAS</t>
  </si>
  <si>
    <t xml:space="preserve"> SUMINISTRO Y COLOCACION DE TUBERIAS</t>
  </si>
  <si>
    <t xml:space="preserve">                                            PARTIDAS PRESUPUESTO</t>
  </si>
  <si>
    <t>CAMBIO DE  TUBERIA POR DOS LINEAS DE 20"</t>
  </si>
  <si>
    <t xml:space="preserve">  Ø20" ESPESOR 3/8"</t>
  </si>
  <si>
    <t>SUBTOTAL COLOCACION DE TUBERIA</t>
  </si>
  <si>
    <t>SUBTOTAL ADICIONALES</t>
  </si>
  <si>
    <t>SUBTOTAL GENERAL</t>
  </si>
  <si>
    <t>Pág. 02/02</t>
  </si>
  <si>
    <t xml:space="preserve">SUPERVISION </t>
  </si>
  <si>
    <t>IMPREVISTOS</t>
  </si>
  <si>
    <t>TOTAL A PAGAR EN CUBICACION 01</t>
  </si>
  <si>
    <t>INFORMES DE PRESUPUESTOS SOBRE PROGRAMAS Y PROYECTOS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</si>
</sst>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(* #,##0.00_);_(* \(#,##0.00\);_(* &quot;-&quot;??_);_(@_)"/>
    <numFmt numFmtId="165" formatCode="&quot;RD$&quot;#,##0.00_);[Red]\(&quot;RD$&quot;#,##0.00\)"/>
    <numFmt numFmtId="166" formatCode="0.0"/>
    <numFmt numFmtId="167" formatCode="_(* #,##0_);_(* \(#,##0\);_(* &quot;-&quot;??_);_(@_)"/>
    <numFmt numFmtId="168" formatCode="&quot;RD$&quot;#,##0.00"/>
    <numFmt numFmtId="169" formatCode="&quot;$&quot;#,##0.00"/>
    <numFmt numFmtId="170" formatCode="_(&quot;RD$&quot;* #,##0.00_);_(&quot;RD$&quot;* \(#,##0.00\);_(&quot;RD$&quot;* &quot;-&quot;??_);_(@_)"/>
    <numFmt numFmtId="171" formatCode="0.0%"/>
    <numFmt numFmtId="172" formatCode="&quot;RD$&quot;#,##0.00_);\(&quot;RD$&quot;#,##0.00\)"/>
  </numFmts>
  <fonts count="31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9"/>
      <name val="Times New Roman"/>
      <family val="1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sz val="10"/>
      <color indexed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Times New Roman"/>
      <family val="1"/>
    </font>
    <font>
      <b/>
      <sz val="9"/>
      <color theme="9" tint="-0.499984740745262"/>
      <name val="Times New Roman"/>
      <family val="1"/>
    </font>
    <font>
      <b/>
      <sz val="9"/>
      <color rgb="FFFF0000"/>
      <name val="Times New Roman"/>
      <family val="1"/>
    </font>
    <font>
      <b/>
      <u/>
      <sz val="9"/>
      <color theme="1"/>
      <name val="Times New Roman"/>
      <family val="1"/>
    </font>
    <font>
      <sz val="9"/>
      <name val="Calibri"/>
      <family val="2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8"/>
      <color indexed="12"/>
      <name val="Times New Roman"/>
      <family val="1"/>
    </font>
    <font>
      <b/>
      <sz val="8"/>
      <color rgb="FF0070C0"/>
      <name val="Times New Roman"/>
      <family val="1"/>
    </font>
    <font>
      <sz val="8"/>
      <name val="Calibri"/>
      <family val="2"/>
    </font>
    <font>
      <sz val="8"/>
      <color rgb="FF0070C0"/>
      <name val="Times New Roman"/>
      <family val="1"/>
    </font>
    <font>
      <b/>
      <sz val="8"/>
      <color theme="9" tint="-0.499984740745262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rgb="FF00B0F0"/>
      <name val="Times New Roman"/>
      <family val="1"/>
    </font>
    <font>
      <b/>
      <u/>
      <sz val="8"/>
      <name val="Times New Roman"/>
      <family val="1"/>
    </font>
    <font>
      <b/>
      <sz val="8"/>
      <color rgb="FFFF000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19">
    <xf numFmtId="0" fontId="0" fillId="0" borderId="0" xfId="0"/>
    <xf numFmtId="0" fontId="1" fillId="0" borderId="0" xfId="1"/>
    <xf numFmtId="0" fontId="4" fillId="0" borderId="5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4" fillId="0" borderId="5" xfId="1" applyFont="1" applyBorder="1"/>
    <xf numFmtId="0" fontId="6" fillId="0" borderId="0" xfId="1" applyFont="1" applyAlignment="1">
      <alignment horizontal="center"/>
    </xf>
    <xf numFmtId="0" fontId="7" fillId="0" borderId="0" xfId="1" applyFont="1" applyAlignment="1">
      <alignment horizontal="center"/>
    </xf>
    <xf numFmtId="0" fontId="4" fillId="0" borderId="4" xfId="1" applyFont="1" applyBorder="1"/>
    <xf numFmtId="0" fontId="2" fillId="0" borderId="0" xfId="1" applyFont="1" applyAlignment="1">
      <alignment horizontal="right"/>
    </xf>
    <xf numFmtId="0" fontId="2" fillId="0" borderId="0" xfId="1" applyFont="1"/>
    <xf numFmtId="49" fontId="2" fillId="0" borderId="0" xfId="1" applyNumberFormat="1" applyFont="1" applyAlignment="1">
      <alignment horizontal="right"/>
    </xf>
    <xf numFmtId="0" fontId="4" fillId="0" borderId="0" xfId="1" applyFont="1"/>
    <xf numFmtId="165" fontId="2" fillId="0" borderId="5" xfId="1" applyNumberFormat="1" applyFont="1" applyBorder="1" applyAlignment="1">
      <alignment horizontal="left"/>
    </xf>
    <xf numFmtId="0" fontId="8" fillId="0" borderId="0" xfId="1" applyFont="1"/>
    <xf numFmtId="0" fontId="9" fillId="0" borderId="0" xfId="1" applyFont="1"/>
    <xf numFmtId="0" fontId="2" fillId="0" borderId="0" xfId="1" applyFont="1" applyAlignment="1">
      <alignment horizontal="left"/>
    </xf>
    <xf numFmtId="17" fontId="2" fillId="0" borderId="0" xfId="1" applyNumberFormat="1" applyFont="1" applyAlignment="1">
      <alignment horizontal="right"/>
    </xf>
    <xf numFmtId="14" fontId="2" fillId="0" borderId="5" xfId="1" applyNumberFormat="1" applyFont="1" applyBorder="1"/>
    <xf numFmtId="0" fontId="2" fillId="2" borderId="9" xfId="1" applyFont="1" applyFill="1" applyBorder="1" applyAlignment="1">
      <alignment horizontal="center" vertical="top"/>
    </xf>
    <xf numFmtId="0" fontId="2" fillId="2" borderId="10" xfId="1" applyFont="1" applyFill="1" applyBorder="1" applyAlignment="1">
      <alignment horizontal="center"/>
    </xf>
    <xf numFmtId="164" fontId="2" fillId="2" borderId="10" xfId="2" applyFont="1" applyFill="1" applyBorder="1" applyAlignment="1">
      <alignment horizontal="center"/>
    </xf>
    <xf numFmtId="164" fontId="2" fillId="2" borderId="11" xfId="2" applyFont="1" applyFill="1" applyBorder="1" applyAlignment="1">
      <alignment horizontal="center"/>
    </xf>
    <xf numFmtId="164" fontId="2" fillId="3" borderId="11" xfId="2" applyFont="1" applyFill="1" applyBorder="1" applyAlignment="1">
      <alignment horizontal="center"/>
    </xf>
    <xf numFmtId="164" fontId="2" fillId="3" borderId="10" xfId="2" applyFont="1" applyFill="1" applyBorder="1" applyAlignment="1">
      <alignment horizontal="center"/>
    </xf>
    <xf numFmtId="0" fontId="2" fillId="3" borderId="10" xfId="1" applyFont="1" applyFill="1" applyBorder="1" applyAlignment="1">
      <alignment horizontal="left" vertical="top"/>
    </xf>
    <xf numFmtId="0" fontId="2" fillId="3" borderId="10" xfId="1" applyFont="1" applyFill="1" applyBorder="1" applyAlignment="1">
      <alignment horizontal="center"/>
    </xf>
    <xf numFmtId="0" fontId="2" fillId="4" borderId="10" xfId="1" applyFont="1" applyFill="1" applyBorder="1" applyAlignment="1">
      <alignment horizontal="center"/>
    </xf>
    <xf numFmtId="164" fontId="2" fillId="4" borderId="10" xfId="2" applyFont="1" applyFill="1" applyBorder="1" applyAlignment="1">
      <alignment horizontal="center"/>
    </xf>
    <xf numFmtId="164" fontId="2" fillId="4" borderId="12" xfId="2" applyFont="1" applyFill="1" applyBorder="1" applyAlignment="1">
      <alignment horizontal="center"/>
    </xf>
    <xf numFmtId="164" fontId="10" fillId="0" borderId="0" xfId="2" applyFont="1" applyBorder="1" applyAlignment="1">
      <alignment horizontal="center"/>
    </xf>
    <xf numFmtId="166" fontId="2" fillId="5" borderId="13" xfId="1" applyNumberFormat="1" applyFont="1" applyFill="1" applyBorder="1" applyAlignment="1">
      <alignment horizontal="center" vertical="top"/>
    </xf>
    <xf numFmtId="0" fontId="2" fillId="5" borderId="14" xfId="1" applyFont="1" applyFill="1" applyBorder="1"/>
    <xf numFmtId="0" fontId="4" fillId="5" borderId="14" xfId="1" applyFont="1" applyFill="1" applyBorder="1"/>
    <xf numFmtId="0" fontId="4" fillId="5" borderId="14" xfId="1" applyFont="1" applyFill="1" applyBorder="1" applyAlignment="1">
      <alignment horizontal="center"/>
    </xf>
    <xf numFmtId="164" fontId="4" fillId="5" borderId="14" xfId="2" applyFont="1" applyFill="1" applyBorder="1"/>
    <xf numFmtId="164" fontId="4" fillId="6" borderId="14" xfId="2" applyFont="1" applyFill="1" applyBorder="1"/>
    <xf numFmtId="0" fontId="2" fillId="6" borderId="14" xfId="1" applyFont="1" applyFill="1" applyBorder="1" applyAlignment="1">
      <alignment horizontal="left" vertical="top"/>
    </xf>
    <xf numFmtId="0" fontId="2" fillId="6" borderId="14" xfId="1" applyFont="1" applyFill="1" applyBorder="1"/>
    <xf numFmtId="0" fontId="4" fillId="6" borderId="14" xfId="1" applyFont="1" applyFill="1" applyBorder="1"/>
    <xf numFmtId="0" fontId="4" fillId="7" borderId="14" xfId="1" applyFont="1" applyFill="1" applyBorder="1" applyAlignment="1">
      <alignment horizontal="center"/>
    </xf>
    <xf numFmtId="164" fontId="4" fillId="7" borderId="14" xfId="2" applyFont="1" applyFill="1" applyBorder="1"/>
    <xf numFmtId="164" fontId="4" fillId="7" borderId="15" xfId="2" applyFont="1" applyFill="1" applyBorder="1"/>
    <xf numFmtId="164" fontId="8" fillId="0" borderId="0" xfId="2" applyFont="1" applyBorder="1"/>
    <xf numFmtId="2" fontId="4" fillId="5" borderId="13" xfId="1" applyNumberFormat="1" applyFont="1" applyFill="1" applyBorder="1" applyAlignment="1">
      <alignment horizontal="center" vertical="top"/>
    </xf>
    <xf numFmtId="0" fontId="4" fillId="5" borderId="14" xfId="1" applyFont="1" applyFill="1" applyBorder="1" applyAlignment="1">
      <alignment wrapText="1"/>
    </xf>
    <xf numFmtId="164" fontId="4" fillId="5" borderId="14" xfId="2" applyFont="1" applyFill="1" applyBorder="1" applyAlignment="1">
      <alignment wrapText="1"/>
    </xf>
    <xf numFmtId="164" fontId="4" fillId="5" borderId="16" xfId="2" applyFont="1" applyFill="1" applyBorder="1" applyAlignment="1">
      <alignment wrapText="1"/>
    </xf>
    <xf numFmtId="164" fontId="4" fillId="6" borderId="16" xfId="2" applyFont="1" applyFill="1" applyBorder="1"/>
    <xf numFmtId="2" fontId="4" fillId="6" borderId="14" xfId="1" applyNumberFormat="1" applyFont="1" applyFill="1" applyBorder="1" applyAlignment="1">
      <alignment horizontal="right"/>
    </xf>
    <xf numFmtId="167" fontId="4" fillId="6" borderId="14" xfId="2" applyNumberFormat="1" applyFont="1" applyFill="1" applyBorder="1" applyAlignment="1"/>
    <xf numFmtId="164" fontId="4" fillId="7" borderId="14" xfId="2" applyFont="1" applyFill="1" applyBorder="1" applyAlignment="1">
      <alignment horizontal="center"/>
    </xf>
    <xf numFmtId="164" fontId="4" fillId="7" borderId="14" xfId="2" applyFont="1" applyFill="1" applyBorder="1" applyAlignment="1">
      <alignment wrapText="1"/>
    </xf>
    <xf numFmtId="164" fontId="1" fillId="0" borderId="0" xfId="2" applyBorder="1"/>
    <xf numFmtId="166" fontId="4" fillId="5" borderId="13" xfId="1" applyNumberFormat="1" applyFont="1" applyFill="1" applyBorder="1" applyAlignment="1">
      <alignment horizontal="center" vertical="top"/>
    </xf>
    <xf numFmtId="0" fontId="2" fillId="5" borderId="14" xfId="1" applyFont="1" applyFill="1" applyBorder="1" applyAlignment="1">
      <alignment wrapText="1"/>
    </xf>
    <xf numFmtId="168" fontId="2" fillId="5" borderId="16" xfId="2" applyNumberFormat="1" applyFont="1" applyFill="1" applyBorder="1" applyAlignment="1">
      <alignment wrapText="1"/>
    </xf>
    <xf numFmtId="169" fontId="2" fillId="7" borderId="14" xfId="2" applyNumberFormat="1" applyFont="1" applyFill="1" applyBorder="1" applyAlignment="1">
      <alignment horizontal="center"/>
    </xf>
    <xf numFmtId="169" fontId="2" fillId="7" borderId="14" xfId="3" applyNumberFormat="1" applyFont="1" applyFill="1" applyBorder="1" applyAlignment="1">
      <alignment wrapText="1"/>
    </xf>
    <xf numFmtId="169" fontId="2" fillId="7" borderId="15" xfId="3" applyNumberFormat="1" applyFont="1" applyFill="1" applyBorder="1"/>
    <xf numFmtId="2" fontId="4" fillId="5" borderId="17" xfId="1" applyNumberFormat="1" applyFont="1" applyFill="1" applyBorder="1" applyAlignment="1">
      <alignment horizontal="center" vertical="top"/>
    </xf>
    <xf numFmtId="0" fontId="4" fillId="5" borderId="18" xfId="1" applyFont="1" applyFill="1" applyBorder="1" applyAlignment="1">
      <alignment wrapText="1"/>
    </xf>
    <xf numFmtId="0" fontId="4" fillId="5" borderId="18" xfId="1" applyFont="1" applyFill="1" applyBorder="1" applyAlignment="1">
      <alignment horizontal="center"/>
    </xf>
    <xf numFmtId="164" fontId="4" fillId="5" borderId="18" xfId="2" applyFont="1" applyFill="1" applyBorder="1"/>
    <xf numFmtId="164" fontId="4" fillId="5" borderId="19" xfId="2" applyFont="1" applyFill="1" applyBorder="1" applyAlignment="1">
      <alignment wrapText="1"/>
    </xf>
    <xf numFmtId="164" fontId="4" fillId="6" borderId="19" xfId="2" applyFont="1" applyFill="1" applyBorder="1"/>
    <xf numFmtId="164" fontId="4" fillId="6" borderId="18" xfId="2" applyFont="1" applyFill="1" applyBorder="1"/>
    <xf numFmtId="164" fontId="4" fillId="7" borderId="18" xfId="2" applyFont="1" applyFill="1" applyBorder="1" applyAlignment="1">
      <alignment horizontal="center"/>
    </xf>
    <xf numFmtId="2" fontId="4" fillId="5" borderId="20" xfId="1" applyNumberFormat="1" applyFont="1" applyFill="1" applyBorder="1" applyAlignment="1">
      <alignment horizontal="center" vertical="top"/>
    </xf>
    <xf numFmtId="0" fontId="4" fillId="5" borderId="21" xfId="1" applyFont="1" applyFill="1" applyBorder="1" applyAlignment="1">
      <alignment horizontal="center"/>
    </xf>
    <xf numFmtId="164" fontId="4" fillId="5" borderId="21" xfId="2" applyFont="1" applyFill="1" applyBorder="1"/>
    <xf numFmtId="164" fontId="4" fillId="6" borderId="21" xfId="2" applyFont="1" applyFill="1" applyBorder="1"/>
    <xf numFmtId="2" fontId="4" fillId="5" borderId="22" xfId="1" applyNumberFormat="1" applyFont="1" applyFill="1" applyBorder="1" applyAlignment="1">
      <alignment horizontal="center" vertical="top"/>
    </xf>
    <xf numFmtId="0" fontId="4" fillId="5" borderId="23" xfId="1" applyFont="1" applyFill="1" applyBorder="1" applyAlignment="1">
      <alignment wrapText="1"/>
    </xf>
    <xf numFmtId="0" fontId="4" fillId="5" borderId="23" xfId="1" applyFont="1" applyFill="1" applyBorder="1" applyAlignment="1">
      <alignment horizontal="center"/>
    </xf>
    <xf numFmtId="164" fontId="4" fillId="5" borderId="23" xfId="2" applyFont="1" applyFill="1" applyBorder="1"/>
    <xf numFmtId="164" fontId="4" fillId="5" borderId="24" xfId="2" applyFont="1" applyFill="1" applyBorder="1" applyAlignment="1">
      <alignment wrapText="1"/>
    </xf>
    <xf numFmtId="164" fontId="4" fillId="6" borderId="24" xfId="2" applyFont="1" applyFill="1" applyBorder="1"/>
    <xf numFmtId="164" fontId="4" fillId="6" borderId="23" xfId="2" applyFont="1" applyFill="1" applyBorder="1"/>
    <xf numFmtId="168" fontId="2" fillId="5" borderId="14" xfId="2" applyNumberFormat="1" applyFont="1" applyFill="1" applyBorder="1" applyAlignment="1">
      <alignment wrapText="1"/>
    </xf>
    <xf numFmtId="169" fontId="2" fillId="7" borderId="14" xfId="1" applyNumberFormat="1" applyFont="1" applyFill="1" applyBorder="1" applyAlignment="1">
      <alignment horizontal="center"/>
    </xf>
    <xf numFmtId="169" fontId="2" fillId="7" borderId="14" xfId="2" applyNumberFormat="1" applyFont="1" applyFill="1" applyBorder="1" applyAlignment="1">
      <alignment wrapText="1"/>
    </xf>
    <xf numFmtId="169" fontId="2" fillId="7" borderId="15" xfId="2" applyNumberFormat="1" applyFont="1" applyFill="1" applyBorder="1"/>
    <xf numFmtId="166" fontId="2" fillId="5" borderId="17" xfId="1" applyNumberFormat="1" applyFont="1" applyFill="1" applyBorder="1" applyAlignment="1">
      <alignment horizontal="center" vertical="top"/>
    </xf>
    <xf numFmtId="0" fontId="2" fillId="5" borderId="18" xfId="1" applyFont="1" applyFill="1" applyBorder="1" applyAlignment="1">
      <alignment wrapText="1"/>
    </xf>
    <xf numFmtId="164" fontId="4" fillId="5" borderId="18" xfId="2" applyFont="1" applyFill="1" applyBorder="1" applyAlignment="1">
      <alignment wrapText="1"/>
    </xf>
    <xf numFmtId="2" fontId="4" fillId="6" borderId="18" xfId="1" applyNumberFormat="1" applyFont="1" applyFill="1" applyBorder="1" applyAlignment="1">
      <alignment horizontal="right"/>
    </xf>
    <xf numFmtId="167" fontId="4" fillId="6" borderId="18" xfId="2" applyNumberFormat="1" applyFont="1" applyFill="1" applyBorder="1" applyAlignment="1"/>
    <xf numFmtId="0" fontId="4" fillId="7" borderId="18" xfId="1" applyFont="1" applyFill="1" applyBorder="1" applyAlignment="1">
      <alignment horizontal="center"/>
    </xf>
    <xf numFmtId="164" fontId="4" fillId="7" borderId="18" xfId="2" applyFont="1" applyFill="1" applyBorder="1" applyAlignment="1">
      <alignment wrapText="1"/>
    </xf>
    <xf numFmtId="164" fontId="4" fillId="7" borderId="25" xfId="2" applyFont="1" applyFill="1" applyBorder="1"/>
    <xf numFmtId="2" fontId="4" fillId="5" borderId="26" xfId="1" applyNumberFormat="1" applyFont="1" applyFill="1" applyBorder="1" applyAlignment="1">
      <alignment horizontal="center" vertical="top"/>
    </xf>
    <xf numFmtId="0" fontId="4" fillId="5" borderId="27" xfId="1" applyFont="1" applyFill="1" applyBorder="1" applyAlignment="1">
      <alignment horizontal="center"/>
    </xf>
    <xf numFmtId="164" fontId="4" fillId="5" borderId="27" xfId="2" applyFont="1" applyFill="1" applyBorder="1"/>
    <xf numFmtId="164" fontId="4" fillId="6" borderId="27" xfId="2" applyFont="1" applyFill="1" applyBorder="1"/>
    <xf numFmtId="2" fontId="4" fillId="6" borderId="19" xfId="1" applyNumberFormat="1" applyFont="1" applyFill="1" applyBorder="1" applyAlignment="1">
      <alignment horizontal="right"/>
    </xf>
    <xf numFmtId="0" fontId="4" fillId="7" borderId="19" xfId="1" applyFont="1" applyFill="1" applyBorder="1" applyAlignment="1">
      <alignment horizontal="center"/>
    </xf>
    <xf numFmtId="164" fontId="4" fillId="7" borderId="28" xfId="2" applyFont="1" applyFill="1" applyBorder="1"/>
    <xf numFmtId="166" fontId="4" fillId="5" borderId="4" xfId="1" applyNumberFormat="1" applyFont="1" applyFill="1" applyBorder="1" applyAlignment="1">
      <alignment horizontal="center" vertical="top"/>
    </xf>
    <xf numFmtId="0" fontId="4" fillId="5" borderId="29" xfId="1" applyFont="1" applyFill="1" applyBorder="1" applyAlignment="1">
      <alignment wrapText="1"/>
    </xf>
    <xf numFmtId="0" fontId="4" fillId="5" borderId="0" xfId="1" applyFont="1" applyFill="1" applyAlignment="1">
      <alignment horizontal="center"/>
    </xf>
    <xf numFmtId="164" fontId="4" fillId="5" borderId="29" xfId="2" applyFont="1" applyFill="1" applyBorder="1"/>
    <xf numFmtId="164" fontId="4" fillId="5" borderId="0" xfId="2" applyFont="1" applyFill="1" applyBorder="1"/>
    <xf numFmtId="164" fontId="4" fillId="5" borderId="29" xfId="2" applyFont="1" applyFill="1" applyBorder="1" applyAlignment="1">
      <alignment wrapText="1"/>
    </xf>
    <xf numFmtId="164" fontId="4" fillId="6" borderId="0" xfId="2" applyFont="1" applyFill="1" applyBorder="1"/>
    <xf numFmtId="164" fontId="4" fillId="6" borderId="30" xfId="2" applyFont="1" applyFill="1" applyBorder="1"/>
    <xf numFmtId="2" fontId="4" fillId="6" borderId="24" xfId="1" applyNumberFormat="1" applyFont="1" applyFill="1" applyBorder="1" applyAlignment="1">
      <alignment horizontal="right"/>
    </xf>
    <xf numFmtId="167" fontId="4" fillId="6" borderId="23" xfId="2" applyNumberFormat="1" applyFont="1" applyFill="1" applyBorder="1" applyAlignment="1"/>
    <xf numFmtId="0" fontId="4" fillId="7" borderId="30" xfId="1" applyFont="1" applyFill="1" applyBorder="1" applyAlignment="1">
      <alignment horizontal="center"/>
    </xf>
    <xf numFmtId="164" fontId="4" fillId="7" borderId="23" xfId="2" applyFont="1" applyFill="1" applyBorder="1" applyAlignment="1">
      <alignment wrapText="1"/>
    </xf>
    <xf numFmtId="164" fontId="4" fillId="7" borderId="31" xfId="2" applyFont="1" applyFill="1" applyBorder="1"/>
    <xf numFmtId="2" fontId="4" fillId="6" borderId="0" xfId="1" applyNumberFormat="1" applyFont="1" applyFill="1" applyAlignment="1">
      <alignment horizontal="right"/>
    </xf>
    <xf numFmtId="9" fontId="4" fillId="6" borderId="29" xfId="4" applyFont="1" applyFill="1" applyBorder="1" applyAlignment="1">
      <alignment horizontal="center"/>
    </xf>
    <xf numFmtId="164" fontId="4" fillId="7" borderId="0" xfId="2" applyFont="1" applyFill="1" applyBorder="1" applyAlignment="1">
      <alignment wrapText="1"/>
    </xf>
    <xf numFmtId="164" fontId="4" fillId="7" borderId="32" xfId="2" applyFont="1" applyFill="1" applyBorder="1"/>
    <xf numFmtId="164" fontId="4" fillId="7" borderId="30" xfId="2" applyFont="1" applyFill="1" applyBorder="1" applyAlignment="1">
      <alignment horizontal="center"/>
    </xf>
    <xf numFmtId="164" fontId="4" fillId="7" borderId="21" xfId="2" applyFont="1" applyFill="1" applyBorder="1" applyAlignment="1">
      <alignment wrapText="1"/>
    </xf>
    <xf numFmtId="2" fontId="4" fillId="5" borderId="4" xfId="1" applyNumberFormat="1" applyFont="1" applyFill="1" applyBorder="1" applyAlignment="1">
      <alignment horizontal="center" vertical="top"/>
    </xf>
    <xf numFmtId="164" fontId="4" fillId="5" borderId="23" xfId="2" applyFont="1" applyFill="1" applyBorder="1" applyAlignment="1">
      <alignment wrapText="1"/>
    </xf>
    <xf numFmtId="164" fontId="4" fillId="6" borderId="29" xfId="2" applyFont="1" applyFill="1" applyBorder="1"/>
    <xf numFmtId="0" fontId="4" fillId="7" borderId="29" xfId="1" applyFont="1" applyFill="1" applyBorder="1" applyAlignment="1">
      <alignment horizontal="center"/>
    </xf>
    <xf numFmtId="164" fontId="4" fillId="7" borderId="27" xfId="2" applyFont="1" applyFill="1" applyBorder="1" applyAlignment="1">
      <alignment wrapText="1"/>
    </xf>
    <xf numFmtId="2" fontId="4" fillId="5" borderId="33" xfId="1" applyNumberFormat="1" applyFont="1" applyFill="1" applyBorder="1" applyAlignment="1">
      <alignment horizontal="center" vertical="top"/>
    </xf>
    <xf numFmtId="0" fontId="4" fillId="5" borderId="34" xfId="1" applyFont="1" applyFill="1" applyBorder="1" applyAlignment="1">
      <alignment horizontal="center"/>
    </xf>
    <xf numFmtId="164" fontId="4" fillId="5" borderId="34" xfId="2" applyFont="1" applyFill="1" applyBorder="1"/>
    <xf numFmtId="164" fontId="4" fillId="6" borderId="34" xfId="2" applyFont="1" applyFill="1" applyBorder="1"/>
    <xf numFmtId="0" fontId="4" fillId="7" borderId="23" xfId="1" applyFont="1" applyFill="1" applyBorder="1" applyAlignment="1">
      <alignment horizontal="center"/>
    </xf>
    <xf numFmtId="164" fontId="4" fillId="7" borderId="34" xfId="2" applyFont="1" applyFill="1" applyBorder="1" applyAlignment="1">
      <alignment wrapText="1"/>
    </xf>
    <xf numFmtId="164" fontId="4" fillId="7" borderId="35" xfId="2" applyFont="1" applyFill="1" applyBorder="1"/>
    <xf numFmtId="166" fontId="4" fillId="5" borderId="22" xfId="1" applyNumberFormat="1" applyFont="1" applyFill="1" applyBorder="1" applyAlignment="1">
      <alignment horizontal="center" vertical="top"/>
    </xf>
    <xf numFmtId="0" fontId="2" fillId="5" borderId="23" xfId="1" applyFont="1" applyFill="1" applyBorder="1" applyAlignment="1">
      <alignment horizontal="left" wrapText="1"/>
    </xf>
    <xf numFmtId="168" fontId="2" fillId="5" borderId="23" xfId="2" applyNumberFormat="1" applyFont="1" applyFill="1" applyBorder="1" applyAlignment="1">
      <alignment wrapText="1"/>
    </xf>
    <xf numFmtId="169" fontId="2" fillId="7" borderId="23" xfId="2" applyNumberFormat="1" applyFont="1" applyFill="1" applyBorder="1" applyAlignment="1">
      <alignment wrapText="1"/>
    </xf>
    <xf numFmtId="169" fontId="2" fillId="7" borderId="35" xfId="2" applyNumberFormat="1" applyFont="1" applyFill="1" applyBorder="1"/>
    <xf numFmtId="2" fontId="4" fillId="5" borderId="36" xfId="1" applyNumberFormat="1" applyFont="1" applyFill="1" applyBorder="1" applyAlignment="1">
      <alignment horizontal="center" vertical="top"/>
    </xf>
    <xf numFmtId="0" fontId="2" fillId="5" borderId="37" xfId="1" applyFont="1" applyFill="1" applyBorder="1" applyAlignment="1">
      <alignment wrapText="1"/>
    </xf>
    <xf numFmtId="0" fontId="4" fillId="5" borderId="37" xfId="1" applyFont="1" applyFill="1" applyBorder="1" applyAlignment="1">
      <alignment horizontal="center"/>
    </xf>
    <xf numFmtId="164" fontId="4" fillId="5" borderId="37" xfId="2" applyFont="1" applyFill="1" applyBorder="1"/>
    <xf numFmtId="168" fontId="2" fillId="5" borderId="37" xfId="2" applyNumberFormat="1" applyFont="1" applyFill="1" applyBorder="1" applyAlignment="1">
      <alignment wrapText="1"/>
    </xf>
    <xf numFmtId="164" fontId="4" fillId="6" borderId="37" xfId="2" applyFont="1" applyFill="1" applyBorder="1"/>
    <xf numFmtId="2" fontId="4" fillId="6" borderId="37" xfId="1" applyNumberFormat="1" applyFont="1" applyFill="1" applyBorder="1" applyAlignment="1">
      <alignment horizontal="right"/>
    </xf>
    <xf numFmtId="9" fontId="4" fillId="6" borderId="37" xfId="4" applyFont="1" applyFill="1" applyBorder="1" applyAlignment="1">
      <alignment horizontal="center"/>
    </xf>
    <xf numFmtId="0" fontId="4" fillId="7" borderId="37" xfId="1" applyFont="1" applyFill="1" applyBorder="1" applyAlignment="1">
      <alignment horizontal="center"/>
    </xf>
    <xf numFmtId="164" fontId="4" fillId="7" borderId="37" xfId="2" applyFont="1" applyFill="1" applyBorder="1" applyAlignment="1">
      <alignment wrapText="1"/>
    </xf>
    <xf numFmtId="164" fontId="4" fillId="7" borderId="38" xfId="2" applyFont="1" applyFill="1" applyBorder="1"/>
    <xf numFmtId="2" fontId="4" fillId="8" borderId="0" xfId="1" applyNumberFormat="1" applyFont="1" applyFill="1" applyAlignment="1">
      <alignment horizontal="center" vertical="top"/>
    </xf>
    <xf numFmtId="0" fontId="2" fillId="8" borderId="0" xfId="1" applyFont="1" applyFill="1" applyAlignment="1">
      <alignment wrapText="1"/>
    </xf>
    <xf numFmtId="0" fontId="4" fillId="8" borderId="0" xfId="1" applyFont="1" applyFill="1" applyAlignment="1">
      <alignment horizontal="center"/>
    </xf>
    <xf numFmtId="164" fontId="4" fillId="8" borderId="0" xfId="2" applyFont="1" applyFill="1" applyBorder="1"/>
    <xf numFmtId="168" fontId="2" fillId="8" borderId="0" xfId="2" applyNumberFormat="1" applyFont="1" applyFill="1" applyBorder="1" applyAlignment="1">
      <alignment wrapText="1"/>
    </xf>
    <xf numFmtId="2" fontId="4" fillId="8" borderId="0" xfId="1" applyNumberFormat="1" applyFont="1" applyFill="1" applyAlignment="1">
      <alignment horizontal="right"/>
    </xf>
    <xf numFmtId="9" fontId="4" fillId="8" borderId="0" xfId="4" applyFont="1" applyFill="1" applyBorder="1" applyAlignment="1">
      <alignment horizontal="center"/>
    </xf>
    <xf numFmtId="164" fontId="4" fillId="8" borderId="0" xfId="2" applyFont="1" applyFill="1" applyBorder="1" applyAlignment="1">
      <alignment wrapText="1"/>
    </xf>
    <xf numFmtId="0" fontId="2" fillId="2" borderId="39" xfId="1" applyFont="1" applyFill="1" applyBorder="1" applyAlignment="1">
      <alignment horizontal="center" vertical="top"/>
    </xf>
    <xf numFmtId="0" fontId="2" fillId="2" borderId="40" xfId="1" applyFont="1" applyFill="1" applyBorder="1" applyAlignment="1">
      <alignment horizontal="center"/>
    </xf>
    <xf numFmtId="164" fontId="2" fillId="2" borderId="40" xfId="2" applyFont="1" applyFill="1" applyBorder="1" applyAlignment="1">
      <alignment horizontal="center"/>
    </xf>
    <xf numFmtId="164" fontId="2" fillId="2" borderId="41" xfId="2" applyFont="1" applyFill="1" applyBorder="1" applyAlignment="1">
      <alignment horizontal="center"/>
    </xf>
    <xf numFmtId="164" fontId="2" fillId="3" borderId="41" xfId="2" applyFont="1" applyFill="1" applyBorder="1" applyAlignment="1">
      <alignment horizontal="center"/>
    </xf>
    <xf numFmtId="164" fontId="2" fillId="3" borderId="40" xfId="2" applyFont="1" applyFill="1" applyBorder="1" applyAlignment="1">
      <alignment horizontal="center"/>
    </xf>
    <xf numFmtId="0" fontId="2" fillId="3" borderId="40" xfId="1" applyFont="1" applyFill="1" applyBorder="1" applyAlignment="1">
      <alignment horizontal="left" vertical="top"/>
    </xf>
    <xf numFmtId="0" fontId="2" fillId="3" borderId="40" xfId="1" applyFont="1" applyFill="1" applyBorder="1" applyAlignment="1">
      <alignment horizontal="center"/>
    </xf>
    <xf numFmtId="0" fontId="2" fillId="4" borderId="40" xfId="1" applyFont="1" applyFill="1" applyBorder="1" applyAlignment="1">
      <alignment horizontal="center"/>
    </xf>
    <xf numFmtId="164" fontId="2" fillId="4" borderId="40" xfId="2" applyFont="1" applyFill="1" applyBorder="1" applyAlignment="1">
      <alignment horizontal="center"/>
    </xf>
    <xf numFmtId="164" fontId="2" fillId="4" borderId="42" xfId="2" applyFont="1" applyFill="1" applyBorder="1" applyAlignment="1">
      <alignment horizontal="center"/>
    </xf>
    <xf numFmtId="166" fontId="2" fillId="5" borderId="43" xfId="1" applyNumberFormat="1" applyFont="1" applyFill="1" applyBorder="1" applyAlignment="1">
      <alignment horizontal="center" vertical="top"/>
    </xf>
    <xf numFmtId="0" fontId="2" fillId="5" borderId="44" xfId="1" applyFont="1" applyFill="1" applyBorder="1" applyAlignment="1">
      <alignment wrapText="1"/>
    </xf>
    <xf numFmtId="0" fontId="4" fillId="5" borderId="44" xfId="1" applyFont="1" applyFill="1" applyBorder="1" applyAlignment="1">
      <alignment horizontal="center"/>
    </xf>
    <xf numFmtId="164" fontId="4" fillId="5" borderId="44" xfId="2" applyFont="1" applyFill="1" applyBorder="1"/>
    <xf numFmtId="164" fontId="4" fillId="5" borderId="44" xfId="2" applyFont="1" applyFill="1" applyBorder="1" applyAlignment="1">
      <alignment wrapText="1"/>
    </xf>
    <xf numFmtId="164" fontId="4" fillId="6" borderId="44" xfId="2" applyFont="1" applyFill="1" applyBorder="1"/>
    <xf numFmtId="2" fontId="4" fillId="6" borderId="44" xfId="1" applyNumberFormat="1" applyFont="1" applyFill="1" applyBorder="1" applyAlignment="1">
      <alignment horizontal="right"/>
    </xf>
    <xf numFmtId="9" fontId="4" fillId="6" borderId="44" xfId="4" applyFont="1" applyFill="1" applyBorder="1" applyAlignment="1">
      <alignment horizontal="center"/>
    </xf>
    <xf numFmtId="0" fontId="4" fillId="7" borderId="44" xfId="1" applyFont="1" applyFill="1" applyBorder="1" applyAlignment="1">
      <alignment horizontal="center"/>
    </xf>
    <xf numFmtId="164" fontId="4" fillId="7" borderId="44" xfId="2" applyFont="1" applyFill="1" applyBorder="1" applyAlignment="1">
      <alignment wrapText="1"/>
    </xf>
    <xf numFmtId="164" fontId="4" fillId="7" borderId="45" xfId="2" applyFont="1" applyFill="1" applyBorder="1"/>
    <xf numFmtId="167" fontId="4" fillId="6" borderId="14" xfId="2" applyNumberFormat="1" applyFont="1" applyFill="1" applyBorder="1" applyAlignment="1">
      <alignment horizontal="center"/>
    </xf>
    <xf numFmtId="168" fontId="2" fillId="5" borderId="18" xfId="2" applyNumberFormat="1" applyFont="1" applyFill="1" applyBorder="1" applyAlignment="1">
      <alignment wrapText="1"/>
    </xf>
    <xf numFmtId="169" fontId="2" fillId="7" borderId="18" xfId="1" applyNumberFormat="1" applyFont="1" applyFill="1" applyBorder="1" applyAlignment="1">
      <alignment horizontal="center"/>
    </xf>
    <xf numFmtId="0" fontId="4" fillId="5" borderId="37" xfId="1" applyFont="1" applyFill="1" applyBorder="1" applyAlignment="1">
      <alignment wrapText="1"/>
    </xf>
    <xf numFmtId="164" fontId="4" fillId="5" borderId="37" xfId="2" applyFont="1" applyFill="1" applyBorder="1" applyAlignment="1">
      <alignment wrapText="1"/>
    </xf>
    <xf numFmtId="0" fontId="4" fillId="8" borderId="0" xfId="1" applyFont="1" applyFill="1" applyAlignment="1">
      <alignment wrapText="1"/>
    </xf>
    <xf numFmtId="0" fontId="2" fillId="2" borderId="47" xfId="1" applyFont="1" applyFill="1" applyBorder="1" applyAlignment="1">
      <alignment horizontal="center"/>
    </xf>
    <xf numFmtId="164" fontId="2" fillId="2" borderId="47" xfId="2" applyFont="1" applyFill="1" applyBorder="1" applyAlignment="1">
      <alignment horizontal="center"/>
    </xf>
    <xf numFmtId="164" fontId="2" fillId="3" borderId="47" xfId="2" applyFont="1" applyFill="1" applyBorder="1" applyAlignment="1">
      <alignment horizontal="center"/>
    </xf>
    <xf numFmtId="0" fontId="2" fillId="3" borderId="47" xfId="1" applyFont="1" applyFill="1" applyBorder="1" applyAlignment="1">
      <alignment horizontal="left" vertical="top"/>
    </xf>
    <xf numFmtId="0" fontId="2" fillId="3" borderId="47" xfId="1" applyFont="1" applyFill="1" applyBorder="1" applyAlignment="1">
      <alignment horizontal="center"/>
    </xf>
    <xf numFmtId="0" fontId="2" fillId="4" borderId="47" xfId="1" applyFont="1" applyFill="1" applyBorder="1" applyAlignment="1">
      <alignment horizontal="center"/>
    </xf>
    <xf numFmtId="164" fontId="2" fillId="4" borderId="47" xfId="2" applyFont="1" applyFill="1" applyBorder="1" applyAlignment="1">
      <alignment horizontal="center"/>
    </xf>
    <xf numFmtId="2" fontId="4" fillId="5" borderId="48" xfId="1" applyNumberFormat="1" applyFont="1" applyFill="1" applyBorder="1" applyAlignment="1">
      <alignment horizontal="center" vertical="top"/>
    </xf>
    <xf numFmtId="0" fontId="4" fillId="5" borderId="44" xfId="1" applyFont="1" applyFill="1" applyBorder="1" applyAlignment="1">
      <alignment wrapText="1"/>
    </xf>
    <xf numFmtId="164" fontId="4" fillId="5" borderId="49" xfId="2" applyFont="1" applyFill="1" applyBorder="1" applyAlignment="1">
      <alignment wrapText="1"/>
    </xf>
    <xf numFmtId="164" fontId="4" fillId="6" borderId="49" xfId="2" applyFont="1" applyFill="1" applyBorder="1"/>
    <xf numFmtId="2" fontId="4" fillId="6" borderId="49" xfId="1" applyNumberFormat="1" applyFont="1" applyFill="1" applyBorder="1" applyAlignment="1">
      <alignment horizontal="right"/>
    </xf>
    <xf numFmtId="9" fontId="4" fillId="6" borderId="2" xfId="4" applyFont="1" applyFill="1" applyBorder="1" applyAlignment="1">
      <alignment horizontal="center"/>
    </xf>
    <xf numFmtId="0" fontId="4" fillId="7" borderId="49" xfId="1" applyFont="1" applyFill="1" applyBorder="1" applyAlignment="1">
      <alignment horizontal="center"/>
    </xf>
    <xf numFmtId="164" fontId="4" fillId="7" borderId="49" xfId="2" applyFont="1" applyFill="1" applyBorder="1" applyAlignment="1">
      <alignment wrapText="1"/>
    </xf>
    <xf numFmtId="164" fontId="4" fillId="7" borderId="50" xfId="2" applyFont="1" applyFill="1" applyBorder="1"/>
    <xf numFmtId="164" fontId="4" fillId="5" borderId="14" xfId="2" applyFont="1" applyFill="1" applyBorder="1" applyAlignment="1">
      <alignment horizontal="center"/>
    </xf>
    <xf numFmtId="2" fontId="4" fillId="6" borderId="14" xfId="1" applyNumberFormat="1" applyFont="1" applyFill="1" applyBorder="1" applyAlignment="1">
      <alignment horizontal="left" vertical="top"/>
    </xf>
    <xf numFmtId="0" fontId="4" fillId="6" borderId="21" xfId="1" applyFont="1" applyFill="1" applyBorder="1" applyAlignment="1">
      <alignment wrapText="1"/>
    </xf>
    <xf numFmtId="0" fontId="4" fillId="7" borderId="21" xfId="1" applyFont="1" applyFill="1" applyBorder="1" applyAlignment="1">
      <alignment horizontal="center"/>
    </xf>
    <xf numFmtId="164" fontId="4" fillId="7" borderId="51" xfId="2" applyFont="1" applyFill="1" applyBorder="1"/>
    <xf numFmtId="2" fontId="4" fillId="5" borderId="52" xfId="1" applyNumberFormat="1" applyFont="1" applyFill="1" applyBorder="1" applyAlignment="1">
      <alignment horizontal="left" vertical="top"/>
    </xf>
    <xf numFmtId="168" fontId="2" fillId="5" borderId="10" xfId="2" applyNumberFormat="1" applyFont="1" applyFill="1" applyBorder="1"/>
    <xf numFmtId="164" fontId="4" fillId="6" borderId="10" xfId="2" applyFont="1" applyFill="1" applyBorder="1"/>
    <xf numFmtId="2" fontId="4" fillId="6" borderId="10" xfId="1" applyNumberFormat="1" applyFont="1" applyFill="1" applyBorder="1" applyAlignment="1">
      <alignment horizontal="left" vertical="top"/>
    </xf>
    <xf numFmtId="0" fontId="4" fillId="6" borderId="53" xfId="1" applyFont="1" applyFill="1" applyBorder="1" applyAlignment="1">
      <alignment wrapText="1"/>
    </xf>
    <xf numFmtId="169" fontId="2" fillId="7" borderId="10" xfId="2" applyNumberFormat="1" applyFont="1" applyFill="1" applyBorder="1"/>
    <xf numFmtId="169" fontId="2" fillId="7" borderId="54" xfId="2" applyNumberFormat="1" applyFont="1" applyFill="1" applyBorder="1"/>
    <xf numFmtId="168" fontId="2" fillId="0" borderId="0" xfId="1" applyNumberFormat="1" applyFont="1"/>
    <xf numFmtId="2" fontId="2" fillId="5" borderId="17" xfId="1" applyNumberFormat="1" applyFont="1" applyFill="1" applyBorder="1" applyAlignment="1">
      <alignment horizontal="center" vertical="top"/>
    </xf>
    <xf numFmtId="0" fontId="2" fillId="5" borderId="18" xfId="1" applyFont="1" applyFill="1" applyBorder="1" applyAlignment="1">
      <alignment horizontal="left" wrapText="1"/>
    </xf>
    <xf numFmtId="166" fontId="4" fillId="5" borderId="36" xfId="1" applyNumberFormat="1" applyFont="1" applyFill="1" applyBorder="1" applyAlignment="1">
      <alignment horizontal="center" vertical="top"/>
    </xf>
    <xf numFmtId="169" fontId="2" fillId="7" borderId="37" xfId="2" applyNumberFormat="1" applyFont="1" applyFill="1" applyBorder="1" applyAlignment="1">
      <alignment horizontal="center"/>
    </xf>
    <xf numFmtId="169" fontId="2" fillId="7" borderId="37" xfId="2" applyNumberFormat="1" applyFont="1" applyFill="1" applyBorder="1" applyAlignment="1">
      <alignment wrapText="1"/>
    </xf>
    <xf numFmtId="169" fontId="2" fillId="7" borderId="38" xfId="2" applyNumberFormat="1" applyFont="1" applyFill="1" applyBorder="1"/>
    <xf numFmtId="169" fontId="2" fillId="0" borderId="0" xfId="1" applyNumberFormat="1" applyFont="1"/>
    <xf numFmtId="169" fontId="1" fillId="0" borderId="0" xfId="2" applyNumberFormat="1" applyBorder="1"/>
    <xf numFmtId="9" fontId="2" fillId="0" borderId="0" xfId="4" applyFont="1" applyBorder="1"/>
    <xf numFmtId="0" fontId="4" fillId="0" borderId="4" xfId="1" applyFont="1" applyBorder="1" applyAlignment="1">
      <alignment horizontal="left" vertical="top"/>
    </xf>
    <xf numFmtId="171" fontId="2" fillId="0" borderId="0" xfId="1" applyNumberFormat="1" applyFont="1" applyAlignment="1">
      <alignment horizontal="center"/>
    </xf>
    <xf numFmtId="9" fontId="2" fillId="0" borderId="0" xfId="1" applyNumberFormat="1" applyFont="1" applyAlignment="1">
      <alignment horizontal="center"/>
    </xf>
    <xf numFmtId="170" fontId="2" fillId="0" borderId="0" xfId="2" applyNumberFormat="1" applyFont="1" applyBorder="1"/>
    <xf numFmtId="9" fontId="2" fillId="0" borderId="0" xfId="4" applyFont="1" applyBorder="1" applyAlignment="1">
      <alignment horizontal="center"/>
    </xf>
    <xf numFmtId="171" fontId="11" fillId="0" borderId="0" xfId="1" applyNumberFormat="1" applyFont="1" applyAlignment="1">
      <alignment horizontal="center"/>
    </xf>
    <xf numFmtId="0" fontId="12" fillId="0" borderId="0" xfId="1" applyFont="1"/>
    <xf numFmtId="9" fontId="12" fillId="0" borderId="0" xfId="1" applyNumberFormat="1" applyFont="1" applyAlignment="1">
      <alignment horizontal="center"/>
    </xf>
    <xf numFmtId="164" fontId="2" fillId="0" borderId="0" xfId="2" applyFont="1" applyBorder="1"/>
    <xf numFmtId="169" fontId="4" fillId="0" borderId="0" xfId="2" applyNumberFormat="1" applyFont="1" applyBorder="1"/>
    <xf numFmtId="0" fontId="4" fillId="0" borderId="0" xfId="1" applyFont="1" applyAlignment="1">
      <alignment horizontal="left" vertical="top"/>
    </xf>
    <xf numFmtId="170" fontId="4" fillId="0" borderId="0" xfId="1" applyNumberFormat="1" applyFont="1" applyAlignment="1">
      <alignment horizontal="center"/>
    </xf>
    <xf numFmtId="0" fontId="4" fillId="0" borderId="0" xfId="1" applyFont="1" applyAlignment="1">
      <alignment horizontal="center"/>
    </xf>
    <xf numFmtId="164" fontId="4" fillId="0" borderId="0" xfId="2" applyFont="1" applyBorder="1"/>
    <xf numFmtId="171" fontId="12" fillId="0" borderId="0" xfId="1" applyNumberFormat="1" applyFont="1" applyAlignment="1">
      <alignment horizontal="center"/>
    </xf>
    <xf numFmtId="0" fontId="12" fillId="0" borderId="0" xfId="1" applyFont="1" applyAlignment="1">
      <alignment horizontal="center"/>
    </xf>
    <xf numFmtId="9" fontId="4" fillId="0" borderId="0" xfId="1" applyNumberFormat="1" applyFont="1" applyAlignment="1">
      <alignment horizontal="center"/>
    </xf>
    <xf numFmtId="164" fontId="4" fillId="0" borderId="5" xfId="2" applyFont="1" applyBorder="1"/>
    <xf numFmtId="0" fontId="13" fillId="0" borderId="0" xfId="1" applyFont="1" applyAlignment="1">
      <alignment horizontal="left"/>
    </xf>
    <xf numFmtId="169" fontId="2" fillId="0" borderId="0" xfId="2" applyNumberFormat="1" applyFont="1" applyBorder="1"/>
    <xf numFmtId="167" fontId="4" fillId="6" borderId="14" xfId="2" applyNumberFormat="1" applyFont="1" applyFill="1" applyBorder="1" applyAlignment="1">
      <alignment horizontal="right"/>
    </xf>
    <xf numFmtId="12" fontId="4" fillId="6" borderId="14" xfId="4" applyNumberFormat="1" applyFont="1" applyFill="1" applyBorder="1" applyAlignment="1">
      <alignment horizontal="right"/>
    </xf>
    <xf numFmtId="0" fontId="2" fillId="2" borderId="47" xfId="1" applyFont="1" applyFill="1" applyBorder="1" applyAlignment="1">
      <alignment horizontal="center" vertical="top"/>
    </xf>
    <xf numFmtId="167" fontId="4" fillId="6" borderId="37" xfId="2" applyNumberFormat="1" applyFont="1" applyFill="1" applyBorder="1" applyAlignment="1">
      <alignment horizontal="center"/>
    </xf>
    <xf numFmtId="164" fontId="4" fillId="7" borderId="37" xfId="2" applyFont="1" applyFill="1" applyBorder="1" applyAlignment="1">
      <alignment horizontal="center"/>
    </xf>
    <xf numFmtId="0" fontId="2" fillId="5" borderId="29" xfId="1" applyFont="1" applyFill="1" applyBorder="1" applyAlignment="1">
      <alignment wrapText="1"/>
    </xf>
    <xf numFmtId="0" fontId="4" fillId="5" borderId="29" xfId="1" applyFont="1" applyFill="1" applyBorder="1" applyAlignment="1">
      <alignment horizontal="center"/>
    </xf>
    <xf numFmtId="169" fontId="2" fillId="5" borderId="18" xfId="2" applyNumberFormat="1" applyFont="1" applyFill="1" applyBorder="1" applyAlignment="1">
      <alignment wrapText="1"/>
    </xf>
    <xf numFmtId="169" fontId="2" fillId="7" borderId="18" xfId="2" applyNumberFormat="1" applyFont="1" applyFill="1" applyBorder="1" applyAlignment="1">
      <alignment wrapText="1"/>
    </xf>
    <xf numFmtId="169" fontId="2" fillId="7" borderId="25" xfId="2" applyNumberFormat="1" applyFont="1" applyFill="1" applyBorder="1"/>
    <xf numFmtId="2" fontId="2" fillId="5" borderId="13" xfId="1" applyNumberFormat="1" applyFont="1" applyFill="1" applyBorder="1" applyAlignment="1">
      <alignment horizontal="center" vertical="top"/>
    </xf>
    <xf numFmtId="0" fontId="4" fillId="5" borderId="18" xfId="1" applyFont="1" applyFill="1" applyBorder="1" applyAlignment="1">
      <alignment horizontal="left" wrapText="1"/>
    </xf>
    <xf numFmtId="2" fontId="2" fillId="5" borderId="36" xfId="1" applyNumberFormat="1" applyFont="1" applyFill="1" applyBorder="1" applyAlignment="1">
      <alignment horizontal="center" vertical="top"/>
    </xf>
    <xf numFmtId="0" fontId="2" fillId="5" borderId="37" xfId="1" applyFont="1" applyFill="1" applyBorder="1" applyAlignment="1">
      <alignment horizontal="left" wrapText="1"/>
    </xf>
    <xf numFmtId="170" fontId="2" fillId="5" borderId="37" xfId="3" applyFont="1" applyFill="1" applyBorder="1" applyAlignment="1">
      <alignment wrapText="1"/>
    </xf>
    <xf numFmtId="164" fontId="4" fillId="6" borderId="18" xfId="2" applyFont="1" applyFill="1" applyBorder="1" applyAlignment="1">
      <alignment horizontal="right"/>
    </xf>
    <xf numFmtId="0" fontId="18" fillId="0" borderId="5" xfId="1" applyFont="1" applyBorder="1" applyAlignment="1">
      <alignment horizontal="center"/>
    </xf>
    <xf numFmtId="0" fontId="19" fillId="0" borderId="5" xfId="1" applyFont="1" applyBorder="1"/>
    <xf numFmtId="0" fontId="20" fillId="0" borderId="0" xfId="1" applyFont="1" applyAlignment="1">
      <alignment horizontal="right"/>
    </xf>
    <xf numFmtId="0" fontId="20" fillId="0" borderId="0" xfId="1" applyFont="1"/>
    <xf numFmtId="49" fontId="20" fillId="0" borderId="0" xfId="1" applyNumberFormat="1" applyFont="1" applyAlignment="1">
      <alignment horizontal="right"/>
    </xf>
    <xf numFmtId="0" fontId="18" fillId="0" borderId="0" xfId="1" applyFont="1"/>
    <xf numFmtId="165" fontId="20" fillId="0" borderId="5" xfId="1" applyNumberFormat="1" applyFont="1" applyBorder="1" applyAlignment="1">
      <alignment horizontal="left"/>
    </xf>
    <xf numFmtId="0" fontId="20" fillId="0" borderId="0" xfId="1" applyFont="1" applyAlignment="1">
      <alignment horizontal="left"/>
    </xf>
    <xf numFmtId="17" fontId="20" fillId="0" borderId="0" xfId="1" applyNumberFormat="1" applyFont="1" applyAlignment="1">
      <alignment horizontal="right"/>
    </xf>
    <xf numFmtId="14" fontId="20" fillId="0" borderId="5" xfId="1" applyNumberFormat="1" applyFont="1" applyBorder="1"/>
    <xf numFmtId="0" fontId="18" fillId="0" borderId="5" xfId="1" applyFont="1" applyBorder="1"/>
    <xf numFmtId="0" fontId="19" fillId="0" borderId="4" xfId="1" applyFont="1" applyBorder="1"/>
    <xf numFmtId="0" fontId="19" fillId="0" borderId="0" xfId="1" applyFont="1"/>
    <xf numFmtId="0" fontId="20" fillId="2" borderId="9" xfId="1" applyFont="1" applyFill="1" applyBorder="1" applyAlignment="1">
      <alignment horizontal="center" vertical="top"/>
    </xf>
    <xf numFmtId="0" fontId="20" fillId="2" borderId="10" xfId="1" applyFont="1" applyFill="1" applyBorder="1" applyAlignment="1">
      <alignment horizontal="center"/>
    </xf>
    <xf numFmtId="164" fontId="20" fillId="2" borderId="10" xfId="2" applyFont="1" applyFill="1" applyBorder="1" applyAlignment="1">
      <alignment horizontal="center"/>
    </xf>
    <xf numFmtId="164" fontId="20" fillId="2" borderId="11" xfId="2" applyFont="1" applyFill="1" applyBorder="1" applyAlignment="1">
      <alignment horizontal="center"/>
    </xf>
    <xf numFmtId="164" fontId="20" fillId="3" borderId="11" xfId="2" applyFont="1" applyFill="1" applyBorder="1" applyAlignment="1">
      <alignment horizontal="center"/>
    </xf>
    <xf numFmtId="164" fontId="20" fillId="3" borderId="10" xfId="2" applyFont="1" applyFill="1" applyBorder="1" applyAlignment="1">
      <alignment horizontal="center"/>
    </xf>
    <xf numFmtId="0" fontId="20" fillId="3" borderId="10" xfId="1" applyFont="1" applyFill="1" applyBorder="1" applyAlignment="1">
      <alignment horizontal="left" vertical="top"/>
    </xf>
    <xf numFmtId="0" fontId="20" fillId="3" borderId="10" xfId="1" applyFont="1" applyFill="1" applyBorder="1" applyAlignment="1">
      <alignment horizontal="center"/>
    </xf>
    <xf numFmtId="0" fontId="20" fillId="4" borderId="10" xfId="1" applyFont="1" applyFill="1" applyBorder="1" applyAlignment="1">
      <alignment horizontal="center"/>
    </xf>
    <xf numFmtId="164" fontId="20" fillId="4" borderId="10" xfId="2" applyFont="1" applyFill="1" applyBorder="1" applyAlignment="1">
      <alignment horizontal="center"/>
    </xf>
    <xf numFmtId="164" fontId="20" fillId="4" borderId="12" xfId="2" applyFont="1" applyFill="1" applyBorder="1" applyAlignment="1">
      <alignment horizontal="center"/>
    </xf>
    <xf numFmtId="0" fontId="22" fillId="5" borderId="1" xfId="1" applyFont="1" applyFill="1" applyBorder="1" applyAlignment="1">
      <alignment horizontal="center" vertical="top"/>
    </xf>
    <xf numFmtId="0" fontId="22" fillId="5" borderId="49" xfId="1" applyFont="1" applyFill="1" applyBorder="1" applyAlignment="1">
      <alignment horizontal="center"/>
    </xf>
    <xf numFmtId="0" fontId="20" fillId="5" borderId="2" xfId="1" applyFont="1" applyFill="1" applyBorder="1" applyAlignment="1">
      <alignment horizontal="center"/>
    </xf>
    <xf numFmtId="0" fontId="20" fillId="5" borderId="49" xfId="1" applyFont="1" applyFill="1" applyBorder="1" applyAlignment="1">
      <alignment horizontal="center"/>
    </xf>
    <xf numFmtId="164" fontId="20" fillId="5" borderId="2" xfId="2" applyFont="1" applyFill="1" applyBorder="1" applyAlignment="1">
      <alignment horizontal="center"/>
    </xf>
    <xf numFmtId="164" fontId="20" fillId="5" borderId="55" xfId="2" applyFont="1" applyFill="1" applyBorder="1" applyAlignment="1">
      <alignment horizontal="center"/>
    </xf>
    <xf numFmtId="164" fontId="20" fillId="6" borderId="2" xfId="2" applyFont="1" applyFill="1" applyBorder="1" applyAlignment="1">
      <alignment horizontal="center"/>
    </xf>
    <xf numFmtId="164" fontId="20" fillId="6" borderId="49" xfId="2" applyFont="1" applyFill="1" applyBorder="1" applyAlignment="1">
      <alignment horizontal="center"/>
    </xf>
    <xf numFmtId="0" fontId="20" fillId="6" borderId="2" xfId="1" applyFont="1" applyFill="1" applyBorder="1" applyAlignment="1">
      <alignment horizontal="left" vertical="top"/>
    </xf>
    <xf numFmtId="0" fontId="20" fillId="6" borderId="49" xfId="1" applyFont="1" applyFill="1" applyBorder="1" applyAlignment="1">
      <alignment horizontal="center"/>
    </xf>
    <xf numFmtId="0" fontId="20" fillId="7" borderId="2" xfId="1" applyFont="1" applyFill="1" applyBorder="1" applyAlignment="1">
      <alignment horizontal="center"/>
    </xf>
    <xf numFmtId="164" fontId="20" fillId="7" borderId="49" xfId="2" applyFont="1" applyFill="1" applyBorder="1" applyAlignment="1">
      <alignment horizontal="center"/>
    </xf>
    <xf numFmtId="164" fontId="20" fillId="7" borderId="50" xfId="2" applyFont="1" applyFill="1" applyBorder="1" applyAlignment="1">
      <alignment horizontal="center"/>
    </xf>
    <xf numFmtId="166" fontId="20" fillId="5" borderId="13" xfId="1" applyNumberFormat="1" applyFont="1" applyFill="1" applyBorder="1" applyAlignment="1">
      <alignment horizontal="center" vertical="top"/>
    </xf>
    <xf numFmtId="0" fontId="20" fillId="5" borderId="14" xfId="1" applyFont="1" applyFill="1" applyBorder="1"/>
    <xf numFmtId="0" fontId="18" fillId="5" borderId="14" xfId="1" applyFont="1" applyFill="1" applyBorder="1"/>
    <xf numFmtId="0" fontId="18" fillId="5" borderId="14" xfId="1" applyFont="1" applyFill="1" applyBorder="1" applyAlignment="1">
      <alignment horizontal="center"/>
    </xf>
    <xf numFmtId="164" fontId="18" fillId="5" borderId="14" xfId="2" applyFont="1" applyFill="1" applyBorder="1"/>
    <xf numFmtId="164" fontId="18" fillId="6" borderId="14" xfId="2" applyFont="1" applyFill="1" applyBorder="1"/>
    <xf numFmtId="0" fontId="20" fillId="6" borderId="14" xfId="1" applyFont="1" applyFill="1" applyBorder="1" applyAlignment="1">
      <alignment horizontal="left" vertical="top"/>
    </xf>
    <xf numFmtId="0" fontId="20" fillId="6" borderId="14" xfId="1" applyFont="1" applyFill="1" applyBorder="1"/>
    <xf numFmtId="0" fontId="18" fillId="6" borderId="14" xfId="1" applyFont="1" applyFill="1" applyBorder="1"/>
    <xf numFmtId="0" fontId="18" fillId="7" borderId="14" xfId="1" applyFont="1" applyFill="1" applyBorder="1" applyAlignment="1">
      <alignment horizontal="center"/>
    </xf>
    <xf numFmtId="164" fontId="18" fillId="7" borderId="14" xfId="2" applyFont="1" applyFill="1" applyBorder="1"/>
    <xf numFmtId="164" fontId="18" fillId="7" borderId="15" xfId="2" applyFont="1" applyFill="1" applyBorder="1"/>
    <xf numFmtId="2" fontId="18" fillId="5" borderId="13" xfId="1" applyNumberFormat="1" applyFont="1" applyFill="1" applyBorder="1" applyAlignment="1">
      <alignment horizontal="center" vertical="top"/>
    </xf>
    <xf numFmtId="0" fontId="18" fillId="5" borderId="14" xfId="1" applyFont="1" applyFill="1" applyBorder="1" applyAlignment="1">
      <alignment wrapText="1"/>
    </xf>
    <xf numFmtId="164" fontId="18" fillId="5" borderId="14" xfId="2" applyFont="1" applyFill="1" applyBorder="1" applyAlignment="1">
      <alignment wrapText="1"/>
    </xf>
    <xf numFmtId="164" fontId="18" fillId="5" borderId="16" xfId="2" applyFont="1" applyFill="1" applyBorder="1" applyAlignment="1">
      <alignment wrapText="1"/>
    </xf>
    <xf numFmtId="164" fontId="18" fillId="6" borderId="16" xfId="2" applyFont="1" applyFill="1" applyBorder="1"/>
    <xf numFmtId="2" fontId="18" fillId="6" borderId="14" xfId="1" applyNumberFormat="1" applyFont="1" applyFill="1" applyBorder="1" applyAlignment="1">
      <alignment horizontal="right"/>
    </xf>
    <xf numFmtId="167" fontId="18" fillId="6" borderId="14" xfId="2" applyNumberFormat="1" applyFont="1" applyFill="1" applyBorder="1" applyAlignment="1">
      <alignment horizontal="center"/>
    </xf>
    <xf numFmtId="164" fontId="18" fillId="7" borderId="14" xfId="2" applyFont="1" applyFill="1" applyBorder="1" applyAlignment="1">
      <alignment horizontal="center"/>
    </xf>
    <xf numFmtId="164" fontId="18" fillId="7" borderId="14" xfId="2" applyFont="1" applyFill="1" applyBorder="1" applyAlignment="1">
      <alignment wrapText="1"/>
    </xf>
    <xf numFmtId="166" fontId="18" fillId="5" borderId="13" xfId="1" applyNumberFormat="1" applyFont="1" applyFill="1" applyBorder="1" applyAlignment="1">
      <alignment horizontal="center" vertical="top"/>
    </xf>
    <xf numFmtId="0" fontId="20" fillId="5" borderId="14" xfId="1" applyFont="1" applyFill="1" applyBorder="1" applyAlignment="1">
      <alignment wrapText="1"/>
    </xf>
    <xf numFmtId="168" fontId="20" fillId="5" borderId="16" xfId="2" applyNumberFormat="1" applyFont="1" applyFill="1" applyBorder="1" applyAlignment="1">
      <alignment wrapText="1"/>
    </xf>
    <xf numFmtId="169" fontId="20" fillId="7" borderId="14" xfId="1" applyNumberFormat="1" applyFont="1" applyFill="1" applyBorder="1" applyAlignment="1">
      <alignment horizontal="center"/>
    </xf>
    <xf numFmtId="169" fontId="20" fillId="7" borderId="14" xfId="2" applyNumberFormat="1" applyFont="1" applyFill="1" applyBorder="1" applyAlignment="1">
      <alignment wrapText="1"/>
    </xf>
    <xf numFmtId="169" fontId="20" fillId="7" borderId="15" xfId="2" applyNumberFormat="1" applyFont="1" applyFill="1" applyBorder="1"/>
    <xf numFmtId="2" fontId="18" fillId="5" borderId="17" xfId="1" applyNumberFormat="1" applyFont="1" applyFill="1" applyBorder="1" applyAlignment="1">
      <alignment horizontal="center" vertical="top"/>
    </xf>
    <xf numFmtId="0" fontId="18" fillId="5" borderId="18" xfId="1" applyFont="1" applyFill="1" applyBorder="1" applyAlignment="1">
      <alignment wrapText="1"/>
    </xf>
    <xf numFmtId="0" fontId="18" fillId="5" borderId="18" xfId="1" applyFont="1" applyFill="1" applyBorder="1" applyAlignment="1">
      <alignment horizontal="center"/>
    </xf>
    <xf numFmtId="164" fontId="18" fillId="5" borderId="18" xfId="2" applyFont="1" applyFill="1" applyBorder="1"/>
    <xf numFmtId="164" fontId="18" fillId="5" borderId="19" xfId="2" applyFont="1" applyFill="1" applyBorder="1" applyAlignment="1">
      <alignment wrapText="1"/>
    </xf>
    <xf numFmtId="164" fontId="18" fillId="6" borderId="19" xfId="2" applyFont="1" applyFill="1" applyBorder="1"/>
    <xf numFmtId="164" fontId="18" fillId="6" borderId="18" xfId="2" applyFont="1" applyFill="1" applyBorder="1"/>
    <xf numFmtId="2" fontId="18" fillId="6" borderId="18" xfId="1" applyNumberFormat="1" applyFont="1" applyFill="1" applyBorder="1" applyAlignment="1">
      <alignment horizontal="right"/>
    </xf>
    <xf numFmtId="167" fontId="18" fillId="6" borderId="18" xfId="2" applyNumberFormat="1" applyFont="1" applyFill="1" applyBorder="1" applyAlignment="1">
      <alignment horizontal="center"/>
    </xf>
    <xf numFmtId="164" fontId="18" fillId="7" borderId="18" xfId="2" applyFont="1" applyFill="1" applyBorder="1" applyAlignment="1">
      <alignment horizontal="center"/>
    </xf>
    <xf numFmtId="164" fontId="18" fillId="7" borderId="18" xfId="2" applyFont="1" applyFill="1" applyBorder="1" applyAlignment="1">
      <alignment wrapText="1"/>
    </xf>
    <xf numFmtId="164" fontId="18" fillId="7" borderId="25" xfId="2" applyFont="1" applyFill="1" applyBorder="1"/>
    <xf numFmtId="2" fontId="18" fillId="5" borderId="26" xfId="1" applyNumberFormat="1" applyFont="1" applyFill="1" applyBorder="1" applyAlignment="1">
      <alignment horizontal="center" vertical="top"/>
    </xf>
    <xf numFmtId="0" fontId="7" fillId="5" borderId="27" xfId="1" applyFont="1" applyFill="1" applyBorder="1"/>
    <xf numFmtId="0" fontId="7" fillId="5" borderId="18" xfId="1" applyFont="1" applyFill="1" applyBorder="1"/>
    <xf numFmtId="164" fontId="18" fillId="6" borderId="27" xfId="2" applyFont="1" applyFill="1" applyBorder="1"/>
    <xf numFmtId="2" fontId="18" fillId="6" borderId="19" xfId="1" applyNumberFormat="1" applyFont="1" applyFill="1" applyBorder="1" applyAlignment="1">
      <alignment horizontal="right"/>
    </xf>
    <xf numFmtId="164" fontId="18" fillId="7" borderId="19" xfId="2" applyFont="1" applyFill="1" applyBorder="1" applyAlignment="1">
      <alignment horizontal="center"/>
    </xf>
    <xf numFmtId="164" fontId="18" fillId="7" borderId="19" xfId="2" applyFont="1" applyFill="1" applyBorder="1" applyAlignment="1">
      <alignment wrapText="1"/>
    </xf>
    <xf numFmtId="166" fontId="18" fillId="5" borderId="33" xfId="1" applyNumberFormat="1" applyFont="1" applyFill="1" applyBorder="1" applyAlignment="1">
      <alignment horizontal="center" vertical="top"/>
    </xf>
    <xf numFmtId="0" fontId="18" fillId="5" borderId="23" xfId="1" applyFont="1" applyFill="1" applyBorder="1" applyAlignment="1">
      <alignment wrapText="1"/>
    </xf>
    <xf numFmtId="0" fontId="18" fillId="5" borderId="34" xfId="1" applyFont="1" applyFill="1" applyBorder="1" applyAlignment="1">
      <alignment horizontal="center"/>
    </xf>
    <xf numFmtId="164" fontId="18" fillId="5" borderId="23" xfId="2" applyFont="1" applyFill="1" applyBorder="1"/>
    <xf numFmtId="164" fontId="18" fillId="5" borderId="34" xfId="2" applyFont="1" applyFill="1" applyBorder="1"/>
    <xf numFmtId="164" fontId="18" fillId="5" borderId="23" xfId="2" applyFont="1" applyFill="1" applyBorder="1" applyAlignment="1">
      <alignment wrapText="1"/>
    </xf>
    <xf numFmtId="164" fontId="18" fillId="6" borderId="34" xfId="2" applyFont="1" applyFill="1" applyBorder="1"/>
    <xf numFmtId="164" fontId="18" fillId="6" borderId="24" xfId="2" applyFont="1" applyFill="1" applyBorder="1"/>
    <xf numFmtId="2" fontId="18" fillId="6" borderId="24" xfId="1" applyNumberFormat="1" applyFont="1" applyFill="1" applyBorder="1" applyAlignment="1">
      <alignment horizontal="right"/>
    </xf>
    <xf numFmtId="167" fontId="18" fillId="6" borderId="23" xfId="2" applyNumberFormat="1" applyFont="1" applyFill="1" applyBorder="1" applyAlignment="1">
      <alignment horizontal="center"/>
    </xf>
    <xf numFmtId="164" fontId="18" fillId="7" borderId="24" xfId="2" applyFont="1" applyFill="1" applyBorder="1" applyAlignment="1">
      <alignment horizontal="center"/>
    </xf>
    <xf numFmtId="164" fontId="18" fillId="7" borderId="24" xfId="2" applyFont="1" applyFill="1" applyBorder="1" applyAlignment="1">
      <alignment wrapText="1"/>
    </xf>
    <xf numFmtId="164" fontId="18" fillId="7" borderId="35" xfId="2" applyFont="1" applyFill="1" applyBorder="1"/>
    <xf numFmtId="2" fontId="18" fillId="5" borderId="22" xfId="1" applyNumberFormat="1" applyFont="1" applyFill="1" applyBorder="1" applyAlignment="1">
      <alignment horizontal="center" vertical="top"/>
    </xf>
    <xf numFmtId="0" fontId="18" fillId="5" borderId="23" xfId="1" applyFont="1" applyFill="1" applyBorder="1" applyAlignment="1">
      <alignment horizontal="center"/>
    </xf>
    <xf numFmtId="164" fontId="18" fillId="5" borderId="24" xfId="2" applyFont="1" applyFill="1" applyBorder="1" applyAlignment="1">
      <alignment wrapText="1"/>
    </xf>
    <xf numFmtId="164" fontId="18" fillId="6" borderId="23" xfId="2" applyFont="1" applyFill="1" applyBorder="1"/>
    <xf numFmtId="2" fontId="18" fillId="6" borderId="23" xfId="1" applyNumberFormat="1" applyFont="1" applyFill="1" applyBorder="1" applyAlignment="1">
      <alignment horizontal="right"/>
    </xf>
    <xf numFmtId="164" fontId="18" fillId="7" borderId="23" xfId="2" applyFont="1" applyFill="1" applyBorder="1" applyAlignment="1">
      <alignment horizontal="center"/>
    </xf>
    <xf numFmtId="164" fontId="18" fillId="7" borderId="23" xfId="2" applyFont="1" applyFill="1" applyBorder="1" applyAlignment="1">
      <alignment wrapText="1"/>
    </xf>
    <xf numFmtId="168" fontId="20" fillId="5" borderId="14" xfId="2" applyNumberFormat="1" applyFont="1" applyFill="1" applyBorder="1" applyAlignment="1">
      <alignment wrapText="1"/>
    </xf>
    <xf numFmtId="169" fontId="20" fillId="7" borderId="14" xfId="2" applyNumberFormat="1" applyFont="1" applyFill="1" applyBorder="1" applyAlignment="1">
      <alignment horizontal="center"/>
    </xf>
    <xf numFmtId="166" fontId="20" fillId="5" borderId="17" xfId="1" applyNumberFormat="1" applyFont="1" applyFill="1" applyBorder="1" applyAlignment="1">
      <alignment horizontal="center" vertical="top"/>
    </xf>
    <xf numFmtId="0" fontId="20" fillId="5" borderId="18" xfId="1" applyFont="1" applyFill="1" applyBorder="1" applyAlignment="1">
      <alignment wrapText="1"/>
    </xf>
    <xf numFmtId="164" fontId="18" fillId="5" borderId="18" xfId="2" applyFont="1" applyFill="1" applyBorder="1" applyAlignment="1">
      <alignment wrapText="1"/>
    </xf>
    <xf numFmtId="0" fontId="18" fillId="7" borderId="18" xfId="1" applyFont="1" applyFill="1" applyBorder="1" applyAlignment="1">
      <alignment horizontal="center"/>
    </xf>
    <xf numFmtId="0" fontId="18" fillId="5" borderId="27" xfId="1" applyFont="1" applyFill="1" applyBorder="1" applyAlignment="1">
      <alignment horizontal="center"/>
    </xf>
    <xf numFmtId="164" fontId="18" fillId="5" borderId="27" xfId="2" applyFont="1" applyFill="1" applyBorder="1"/>
    <xf numFmtId="2" fontId="18" fillId="6" borderId="27" xfId="1" applyNumberFormat="1" applyFont="1" applyFill="1" applyBorder="1" applyAlignment="1">
      <alignment horizontal="right"/>
    </xf>
    <xf numFmtId="164" fontId="18" fillId="7" borderId="27" xfId="2" applyFont="1" applyFill="1" applyBorder="1" applyAlignment="1">
      <alignment wrapText="1"/>
    </xf>
    <xf numFmtId="166" fontId="18" fillId="5" borderId="4" xfId="1" applyNumberFormat="1" applyFont="1" applyFill="1" applyBorder="1" applyAlignment="1">
      <alignment horizontal="center" vertical="top"/>
    </xf>
    <xf numFmtId="0" fontId="18" fillId="5" borderId="29" xfId="1" applyFont="1" applyFill="1" applyBorder="1" applyAlignment="1">
      <alignment wrapText="1"/>
    </xf>
    <xf numFmtId="0" fontId="18" fillId="5" borderId="0" xfId="1" applyFont="1" applyFill="1" applyAlignment="1">
      <alignment horizontal="center"/>
    </xf>
    <xf numFmtId="164" fontId="18" fillId="5" borderId="29" xfId="2" applyFont="1" applyFill="1" applyBorder="1"/>
    <xf numFmtId="164" fontId="18" fillId="5" borderId="0" xfId="2" applyFont="1" applyFill="1" applyBorder="1"/>
    <xf numFmtId="164" fontId="18" fillId="5" borderId="29" xfId="2" applyFont="1" applyFill="1" applyBorder="1" applyAlignment="1">
      <alignment wrapText="1"/>
    </xf>
    <xf numFmtId="164" fontId="18" fillId="6" borderId="0" xfId="2" applyFont="1" applyFill="1" applyBorder="1"/>
    <xf numFmtId="164" fontId="18" fillId="6" borderId="29" xfId="2" applyFont="1" applyFill="1" applyBorder="1"/>
    <xf numFmtId="2" fontId="18" fillId="6" borderId="0" xfId="1" applyNumberFormat="1" applyFont="1" applyFill="1" applyAlignment="1">
      <alignment horizontal="right"/>
    </xf>
    <xf numFmtId="167" fontId="18" fillId="6" borderId="29" xfId="2" applyNumberFormat="1" applyFont="1" applyFill="1" applyBorder="1" applyAlignment="1">
      <alignment horizontal="center"/>
    </xf>
    <xf numFmtId="164" fontId="18" fillId="7" borderId="29" xfId="2" applyFont="1" applyFill="1" applyBorder="1" applyAlignment="1">
      <alignment horizontal="center"/>
    </xf>
    <xf numFmtId="164" fontId="18" fillId="7" borderId="0" xfId="2" applyFont="1" applyFill="1" applyBorder="1" applyAlignment="1">
      <alignment wrapText="1"/>
    </xf>
    <xf numFmtId="164" fontId="18" fillId="7" borderId="32" xfId="2" applyFont="1" applyFill="1" applyBorder="1"/>
    <xf numFmtId="2" fontId="18" fillId="5" borderId="4" xfId="1" applyNumberFormat="1" applyFont="1" applyFill="1" applyBorder="1" applyAlignment="1">
      <alignment horizontal="center" vertical="top"/>
    </xf>
    <xf numFmtId="2" fontId="18" fillId="6" borderId="16" xfId="1" applyNumberFormat="1" applyFont="1" applyFill="1" applyBorder="1" applyAlignment="1">
      <alignment horizontal="right"/>
    </xf>
    <xf numFmtId="164" fontId="18" fillId="7" borderId="16" xfId="2" applyFont="1" applyFill="1" applyBorder="1" applyAlignment="1">
      <alignment wrapText="1"/>
    </xf>
    <xf numFmtId="166" fontId="18" fillId="5" borderId="22" xfId="1" applyNumberFormat="1" applyFont="1" applyFill="1" applyBorder="1" applyAlignment="1">
      <alignment horizontal="center" vertical="top"/>
    </xf>
    <xf numFmtId="0" fontId="20" fillId="5" borderId="23" xfId="1" applyFont="1" applyFill="1" applyBorder="1" applyAlignment="1">
      <alignment wrapText="1"/>
    </xf>
    <xf numFmtId="168" fontId="20" fillId="5" borderId="23" xfId="2" applyNumberFormat="1" applyFont="1" applyFill="1" applyBorder="1" applyAlignment="1">
      <alignment wrapText="1"/>
    </xf>
    <xf numFmtId="169" fontId="20" fillId="7" borderId="23" xfId="2" applyNumberFormat="1" applyFont="1" applyFill="1" applyBorder="1" applyAlignment="1">
      <alignment horizontal="center"/>
    </xf>
    <xf numFmtId="169" fontId="20" fillId="7" borderId="23" xfId="2" applyNumberFormat="1" applyFont="1" applyFill="1" applyBorder="1" applyAlignment="1">
      <alignment wrapText="1"/>
    </xf>
    <xf numFmtId="169" fontId="20" fillId="7" borderId="35" xfId="2" applyNumberFormat="1" applyFont="1" applyFill="1" applyBorder="1"/>
    <xf numFmtId="2" fontId="18" fillId="5" borderId="36" xfId="1" applyNumberFormat="1" applyFont="1" applyFill="1" applyBorder="1" applyAlignment="1">
      <alignment horizontal="center" vertical="top"/>
    </xf>
    <xf numFmtId="0" fontId="18" fillId="5" borderId="37" xfId="1" applyFont="1" applyFill="1" applyBorder="1" applyAlignment="1">
      <alignment wrapText="1"/>
    </xf>
    <xf numFmtId="0" fontId="18" fillId="5" borderId="37" xfId="1" applyFont="1" applyFill="1" applyBorder="1" applyAlignment="1">
      <alignment horizontal="center"/>
    </xf>
    <xf numFmtId="164" fontId="18" fillId="5" borderId="37" xfId="2" applyFont="1" applyFill="1" applyBorder="1"/>
    <xf numFmtId="164" fontId="18" fillId="5" borderId="37" xfId="2" applyFont="1" applyFill="1" applyBorder="1" applyAlignment="1">
      <alignment wrapText="1"/>
    </xf>
    <xf numFmtId="164" fontId="18" fillId="6" borderId="37" xfId="2" applyFont="1" applyFill="1" applyBorder="1"/>
    <xf numFmtId="2" fontId="18" fillId="6" borderId="37" xfId="1" applyNumberFormat="1" applyFont="1" applyFill="1" applyBorder="1" applyAlignment="1">
      <alignment horizontal="right"/>
    </xf>
    <xf numFmtId="167" fontId="18" fillId="6" borderId="10" xfId="2" applyNumberFormat="1" applyFont="1" applyFill="1" applyBorder="1" applyAlignment="1">
      <alignment horizontal="center"/>
    </xf>
    <xf numFmtId="164" fontId="18" fillId="7" borderId="37" xfId="2" applyFont="1" applyFill="1" applyBorder="1" applyAlignment="1">
      <alignment horizontal="center"/>
    </xf>
    <xf numFmtId="164" fontId="18" fillId="7" borderId="37" xfId="2" applyFont="1" applyFill="1" applyBorder="1" applyAlignment="1">
      <alignment wrapText="1"/>
    </xf>
    <xf numFmtId="164" fontId="18" fillId="7" borderId="38" xfId="2" applyFont="1" applyFill="1" applyBorder="1"/>
    <xf numFmtId="166" fontId="18" fillId="8" borderId="0" xfId="1" applyNumberFormat="1" applyFont="1" applyFill="1" applyAlignment="1">
      <alignment horizontal="center" vertical="top"/>
    </xf>
    <xf numFmtId="0" fontId="18" fillId="8" borderId="0" xfId="1" applyFont="1" applyFill="1" applyAlignment="1">
      <alignment wrapText="1"/>
    </xf>
    <xf numFmtId="0" fontId="18" fillId="8" borderId="0" xfId="1" applyFont="1" applyFill="1" applyAlignment="1">
      <alignment horizontal="center"/>
    </xf>
    <xf numFmtId="164" fontId="18" fillId="8" borderId="0" xfId="2" applyFont="1" applyFill="1" applyBorder="1"/>
    <xf numFmtId="164" fontId="18" fillId="8" borderId="0" xfId="2" applyFont="1" applyFill="1" applyBorder="1" applyAlignment="1">
      <alignment wrapText="1"/>
    </xf>
    <xf numFmtId="2" fontId="18" fillId="8" borderId="0" xfId="1" applyNumberFormat="1" applyFont="1" applyFill="1" applyAlignment="1">
      <alignment horizontal="right"/>
    </xf>
    <xf numFmtId="9" fontId="18" fillId="8" borderId="0" xfId="4" applyFont="1" applyFill="1" applyBorder="1" applyAlignment="1">
      <alignment horizontal="center"/>
    </xf>
    <xf numFmtId="0" fontId="20" fillId="2" borderId="39" xfId="1" applyFont="1" applyFill="1" applyBorder="1" applyAlignment="1">
      <alignment horizontal="center" vertical="top"/>
    </xf>
    <xf numFmtId="0" fontId="20" fillId="2" borderId="40" xfId="1" applyFont="1" applyFill="1" applyBorder="1" applyAlignment="1">
      <alignment horizontal="center"/>
    </xf>
    <xf numFmtId="164" fontId="20" fillId="2" borderId="40" xfId="2" applyFont="1" applyFill="1" applyBorder="1" applyAlignment="1">
      <alignment horizontal="center"/>
    </xf>
    <xf numFmtId="164" fontId="20" fillId="2" borderId="41" xfId="2" applyFont="1" applyFill="1" applyBorder="1" applyAlignment="1">
      <alignment horizontal="center"/>
    </xf>
    <xf numFmtId="164" fontId="20" fillId="3" borderId="41" xfId="2" applyFont="1" applyFill="1" applyBorder="1" applyAlignment="1">
      <alignment horizontal="center"/>
    </xf>
    <xf numFmtId="164" fontId="20" fillId="3" borderId="40" xfId="2" applyFont="1" applyFill="1" applyBorder="1" applyAlignment="1">
      <alignment horizontal="center"/>
    </xf>
    <xf numFmtId="0" fontId="20" fillId="3" borderId="40" xfId="1" applyFont="1" applyFill="1" applyBorder="1" applyAlignment="1">
      <alignment horizontal="left" vertical="top"/>
    </xf>
    <xf numFmtId="0" fontId="20" fillId="3" borderId="40" xfId="1" applyFont="1" applyFill="1" applyBorder="1" applyAlignment="1">
      <alignment horizontal="center"/>
    </xf>
    <xf numFmtId="0" fontId="20" fillId="4" borderId="40" xfId="1" applyFont="1" applyFill="1" applyBorder="1" applyAlignment="1">
      <alignment horizontal="center"/>
    </xf>
    <xf numFmtId="164" fontId="20" fillId="4" borderId="40" xfId="2" applyFont="1" applyFill="1" applyBorder="1" applyAlignment="1">
      <alignment horizontal="center"/>
    </xf>
    <xf numFmtId="164" fontId="20" fillId="4" borderId="42" xfId="2" applyFont="1" applyFill="1" applyBorder="1" applyAlignment="1">
      <alignment horizontal="center"/>
    </xf>
    <xf numFmtId="169" fontId="20" fillId="7" borderId="14" xfId="2" applyNumberFormat="1" applyFont="1" applyFill="1" applyBorder="1" applyAlignment="1">
      <alignment horizontal="right"/>
    </xf>
    <xf numFmtId="2" fontId="18" fillId="6" borderId="10" xfId="1" applyNumberFormat="1" applyFont="1" applyFill="1" applyBorder="1" applyAlignment="1">
      <alignment horizontal="right"/>
    </xf>
    <xf numFmtId="2" fontId="18" fillId="8" borderId="0" xfId="1" applyNumberFormat="1" applyFont="1" applyFill="1" applyAlignment="1">
      <alignment horizontal="center" vertical="top"/>
    </xf>
    <xf numFmtId="2" fontId="18" fillId="5" borderId="43" xfId="1" applyNumberFormat="1" applyFont="1" applyFill="1" applyBorder="1" applyAlignment="1">
      <alignment horizontal="center" vertical="top"/>
    </xf>
    <xf numFmtId="0" fontId="18" fillId="5" borderId="44" xfId="1" applyFont="1" applyFill="1" applyBorder="1" applyAlignment="1">
      <alignment wrapText="1"/>
    </xf>
    <xf numFmtId="0" fontId="18" fillId="5" borderId="44" xfId="1" applyFont="1" applyFill="1" applyBorder="1" applyAlignment="1">
      <alignment horizontal="center"/>
    </xf>
    <xf numFmtId="164" fontId="18" fillId="5" borderId="44" xfId="2" applyFont="1" applyFill="1" applyBorder="1"/>
    <xf numFmtId="164" fontId="18" fillId="5" borderId="44" xfId="2" applyFont="1" applyFill="1" applyBorder="1" applyAlignment="1">
      <alignment wrapText="1"/>
    </xf>
    <xf numFmtId="164" fontId="18" fillId="6" borderId="44" xfId="2" applyFont="1" applyFill="1" applyBorder="1"/>
    <xf numFmtId="2" fontId="18" fillId="6" borderId="49" xfId="1" applyNumberFormat="1" applyFont="1" applyFill="1" applyBorder="1" applyAlignment="1">
      <alignment horizontal="right"/>
    </xf>
    <xf numFmtId="167" fontId="18" fillId="6" borderId="49" xfId="2" applyNumberFormat="1" applyFont="1" applyFill="1" applyBorder="1" applyAlignment="1">
      <alignment horizontal="center"/>
    </xf>
    <xf numFmtId="164" fontId="18" fillId="7" borderId="44" xfId="2" applyFont="1" applyFill="1" applyBorder="1" applyAlignment="1">
      <alignment horizontal="center"/>
    </xf>
    <xf numFmtId="164" fontId="18" fillId="7" borderId="49" xfId="2" applyFont="1" applyFill="1" applyBorder="1" applyAlignment="1">
      <alignment wrapText="1"/>
    </xf>
    <xf numFmtId="164" fontId="18" fillId="7" borderId="50" xfId="2" applyFont="1" applyFill="1" applyBorder="1"/>
    <xf numFmtId="164" fontId="18" fillId="5" borderId="23" xfId="2" applyFont="1" applyFill="1" applyBorder="1" applyAlignment="1">
      <alignment horizontal="center"/>
    </xf>
    <xf numFmtId="164" fontId="18" fillId="7" borderId="29" xfId="2" applyFont="1" applyFill="1" applyBorder="1" applyAlignment="1">
      <alignment wrapText="1"/>
    </xf>
    <xf numFmtId="2" fontId="18" fillId="6" borderId="29" xfId="1" applyNumberFormat="1" applyFont="1" applyFill="1" applyBorder="1" applyAlignment="1">
      <alignment horizontal="right"/>
    </xf>
    <xf numFmtId="169" fontId="20" fillId="7" borderId="29" xfId="2" applyNumberFormat="1" applyFont="1" applyFill="1" applyBorder="1" applyAlignment="1">
      <alignment wrapText="1"/>
    </xf>
    <xf numFmtId="169" fontId="20" fillId="7" borderId="32" xfId="2" applyNumberFormat="1" applyFont="1" applyFill="1" applyBorder="1"/>
    <xf numFmtId="164" fontId="18" fillId="5" borderId="37" xfId="2" applyFont="1" applyFill="1" applyBorder="1" applyAlignment="1">
      <alignment horizontal="center"/>
    </xf>
    <xf numFmtId="167" fontId="18" fillId="6" borderId="37" xfId="2" applyNumberFormat="1" applyFont="1" applyFill="1" applyBorder="1" applyAlignment="1">
      <alignment horizontal="center"/>
    </xf>
    <xf numFmtId="164" fontId="18" fillId="7" borderId="10" xfId="2" applyFont="1" applyFill="1" applyBorder="1" applyAlignment="1">
      <alignment wrapText="1"/>
    </xf>
    <xf numFmtId="164" fontId="18" fillId="7" borderId="12" xfId="2" applyFont="1" applyFill="1" applyBorder="1"/>
    <xf numFmtId="164" fontId="18" fillId="8" borderId="0" xfId="2" applyFont="1" applyFill="1" applyBorder="1" applyAlignment="1">
      <alignment horizontal="center"/>
    </xf>
    <xf numFmtId="2" fontId="4" fillId="8" borderId="0" xfId="1" applyNumberFormat="1" applyFont="1" applyFill="1" applyAlignment="1">
      <alignment horizontal="left" vertical="top"/>
    </xf>
    <xf numFmtId="170" fontId="2" fillId="8" borderId="0" xfId="2" applyNumberFormat="1" applyFont="1" applyFill="1" applyBorder="1"/>
    <xf numFmtId="164" fontId="18" fillId="5" borderId="44" xfId="2" applyFont="1" applyFill="1" applyBorder="1" applyAlignment="1">
      <alignment horizontal="center"/>
    </xf>
    <xf numFmtId="2" fontId="18" fillId="6" borderId="49" xfId="1" applyNumberFormat="1" applyFont="1" applyFill="1" applyBorder="1" applyAlignment="1">
      <alignment horizontal="center" vertical="top"/>
    </xf>
    <xf numFmtId="167" fontId="18" fillId="6" borderId="49" xfId="1" applyNumberFormat="1" applyFont="1" applyFill="1" applyBorder="1" applyAlignment="1">
      <alignment horizontal="center" wrapText="1"/>
    </xf>
    <xf numFmtId="164" fontId="18" fillId="7" borderId="49" xfId="2" applyFont="1" applyFill="1" applyBorder="1"/>
    <xf numFmtId="164" fontId="18" fillId="5" borderId="14" xfId="2" applyFont="1" applyFill="1" applyBorder="1" applyAlignment="1">
      <alignment horizontal="center"/>
    </xf>
    <xf numFmtId="2" fontId="18" fillId="6" borderId="14" xfId="1" applyNumberFormat="1" applyFont="1" applyFill="1" applyBorder="1" applyAlignment="1">
      <alignment horizontal="center" vertical="top"/>
    </xf>
    <xf numFmtId="167" fontId="18" fillId="6" borderId="14" xfId="1" applyNumberFormat="1" applyFont="1" applyFill="1" applyBorder="1" applyAlignment="1">
      <alignment horizontal="center" wrapText="1"/>
    </xf>
    <xf numFmtId="2" fontId="18" fillId="6" borderId="29" xfId="1" applyNumberFormat="1" applyFont="1" applyFill="1" applyBorder="1" applyAlignment="1">
      <alignment horizontal="center" vertical="top"/>
    </xf>
    <xf numFmtId="167" fontId="18" fillId="6" borderId="29" xfId="1" applyNumberFormat="1" applyFont="1" applyFill="1" applyBorder="1" applyAlignment="1">
      <alignment horizontal="center" wrapText="1"/>
    </xf>
    <xf numFmtId="164" fontId="18" fillId="7" borderId="29" xfId="2" applyFont="1" applyFill="1" applyBorder="1"/>
    <xf numFmtId="2" fontId="18" fillId="6" borderId="14" xfId="1" applyNumberFormat="1" applyFont="1" applyFill="1" applyBorder="1" applyAlignment="1">
      <alignment horizontal="center"/>
    </xf>
    <xf numFmtId="2" fontId="18" fillId="6" borderId="29" xfId="1" applyNumberFormat="1" applyFont="1" applyFill="1" applyBorder="1" applyAlignment="1">
      <alignment horizontal="center"/>
    </xf>
    <xf numFmtId="2" fontId="18" fillId="5" borderId="13" xfId="1" applyNumberFormat="1" applyFont="1" applyFill="1" applyBorder="1" applyAlignment="1">
      <alignment horizontal="left" vertical="top"/>
    </xf>
    <xf numFmtId="168" fontId="20" fillId="5" borderId="14" xfId="2" applyNumberFormat="1" applyFont="1" applyFill="1" applyBorder="1"/>
    <xf numFmtId="169" fontId="20" fillId="7" borderId="14" xfId="2" applyNumberFormat="1" applyFont="1" applyFill="1" applyBorder="1"/>
    <xf numFmtId="1" fontId="20" fillId="5" borderId="13" xfId="1" applyNumberFormat="1" applyFont="1" applyFill="1" applyBorder="1" applyAlignment="1">
      <alignment horizontal="center" vertical="top"/>
    </xf>
    <xf numFmtId="1" fontId="18" fillId="5" borderId="36" xfId="1" applyNumberFormat="1" applyFont="1" applyFill="1" applyBorder="1" applyAlignment="1">
      <alignment horizontal="center" vertical="top"/>
    </xf>
    <xf numFmtId="0" fontId="20" fillId="5" borderId="37" xfId="1" applyFont="1" applyFill="1" applyBorder="1" applyAlignment="1">
      <alignment wrapText="1"/>
    </xf>
    <xf numFmtId="168" fontId="20" fillId="5" borderId="37" xfId="2" applyNumberFormat="1" applyFont="1" applyFill="1" applyBorder="1"/>
    <xf numFmtId="2" fontId="18" fillId="6" borderId="37" xfId="1" applyNumberFormat="1" applyFont="1" applyFill="1" applyBorder="1" applyAlignment="1">
      <alignment horizontal="left" vertical="top"/>
    </xf>
    <xf numFmtId="0" fontId="18" fillId="6" borderId="37" xfId="1" applyFont="1" applyFill="1" applyBorder="1" applyAlignment="1">
      <alignment wrapText="1"/>
    </xf>
    <xf numFmtId="169" fontId="20" fillId="7" borderId="37" xfId="2" applyNumberFormat="1" applyFont="1" applyFill="1" applyBorder="1"/>
    <xf numFmtId="169" fontId="20" fillId="7" borderId="38" xfId="2" applyNumberFormat="1" applyFont="1" applyFill="1" applyBorder="1"/>
    <xf numFmtId="1" fontId="20" fillId="5" borderId="43" xfId="1" applyNumberFormat="1" applyFont="1" applyFill="1" applyBorder="1" applyAlignment="1">
      <alignment horizontal="center" vertical="top"/>
    </xf>
    <xf numFmtId="0" fontId="20" fillId="5" borderId="44" xfId="1" applyFont="1" applyFill="1" applyBorder="1" applyAlignment="1">
      <alignment wrapText="1"/>
    </xf>
    <xf numFmtId="2" fontId="18" fillId="6" borderId="44" xfId="1" applyNumberFormat="1" applyFont="1" applyFill="1" applyBorder="1" applyAlignment="1">
      <alignment horizontal="left" vertical="top"/>
    </xf>
    <xf numFmtId="0" fontId="18" fillId="6" borderId="44" xfId="1" applyFont="1" applyFill="1" applyBorder="1" applyAlignment="1">
      <alignment wrapText="1"/>
    </xf>
    <xf numFmtId="0" fontId="18" fillId="7" borderId="44" xfId="1" applyFont="1" applyFill="1" applyBorder="1" applyAlignment="1">
      <alignment horizontal="center"/>
    </xf>
    <xf numFmtId="164" fontId="18" fillId="7" borderId="44" xfId="2" applyFont="1" applyFill="1" applyBorder="1"/>
    <xf numFmtId="164" fontId="18" fillId="7" borderId="45" xfId="2" applyFont="1" applyFill="1" applyBorder="1"/>
    <xf numFmtId="2" fontId="18" fillId="6" borderId="14" xfId="1" applyNumberFormat="1" applyFont="1" applyFill="1" applyBorder="1" applyAlignment="1">
      <alignment horizontal="right" vertical="top"/>
    </xf>
    <xf numFmtId="167" fontId="18" fillId="6" borderId="14" xfId="1" applyNumberFormat="1" applyFont="1" applyFill="1" applyBorder="1" applyAlignment="1">
      <alignment wrapText="1"/>
    </xf>
    <xf numFmtId="0" fontId="18" fillId="7" borderId="23" xfId="1" applyFont="1" applyFill="1" applyBorder="1" applyAlignment="1">
      <alignment horizontal="center"/>
    </xf>
    <xf numFmtId="2" fontId="18" fillId="6" borderId="14" xfId="1" applyNumberFormat="1" applyFont="1" applyFill="1" applyBorder="1" applyAlignment="1">
      <alignment horizontal="left" vertical="top"/>
    </xf>
    <xf numFmtId="0" fontId="18" fillId="6" borderId="14" xfId="1" applyFont="1" applyFill="1" applyBorder="1" applyAlignment="1">
      <alignment wrapText="1"/>
    </xf>
    <xf numFmtId="0" fontId="22" fillId="5" borderId="14" xfId="1" applyFont="1" applyFill="1" applyBorder="1" applyAlignment="1">
      <alignment wrapText="1"/>
    </xf>
    <xf numFmtId="168" fontId="22" fillId="5" borderId="14" xfId="2" applyNumberFormat="1" applyFont="1" applyFill="1" applyBorder="1"/>
    <xf numFmtId="2" fontId="20" fillId="5" borderId="13" xfId="1" applyNumberFormat="1" applyFont="1" applyFill="1" applyBorder="1" applyAlignment="1">
      <alignment horizontal="center" vertical="top"/>
    </xf>
    <xf numFmtId="164" fontId="18" fillId="5" borderId="14" xfId="2" applyFont="1" applyFill="1" applyBorder="1" applyAlignment="1">
      <alignment horizontal="center" vertical="center"/>
    </xf>
    <xf numFmtId="167" fontId="18" fillId="6" borderId="37" xfId="1" applyNumberFormat="1" applyFont="1" applyFill="1" applyBorder="1" applyAlignment="1">
      <alignment wrapText="1"/>
    </xf>
    <xf numFmtId="164" fontId="18" fillId="7" borderId="37" xfId="2" applyFont="1" applyFill="1" applyBorder="1"/>
    <xf numFmtId="0" fontId="20" fillId="3" borderId="56" xfId="1" applyFont="1" applyFill="1" applyBorder="1" applyAlignment="1">
      <alignment horizontal="left" vertical="top"/>
    </xf>
    <xf numFmtId="0" fontId="20" fillId="3" borderId="56" xfId="1" applyFont="1" applyFill="1" applyBorder="1" applyAlignment="1">
      <alignment horizontal="center"/>
    </xf>
    <xf numFmtId="0" fontId="20" fillId="3" borderId="57" xfId="1" applyFont="1" applyFill="1" applyBorder="1" applyAlignment="1">
      <alignment horizontal="center"/>
    </xf>
    <xf numFmtId="0" fontId="20" fillId="4" borderId="41" xfId="1" applyFont="1" applyFill="1" applyBorder="1" applyAlignment="1">
      <alignment horizontal="center"/>
    </xf>
    <xf numFmtId="164" fontId="20" fillId="4" borderId="39" xfId="2" applyFont="1" applyFill="1" applyBorder="1" applyAlignment="1">
      <alignment horizontal="center"/>
    </xf>
    <xf numFmtId="164" fontId="18" fillId="9" borderId="44" xfId="2" applyFont="1" applyFill="1" applyBorder="1"/>
    <xf numFmtId="2" fontId="18" fillId="9" borderId="23" xfId="1" applyNumberFormat="1" applyFont="1" applyFill="1" applyBorder="1" applyAlignment="1">
      <alignment horizontal="right" vertical="top"/>
    </xf>
    <xf numFmtId="167" fontId="18" fillId="9" borderId="23" xfId="1" applyNumberFormat="1" applyFont="1" applyFill="1" applyBorder="1" applyAlignment="1">
      <alignment wrapText="1"/>
    </xf>
    <xf numFmtId="164" fontId="18" fillId="7" borderId="23" xfId="2" applyFont="1" applyFill="1" applyBorder="1"/>
    <xf numFmtId="164" fontId="18" fillId="9" borderId="14" xfId="2" applyFont="1" applyFill="1" applyBorder="1"/>
    <xf numFmtId="2" fontId="18" fillId="9" borderId="14" xfId="1" applyNumberFormat="1" applyFont="1" applyFill="1" applyBorder="1" applyAlignment="1">
      <alignment horizontal="right" vertical="top"/>
    </xf>
    <xf numFmtId="167" fontId="18" fillId="9" borderId="14" xfId="1" applyNumberFormat="1" applyFont="1" applyFill="1" applyBorder="1" applyAlignment="1">
      <alignment wrapText="1"/>
    </xf>
    <xf numFmtId="164" fontId="18" fillId="9" borderId="23" xfId="2" applyFont="1" applyFill="1" applyBorder="1"/>
    <xf numFmtId="2" fontId="18" fillId="9" borderId="14" xfId="1" applyNumberFormat="1" applyFont="1" applyFill="1" applyBorder="1" applyAlignment="1">
      <alignment horizontal="left" vertical="top"/>
    </xf>
    <xf numFmtId="2" fontId="18" fillId="9" borderId="14" xfId="1" applyNumberFormat="1" applyFont="1" applyFill="1" applyBorder="1" applyAlignment="1">
      <alignment horizontal="right"/>
    </xf>
    <xf numFmtId="164" fontId="18" fillId="9" borderId="37" xfId="2" applyFont="1" applyFill="1" applyBorder="1"/>
    <xf numFmtId="2" fontId="18" fillId="9" borderId="37" xfId="1" applyNumberFormat="1" applyFont="1" applyFill="1" applyBorder="1" applyAlignment="1">
      <alignment horizontal="right" vertical="top"/>
    </xf>
    <xf numFmtId="167" fontId="18" fillId="9" borderId="37" xfId="1" applyNumberFormat="1" applyFont="1" applyFill="1" applyBorder="1" applyAlignment="1">
      <alignment wrapText="1"/>
    </xf>
    <xf numFmtId="0" fontId="4" fillId="0" borderId="52" xfId="1" applyFont="1" applyBorder="1"/>
    <xf numFmtId="0" fontId="20" fillId="0" borderId="53" xfId="1" applyFont="1" applyBorder="1" applyAlignment="1">
      <alignment horizontal="right"/>
    </xf>
    <xf numFmtId="0" fontId="20" fillId="0" borderId="53" xfId="1" applyFont="1" applyBorder="1"/>
    <xf numFmtId="0" fontId="18" fillId="0" borderId="53" xfId="1" applyFont="1" applyBorder="1"/>
    <xf numFmtId="0" fontId="18" fillId="0" borderId="54" xfId="1" applyFont="1" applyBorder="1"/>
    <xf numFmtId="2" fontId="20" fillId="5" borderId="13" xfId="1" applyNumberFormat="1" applyFont="1" applyFill="1" applyBorder="1" applyAlignment="1">
      <alignment horizontal="left" vertical="top"/>
    </xf>
    <xf numFmtId="164" fontId="20" fillId="5" borderId="14" xfId="2" applyFont="1" applyFill="1" applyBorder="1"/>
    <xf numFmtId="0" fontId="20" fillId="5" borderId="14" xfId="1" applyFont="1" applyFill="1" applyBorder="1" applyAlignment="1">
      <alignment horizontal="center"/>
    </xf>
    <xf numFmtId="2" fontId="20" fillId="5" borderId="22" xfId="1" applyNumberFormat="1" applyFont="1" applyFill="1" applyBorder="1" applyAlignment="1">
      <alignment horizontal="center" vertical="top"/>
    </xf>
    <xf numFmtId="0" fontId="18" fillId="9" borderId="14" xfId="1" applyFont="1" applyFill="1" applyBorder="1" applyAlignment="1">
      <alignment wrapText="1"/>
    </xf>
    <xf numFmtId="164" fontId="24" fillId="5" borderId="14" xfId="2" applyFont="1" applyFill="1" applyBorder="1"/>
    <xf numFmtId="0" fontId="24" fillId="5" borderId="14" xfId="1" applyFont="1" applyFill="1" applyBorder="1" applyAlignment="1">
      <alignment horizontal="center"/>
    </xf>
    <xf numFmtId="2" fontId="18" fillId="5" borderId="52" xfId="1" applyNumberFormat="1" applyFont="1" applyFill="1" applyBorder="1" applyAlignment="1">
      <alignment horizontal="left" vertical="top"/>
    </xf>
    <xf numFmtId="0" fontId="25" fillId="5" borderId="53" xfId="1" applyFont="1" applyFill="1" applyBorder="1" applyAlignment="1">
      <alignment wrapText="1"/>
    </xf>
    <xf numFmtId="164" fontId="25" fillId="5" borderId="53" xfId="2" applyFont="1" applyFill="1" applyBorder="1"/>
    <xf numFmtId="0" fontId="25" fillId="5" borderId="53" xfId="1" applyFont="1" applyFill="1" applyBorder="1" applyAlignment="1">
      <alignment horizontal="center"/>
    </xf>
    <xf numFmtId="168" fontId="25" fillId="5" borderId="53" xfId="2" applyNumberFormat="1" applyFont="1" applyFill="1" applyBorder="1"/>
    <xf numFmtId="164" fontId="18" fillId="9" borderId="53" xfId="2" applyFont="1" applyFill="1" applyBorder="1"/>
    <xf numFmtId="2" fontId="18" fillId="9" borderId="53" xfId="1" applyNumberFormat="1" applyFont="1" applyFill="1" applyBorder="1" applyAlignment="1">
      <alignment horizontal="left" vertical="top"/>
    </xf>
    <xf numFmtId="0" fontId="18" fillId="9" borderId="53" xfId="1" applyFont="1" applyFill="1" applyBorder="1" applyAlignment="1">
      <alignment wrapText="1"/>
    </xf>
    <xf numFmtId="0" fontId="18" fillId="7" borderId="53" xfId="1" applyFont="1" applyFill="1" applyBorder="1" applyAlignment="1">
      <alignment horizontal="center"/>
    </xf>
    <xf numFmtId="164" fontId="18" fillId="7" borderId="53" xfId="2" applyFont="1" applyFill="1" applyBorder="1"/>
    <xf numFmtId="164" fontId="18" fillId="7" borderId="54" xfId="2" applyFont="1" applyFill="1" applyBorder="1"/>
    <xf numFmtId="2" fontId="4" fillId="0" borderId="0" xfId="1" applyNumberFormat="1" applyFont="1" applyAlignment="1">
      <alignment horizontal="left" vertical="top"/>
    </xf>
    <xf numFmtId="0" fontId="4" fillId="0" borderId="0" xfId="1" applyFont="1" applyAlignment="1">
      <alignment wrapText="1"/>
    </xf>
    <xf numFmtId="0" fontId="2" fillId="0" borderId="0" xfId="1" applyFont="1" applyAlignment="1">
      <alignment wrapText="1"/>
    </xf>
    <xf numFmtId="169" fontId="12" fillId="0" borderId="0" xfId="3" applyNumberFormat="1" applyFont="1" applyBorder="1"/>
    <xf numFmtId="169" fontId="2" fillId="0" borderId="0" xfId="3" applyNumberFormat="1" applyFont="1" applyBorder="1"/>
    <xf numFmtId="2" fontId="20" fillId="5" borderId="43" xfId="1" applyNumberFormat="1" applyFont="1" applyFill="1" applyBorder="1" applyAlignment="1">
      <alignment horizontal="center" vertical="top"/>
    </xf>
    <xf numFmtId="2" fontId="18" fillId="9" borderId="44" xfId="1" applyNumberFormat="1" applyFont="1" applyFill="1" applyBorder="1" applyAlignment="1">
      <alignment horizontal="left" vertical="top"/>
    </xf>
    <xf numFmtId="0" fontId="18" fillId="9" borderId="44" xfId="1" applyFont="1" applyFill="1" applyBorder="1" applyAlignment="1">
      <alignment wrapText="1"/>
    </xf>
    <xf numFmtId="169" fontId="20" fillId="5" borderId="23" xfId="2" applyNumberFormat="1" applyFont="1" applyFill="1" applyBorder="1"/>
    <xf numFmtId="2" fontId="18" fillId="9" borderId="23" xfId="1" applyNumberFormat="1" applyFont="1" applyFill="1" applyBorder="1" applyAlignment="1">
      <alignment horizontal="left" vertical="top"/>
    </xf>
    <xf numFmtId="169" fontId="20" fillId="7" borderId="23" xfId="2" applyNumberFormat="1" applyFont="1" applyFill="1" applyBorder="1"/>
    <xf numFmtId="2" fontId="20" fillId="5" borderId="17" xfId="1" applyNumberFormat="1" applyFont="1" applyFill="1" applyBorder="1" applyAlignment="1">
      <alignment horizontal="center" vertical="top"/>
    </xf>
    <xf numFmtId="168" fontId="20" fillId="5" borderId="18" xfId="2" applyNumberFormat="1" applyFont="1" applyFill="1" applyBorder="1"/>
    <xf numFmtId="164" fontId="18" fillId="9" borderId="18" xfId="2" applyFont="1" applyFill="1" applyBorder="1"/>
    <xf numFmtId="2" fontId="18" fillId="9" borderId="18" xfId="1" applyNumberFormat="1" applyFont="1" applyFill="1" applyBorder="1" applyAlignment="1">
      <alignment horizontal="left" vertical="top"/>
    </xf>
    <xf numFmtId="169" fontId="20" fillId="7" borderId="18" xfId="2" applyNumberFormat="1" applyFont="1" applyFill="1" applyBorder="1"/>
    <xf numFmtId="169" fontId="20" fillId="7" borderId="25" xfId="2" applyNumberFormat="1" applyFont="1" applyFill="1" applyBorder="1"/>
    <xf numFmtId="164" fontId="18" fillId="5" borderId="18" xfId="2" applyFont="1" applyFill="1" applyBorder="1" applyAlignment="1">
      <alignment horizontal="center"/>
    </xf>
    <xf numFmtId="2" fontId="18" fillId="9" borderId="18" xfId="1" applyNumberFormat="1" applyFont="1" applyFill="1" applyBorder="1" applyAlignment="1">
      <alignment horizontal="right" vertical="top"/>
    </xf>
    <xf numFmtId="164" fontId="18" fillId="7" borderId="18" xfId="2" applyFont="1" applyFill="1" applyBorder="1"/>
    <xf numFmtId="2" fontId="18" fillId="9" borderId="18" xfId="1" applyNumberFormat="1" applyFont="1" applyFill="1" applyBorder="1" applyAlignment="1">
      <alignment horizontal="right"/>
    </xf>
    <xf numFmtId="0" fontId="18" fillId="9" borderId="18" xfId="1" applyFont="1" applyFill="1" applyBorder="1" applyAlignment="1">
      <alignment wrapText="1"/>
    </xf>
    <xf numFmtId="2" fontId="18" fillId="5" borderId="36" xfId="1" applyNumberFormat="1" applyFont="1" applyFill="1" applyBorder="1" applyAlignment="1">
      <alignment horizontal="left" vertical="top"/>
    </xf>
    <xf numFmtId="0" fontId="22" fillId="5" borderId="37" xfId="1" applyFont="1" applyFill="1" applyBorder="1" applyAlignment="1">
      <alignment wrapText="1"/>
    </xf>
    <xf numFmtId="164" fontId="24" fillId="5" borderId="37" xfId="2" applyFont="1" applyFill="1" applyBorder="1"/>
    <xf numFmtId="0" fontId="24" fillId="5" borderId="37" xfId="1" applyFont="1" applyFill="1" applyBorder="1" applyAlignment="1">
      <alignment horizontal="center"/>
    </xf>
    <xf numFmtId="168" fontId="22" fillId="5" borderId="37" xfId="2" applyNumberFormat="1" applyFont="1" applyFill="1" applyBorder="1"/>
    <xf numFmtId="2" fontId="18" fillId="9" borderId="37" xfId="1" applyNumberFormat="1" applyFont="1" applyFill="1" applyBorder="1" applyAlignment="1">
      <alignment horizontal="left" vertical="top"/>
    </xf>
    <xf numFmtId="0" fontId="18" fillId="9" borderId="37" xfId="1" applyFont="1" applyFill="1" applyBorder="1" applyAlignment="1">
      <alignment wrapText="1"/>
    </xf>
    <xf numFmtId="169" fontId="25" fillId="7" borderId="37" xfId="2" applyNumberFormat="1" applyFont="1" applyFill="1" applyBorder="1"/>
    <xf numFmtId="164" fontId="18" fillId="5" borderId="23" xfId="2" applyFont="1" applyFill="1" applyBorder="1" applyAlignment="1">
      <alignment horizontal="right"/>
    </xf>
    <xf numFmtId="2" fontId="18" fillId="5" borderId="17" xfId="1" applyNumberFormat="1" applyFont="1" applyFill="1" applyBorder="1" applyAlignment="1">
      <alignment horizontal="left" vertical="top"/>
    </xf>
    <xf numFmtId="169" fontId="20" fillId="5" borderId="18" xfId="2" applyNumberFormat="1" applyFont="1" applyFill="1" applyBorder="1"/>
    <xf numFmtId="169" fontId="26" fillId="7" borderId="18" xfId="2" applyNumberFormat="1" applyFont="1" applyFill="1" applyBorder="1"/>
    <xf numFmtId="169" fontId="26" fillId="7" borderId="25" xfId="2" applyNumberFormat="1" applyFont="1" applyFill="1" applyBorder="1"/>
    <xf numFmtId="164" fontId="27" fillId="7" borderId="18" xfId="2" applyFont="1" applyFill="1" applyBorder="1"/>
    <xf numFmtId="164" fontId="27" fillId="7" borderId="25" xfId="2" applyFont="1" applyFill="1" applyBorder="1"/>
    <xf numFmtId="0" fontId="28" fillId="5" borderId="37" xfId="1" applyFont="1" applyFill="1" applyBorder="1" applyAlignment="1">
      <alignment wrapText="1"/>
    </xf>
    <xf numFmtId="169" fontId="20" fillId="5" borderId="37" xfId="2" applyNumberFormat="1" applyFont="1" applyFill="1" applyBorder="1"/>
    <xf numFmtId="169" fontId="25" fillId="7" borderId="38" xfId="2" applyNumberFormat="1" applyFont="1" applyFill="1" applyBorder="1"/>
    <xf numFmtId="0" fontId="18" fillId="0" borderId="4" xfId="1" applyFont="1" applyBorder="1"/>
    <xf numFmtId="9" fontId="20" fillId="0" borderId="0" xfId="4" applyFont="1" applyBorder="1"/>
    <xf numFmtId="168" fontId="20" fillId="0" borderId="0" xfId="1" applyNumberFormat="1" applyFont="1"/>
    <xf numFmtId="0" fontId="18" fillId="0" borderId="4" xfId="1" applyFont="1" applyBorder="1" applyAlignment="1">
      <alignment horizontal="left" vertical="top"/>
    </xf>
    <xf numFmtId="171" fontId="20" fillId="0" borderId="0" xfId="1" applyNumberFormat="1" applyFont="1" applyAlignment="1">
      <alignment horizontal="center"/>
    </xf>
    <xf numFmtId="9" fontId="20" fillId="0" borderId="0" xfId="1" applyNumberFormat="1" applyFont="1" applyAlignment="1">
      <alignment horizontal="center"/>
    </xf>
    <xf numFmtId="164" fontId="20" fillId="0" borderId="0" xfId="2" applyFont="1" applyBorder="1"/>
    <xf numFmtId="168" fontId="20" fillId="0" borderId="0" xfId="2" applyNumberFormat="1" applyFont="1" applyBorder="1"/>
    <xf numFmtId="170" fontId="20" fillId="0" borderId="0" xfId="2" applyNumberFormat="1" applyFont="1" applyBorder="1"/>
    <xf numFmtId="9" fontId="20" fillId="0" borderId="0" xfId="4" applyFont="1" applyBorder="1" applyAlignment="1">
      <alignment horizontal="center"/>
    </xf>
    <xf numFmtId="171" fontId="29" fillId="0" borderId="0" xfId="1" applyNumberFormat="1" applyFont="1" applyAlignment="1">
      <alignment horizontal="center"/>
    </xf>
    <xf numFmtId="168" fontId="29" fillId="0" borderId="0" xfId="2" applyNumberFormat="1" applyFont="1" applyBorder="1"/>
    <xf numFmtId="0" fontId="25" fillId="0" borderId="0" xfId="1" applyFont="1"/>
    <xf numFmtId="9" fontId="25" fillId="0" borderId="0" xfId="1" applyNumberFormat="1" applyFont="1" applyAlignment="1">
      <alignment horizontal="center"/>
    </xf>
    <xf numFmtId="164" fontId="25" fillId="0" borderId="0" xfId="2" applyFont="1" applyBorder="1"/>
    <xf numFmtId="168" fontId="25" fillId="0" borderId="0" xfId="2" applyNumberFormat="1" applyFont="1" applyBorder="1"/>
    <xf numFmtId="169" fontId="18" fillId="0" borderId="0" xfId="2" applyNumberFormat="1" applyFont="1" applyBorder="1"/>
    <xf numFmtId="0" fontId="18" fillId="0" borderId="0" xfId="1" applyFont="1" applyAlignment="1">
      <alignment horizontal="left" vertical="top"/>
    </xf>
    <xf numFmtId="170" fontId="18" fillId="0" borderId="0" xfId="1" applyNumberFormat="1" applyFont="1" applyAlignment="1">
      <alignment horizontal="center"/>
    </xf>
    <xf numFmtId="0" fontId="18" fillId="0" borderId="0" xfId="1" applyFont="1" applyAlignment="1">
      <alignment horizontal="center"/>
    </xf>
    <xf numFmtId="164" fontId="18" fillId="0" borderId="0" xfId="2" applyFont="1" applyBorder="1"/>
    <xf numFmtId="170" fontId="18" fillId="0" borderId="5" xfId="2" applyNumberFormat="1" applyFont="1" applyBorder="1"/>
    <xf numFmtId="171" fontId="25" fillId="0" borderId="0" xfId="1" applyNumberFormat="1" applyFont="1" applyAlignment="1">
      <alignment horizontal="center"/>
    </xf>
    <xf numFmtId="0" fontId="25" fillId="0" borderId="0" xfId="1" applyFont="1" applyAlignment="1">
      <alignment horizontal="center"/>
    </xf>
    <xf numFmtId="169" fontId="25" fillId="0" borderId="0" xfId="2" applyNumberFormat="1" applyFont="1" applyBorder="1"/>
    <xf numFmtId="169" fontId="25" fillId="0" borderId="0" xfId="1" applyNumberFormat="1" applyFont="1" applyAlignment="1">
      <alignment horizontal="left" vertical="top"/>
    </xf>
    <xf numFmtId="9" fontId="18" fillId="0" borderId="0" xfId="1" applyNumberFormat="1" applyFont="1" applyAlignment="1">
      <alignment horizontal="center"/>
    </xf>
    <xf numFmtId="164" fontId="18" fillId="0" borderId="5" xfId="2" applyFont="1" applyBorder="1"/>
    <xf numFmtId="169" fontId="20" fillId="0" borderId="0" xfId="2" applyNumberFormat="1" applyFont="1" applyBorder="1"/>
    <xf numFmtId="169" fontId="10" fillId="0" borderId="0" xfId="2" applyNumberFormat="1" applyFont="1" applyBorder="1"/>
    <xf numFmtId="0" fontId="30" fillId="0" borderId="0" xfId="1" applyFont="1" applyAlignment="1">
      <alignment horizontal="left"/>
    </xf>
    <xf numFmtId="0" fontId="1" fillId="0" borderId="5" xfId="1" applyBorder="1"/>
    <xf numFmtId="0" fontId="25" fillId="0" borderId="0" xfId="1" applyFont="1" applyAlignment="1">
      <alignment horizontal="left"/>
    </xf>
    <xf numFmtId="0" fontId="2" fillId="0" borderId="4" xfId="1" applyFont="1" applyBorder="1" applyAlignment="1">
      <alignment horizontal="center"/>
    </xf>
    <xf numFmtId="0" fontId="2" fillId="0" borderId="0" xfId="1" applyFont="1" applyAlignment="1">
      <alignment horizontal="center"/>
    </xf>
    <xf numFmtId="170" fontId="2" fillId="0" borderId="0" xfId="1" applyNumberFormat="1" applyFont="1" applyAlignment="1">
      <alignment horizontal="center"/>
    </xf>
    <xf numFmtId="170" fontId="2" fillId="0" borderId="5" xfId="1" applyNumberFormat="1" applyFont="1" applyBorder="1" applyAlignment="1">
      <alignment horizontal="center"/>
    </xf>
    <xf numFmtId="0" fontId="2" fillId="0" borderId="52" xfId="1" applyFont="1" applyBorder="1" applyAlignment="1">
      <alignment horizontal="center"/>
    </xf>
    <xf numFmtId="0" fontId="2" fillId="0" borderId="53" xfId="1" applyFont="1" applyBorder="1" applyAlignment="1">
      <alignment horizontal="center"/>
    </xf>
    <xf numFmtId="0" fontId="2" fillId="0" borderId="54" xfId="1" applyFont="1" applyBorder="1" applyAlignment="1">
      <alignment horizontal="center"/>
    </xf>
    <xf numFmtId="169" fontId="12" fillId="0" borderId="0" xfId="1" applyNumberFormat="1" applyFont="1" applyAlignment="1">
      <alignment horizontal="center"/>
    </xf>
    <xf numFmtId="169" fontId="12" fillId="0" borderId="0" xfId="2" applyNumberFormat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169" fontId="2" fillId="0" borderId="0" xfId="1" applyNumberFormat="1" applyFont="1" applyAlignment="1">
      <alignment horizontal="center"/>
    </xf>
    <xf numFmtId="169" fontId="14" fillId="0" borderId="0" xfId="1" applyNumberFormat="1" applyFont="1" applyAlignment="1">
      <alignment horizontal="center"/>
    </xf>
    <xf numFmtId="169" fontId="2" fillId="0" borderId="0" xfId="2" applyNumberFormat="1" applyFont="1" applyBorder="1" applyAlignment="1">
      <alignment horizontal="center"/>
    </xf>
    <xf numFmtId="168" fontId="12" fillId="0" borderId="0" xfId="2" applyNumberFormat="1" applyFont="1" applyBorder="1" applyAlignment="1">
      <alignment horizontal="center"/>
    </xf>
    <xf numFmtId="169" fontId="12" fillId="0" borderId="0" xfId="1" applyNumberFormat="1" applyFont="1" applyAlignment="1">
      <alignment horizontal="center" vertical="top"/>
    </xf>
    <xf numFmtId="168" fontId="12" fillId="0" borderId="0" xfId="1" applyNumberFormat="1" applyFont="1" applyAlignment="1">
      <alignment horizontal="center"/>
    </xf>
    <xf numFmtId="168" fontId="2" fillId="0" borderId="0" xfId="2" applyNumberFormat="1" applyFont="1" applyBorder="1" applyAlignment="1">
      <alignment horizontal="center"/>
    </xf>
    <xf numFmtId="168" fontId="2" fillId="0" borderId="0" xfId="1" applyNumberFormat="1" applyFont="1" applyAlignment="1">
      <alignment horizontal="center"/>
    </xf>
    <xf numFmtId="168" fontId="11" fillId="0" borderId="0" xfId="2" applyNumberFormat="1" applyFont="1" applyBorder="1" applyAlignment="1">
      <alignment horizontal="center"/>
    </xf>
    <xf numFmtId="169" fontId="11" fillId="0" borderId="0" xfId="2" applyNumberFormat="1" applyFont="1" applyBorder="1" applyAlignment="1">
      <alignment horizontal="center"/>
    </xf>
    <xf numFmtId="168" fontId="11" fillId="0" borderId="0" xfId="1" applyNumberFormat="1" applyFont="1" applyAlignment="1">
      <alignment horizontal="center"/>
    </xf>
    <xf numFmtId="0" fontId="3" fillId="0" borderId="4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3" fillId="0" borderId="5" xfId="1" applyFont="1" applyBorder="1" applyAlignment="1">
      <alignment horizontal="center"/>
    </xf>
    <xf numFmtId="0" fontId="20" fillId="0" borderId="4" xfId="1" applyFont="1" applyBorder="1" applyAlignment="1">
      <alignment horizontal="center"/>
    </xf>
    <xf numFmtId="0" fontId="20" fillId="0" borderId="0" xfId="1" applyFont="1" applyAlignment="1">
      <alignment horizontal="center"/>
    </xf>
    <xf numFmtId="169" fontId="20" fillId="0" borderId="0" xfId="1" applyNumberFormat="1" applyFont="1" applyAlignment="1">
      <alignment horizontal="center"/>
    </xf>
    <xf numFmtId="169" fontId="20" fillId="0" borderId="5" xfId="1" applyNumberFormat="1" applyFont="1" applyBorder="1" applyAlignment="1">
      <alignment horizontal="center"/>
    </xf>
    <xf numFmtId="0" fontId="17" fillId="0" borderId="4" xfId="1" applyFont="1" applyBorder="1" applyAlignment="1">
      <alignment horizontal="center"/>
    </xf>
    <xf numFmtId="0" fontId="17" fillId="0" borderId="0" xfId="1" applyFont="1" applyAlignment="1">
      <alignment horizontal="center"/>
    </xf>
    <xf numFmtId="165" fontId="2" fillId="0" borderId="0" xfId="1" applyNumberFormat="1" applyFont="1" applyAlignment="1">
      <alignment horizontal="left"/>
    </xf>
    <xf numFmtId="14" fontId="2" fillId="0" borderId="0" xfId="1" applyNumberFormat="1" applyFont="1"/>
    <xf numFmtId="169" fontId="2" fillId="7" borderId="23" xfId="1" applyNumberFormat="1" applyFont="1" applyFill="1" applyBorder="1" applyAlignment="1">
      <alignment horizontal="center"/>
    </xf>
    <xf numFmtId="2" fontId="4" fillId="5" borderId="14" xfId="1" applyNumberFormat="1" applyFont="1" applyFill="1" applyBorder="1" applyAlignment="1">
      <alignment horizontal="center" vertical="top"/>
    </xf>
    <xf numFmtId="169" fontId="2" fillId="8" borderId="0" xfId="2" applyNumberFormat="1" applyFont="1" applyFill="1" applyBorder="1" applyAlignment="1">
      <alignment wrapText="1"/>
    </xf>
    <xf numFmtId="169" fontId="2" fillId="8" borderId="0" xfId="2" applyNumberFormat="1" applyFont="1" applyFill="1" applyBorder="1"/>
    <xf numFmtId="169" fontId="2" fillId="7" borderId="14" xfId="3" applyNumberFormat="1" applyFont="1" applyFill="1" applyBorder="1" applyAlignment="1">
      <alignment horizontal="center"/>
    </xf>
    <xf numFmtId="169" fontId="2" fillId="7" borderId="53" xfId="1" applyNumberFormat="1" applyFont="1" applyFill="1" applyBorder="1" applyAlignment="1">
      <alignment horizontal="center"/>
    </xf>
    <xf numFmtId="164" fontId="4" fillId="7" borderId="49" xfId="2" applyFont="1" applyFill="1" applyBorder="1" applyAlignment="1">
      <alignment horizontal="center"/>
    </xf>
    <xf numFmtId="2" fontId="2" fillId="5" borderId="14" xfId="1" applyNumberFormat="1" applyFont="1" applyFill="1" applyBorder="1" applyAlignment="1">
      <alignment horizontal="center" vertical="top"/>
    </xf>
    <xf numFmtId="0" fontId="16" fillId="5" borderId="14" xfId="1" applyFont="1" applyFill="1" applyBorder="1" applyAlignment="1">
      <alignment wrapText="1"/>
    </xf>
    <xf numFmtId="172" fontId="4" fillId="5" borderId="14" xfId="2" applyNumberFormat="1" applyFont="1" applyFill="1" applyBorder="1" applyAlignment="1">
      <alignment wrapText="1"/>
    </xf>
    <xf numFmtId="172" fontId="4" fillId="5" borderId="18" xfId="2" applyNumberFormat="1" applyFont="1" applyFill="1" applyBorder="1" applyAlignment="1">
      <alignment wrapText="1"/>
    </xf>
    <xf numFmtId="2" fontId="4" fillId="5" borderId="18" xfId="4" applyNumberFormat="1" applyFont="1" applyFill="1" applyBorder="1" applyAlignment="1">
      <alignment wrapText="1"/>
    </xf>
    <xf numFmtId="12" fontId="4" fillId="5" borderId="18" xfId="2" applyNumberFormat="1" applyFont="1" applyFill="1" applyBorder="1" applyAlignment="1">
      <alignment wrapText="1"/>
    </xf>
    <xf numFmtId="172" fontId="2" fillId="5" borderId="18" xfId="2" applyNumberFormat="1" applyFont="1" applyFill="1" applyBorder="1" applyAlignment="1">
      <alignment wrapText="1"/>
    </xf>
    <xf numFmtId="2" fontId="2" fillId="5" borderId="17" xfId="1" applyNumberFormat="1" applyFont="1" applyFill="1" applyBorder="1" applyAlignment="1">
      <alignment horizontal="center" vertical="center"/>
    </xf>
    <xf numFmtId="2" fontId="4" fillId="5" borderId="17" xfId="1" applyNumberFormat="1" applyFont="1" applyFill="1" applyBorder="1" applyAlignment="1">
      <alignment horizontal="center" vertical="center"/>
    </xf>
    <xf numFmtId="0" fontId="2" fillId="5" borderId="18" xfId="1" applyFont="1" applyFill="1" applyBorder="1" applyAlignment="1">
      <alignment vertical="center" wrapText="1"/>
    </xf>
    <xf numFmtId="39" fontId="4" fillId="5" borderId="18" xfId="2" applyNumberFormat="1" applyFont="1" applyFill="1" applyBorder="1" applyAlignment="1">
      <alignment wrapText="1"/>
    </xf>
    <xf numFmtId="2" fontId="4" fillId="5" borderId="18" xfId="2" applyNumberFormat="1" applyFont="1" applyFill="1" applyBorder="1" applyAlignment="1">
      <alignment wrapText="1"/>
    </xf>
    <xf numFmtId="164" fontId="1" fillId="0" borderId="0" xfId="1" applyNumberFormat="1"/>
    <xf numFmtId="169" fontId="2" fillId="5" borderId="14" xfId="2" applyNumberFormat="1" applyFont="1" applyFill="1" applyBorder="1" applyAlignment="1">
      <alignment wrapText="1"/>
    </xf>
    <xf numFmtId="169" fontId="4" fillId="5" borderId="14" xfId="2" applyNumberFormat="1" applyFont="1" applyFill="1" applyBorder="1" applyAlignment="1">
      <alignment wrapText="1"/>
    </xf>
    <xf numFmtId="169" fontId="2" fillId="7" borderId="14" xfId="2" applyNumberFormat="1" applyFont="1" applyFill="1" applyBorder="1"/>
    <xf numFmtId="0" fontId="2" fillId="5" borderId="14" xfId="1" applyFont="1" applyFill="1" applyBorder="1" applyAlignment="1">
      <alignment horizontal="left" vertical="top" wrapText="1"/>
    </xf>
    <xf numFmtId="172" fontId="2" fillId="5" borderId="14" xfId="2" applyNumberFormat="1" applyFont="1" applyFill="1" applyBorder="1" applyAlignment="1">
      <alignment horizontal="center" vertical="center" wrapText="1"/>
    </xf>
    <xf numFmtId="0" fontId="1" fillId="0" borderId="1" xfId="1" applyBorder="1"/>
    <xf numFmtId="0" fontId="1" fillId="0" borderId="2" xfId="1" applyBorder="1"/>
    <xf numFmtId="0" fontId="16" fillId="0" borderId="2" xfId="1" applyFont="1" applyBorder="1"/>
    <xf numFmtId="0" fontId="9" fillId="0" borderId="2" xfId="1" applyFont="1" applyBorder="1"/>
    <xf numFmtId="0" fontId="1" fillId="0" borderId="3" xfId="1" applyBorder="1"/>
    <xf numFmtId="0" fontId="1" fillId="0" borderId="4" xfId="1" applyBorder="1"/>
    <xf numFmtId="170" fontId="4" fillId="0" borderId="0" xfId="2" applyNumberFormat="1" applyFont="1" applyBorder="1"/>
    <xf numFmtId="168" fontId="2" fillId="0" borderId="0" xfId="2" applyNumberFormat="1" applyFont="1" applyBorder="1" applyAlignment="1"/>
    <xf numFmtId="169" fontId="20" fillId="7" borderId="37" xfId="1" applyNumberFormat="1" applyFont="1" applyFill="1" applyBorder="1" applyAlignment="1">
      <alignment horizontal="center"/>
    </xf>
    <xf numFmtId="169" fontId="20" fillId="7" borderId="23" xfId="1" applyNumberFormat="1" applyFont="1" applyFill="1" applyBorder="1" applyAlignment="1">
      <alignment horizontal="center"/>
    </xf>
    <xf numFmtId="169" fontId="20" fillId="7" borderId="14" xfId="1" applyNumberFormat="1" applyFont="1" applyFill="1" applyBorder="1" applyAlignment="1">
      <alignment horizontal="right"/>
    </xf>
    <xf numFmtId="169" fontId="20" fillId="7" borderId="18" xfId="1" applyNumberFormat="1" applyFont="1" applyFill="1" applyBorder="1" applyAlignment="1">
      <alignment horizontal="center"/>
    </xf>
    <xf numFmtId="169" fontId="25" fillId="7" borderId="37" xfId="1" applyNumberFormat="1" applyFont="1" applyFill="1" applyBorder="1" applyAlignment="1">
      <alignment horizontal="center"/>
    </xf>
    <xf numFmtId="167" fontId="18" fillId="9" borderId="18" xfId="1" applyNumberFormat="1" applyFont="1" applyFill="1" applyBorder="1" applyAlignment="1">
      <alignment wrapText="1"/>
    </xf>
    <xf numFmtId="169" fontId="18" fillId="5" borderId="18" xfId="2" applyNumberFormat="1" applyFont="1" applyFill="1" applyBorder="1"/>
    <xf numFmtId="169" fontId="27" fillId="7" borderId="18" xfId="2" applyNumberFormat="1" applyFont="1" applyFill="1" applyBorder="1"/>
    <xf numFmtId="169" fontId="27" fillId="7" borderId="25" xfId="2" applyNumberFormat="1" applyFont="1" applyFill="1" applyBorder="1"/>
    <xf numFmtId="0" fontId="4" fillId="5" borderId="18" xfId="1" applyFont="1" applyFill="1" applyBorder="1" applyAlignment="1">
      <alignment horizontal="left"/>
    </xf>
    <xf numFmtId="0" fontId="4" fillId="5" borderId="23" xfId="1" applyFont="1" applyFill="1" applyBorder="1"/>
    <xf numFmtId="164" fontId="4" fillId="5" borderId="58" xfId="2" applyFont="1" applyFill="1" applyBorder="1" applyAlignment="1">
      <alignment horizontal="center"/>
    </xf>
    <xf numFmtId="0" fontId="4" fillId="7" borderId="16" xfId="1" applyFont="1" applyFill="1" applyBorder="1" applyAlignment="1">
      <alignment horizontal="center"/>
    </xf>
    <xf numFmtId="166" fontId="4" fillId="5" borderId="9" xfId="1" applyNumberFormat="1" applyFont="1" applyFill="1" applyBorder="1" applyAlignment="1">
      <alignment horizontal="center" vertical="top"/>
    </xf>
    <xf numFmtId="0" fontId="2" fillId="5" borderId="10" xfId="1" applyFont="1" applyFill="1" applyBorder="1" applyAlignment="1">
      <alignment horizontal="left" wrapText="1"/>
    </xf>
    <xf numFmtId="0" fontId="4" fillId="5" borderId="10" xfId="1" applyFont="1" applyFill="1" applyBorder="1" applyAlignment="1">
      <alignment horizontal="center"/>
    </xf>
    <xf numFmtId="164" fontId="4" fillId="5" borderId="10" xfId="2" applyFont="1" applyFill="1" applyBorder="1"/>
    <xf numFmtId="168" fontId="2" fillId="5" borderId="10" xfId="2" applyNumberFormat="1" applyFont="1" applyFill="1" applyBorder="1" applyAlignment="1">
      <alignment wrapText="1"/>
    </xf>
    <xf numFmtId="2" fontId="4" fillId="6" borderId="10" xfId="1" applyNumberFormat="1" applyFont="1" applyFill="1" applyBorder="1" applyAlignment="1">
      <alignment horizontal="right"/>
    </xf>
    <xf numFmtId="9" fontId="4" fillId="6" borderId="10" xfId="4" applyFont="1" applyFill="1" applyBorder="1" applyAlignment="1">
      <alignment horizontal="center"/>
    </xf>
    <xf numFmtId="0" fontId="4" fillId="7" borderId="10" xfId="1" applyFont="1" applyFill="1" applyBorder="1" applyAlignment="1">
      <alignment horizontal="center"/>
    </xf>
    <xf numFmtId="169" fontId="2" fillId="7" borderId="10" xfId="2" applyNumberFormat="1" applyFont="1" applyFill="1" applyBorder="1" applyAlignment="1">
      <alignment wrapText="1"/>
    </xf>
    <xf numFmtId="169" fontId="2" fillId="7" borderId="12" xfId="2" applyNumberFormat="1" applyFont="1" applyFill="1" applyBorder="1"/>
    <xf numFmtId="170" fontId="2" fillId="0" borderId="0" xfId="3" applyFont="1"/>
    <xf numFmtId="2" fontId="4" fillId="5" borderId="16" xfId="1" applyNumberFormat="1" applyFont="1" applyFill="1" applyBorder="1" applyAlignment="1">
      <alignment horizontal="center" wrapText="1"/>
    </xf>
    <xf numFmtId="169" fontId="4" fillId="6" borderId="14" xfId="2" applyNumberFormat="1" applyFont="1" applyFill="1" applyBorder="1"/>
    <xf numFmtId="164" fontId="4" fillId="6" borderId="14" xfId="4" applyNumberFormat="1" applyFont="1" applyFill="1" applyBorder="1" applyAlignment="1">
      <alignment horizontal="center"/>
    </xf>
    <xf numFmtId="0" fontId="4" fillId="6" borderId="14" xfId="2" applyNumberFormat="1" applyFont="1" applyFill="1" applyBorder="1" applyAlignment="1">
      <alignment horizontal="center"/>
    </xf>
    <xf numFmtId="2" fontId="2" fillId="5" borderId="14" xfId="1" applyNumberFormat="1" applyFont="1" applyFill="1" applyBorder="1" applyAlignment="1">
      <alignment horizontal="center" wrapText="1"/>
    </xf>
    <xf numFmtId="0" fontId="2" fillId="5" borderId="23" xfId="1" applyFont="1" applyFill="1" applyBorder="1" applyAlignment="1">
      <alignment horizontal="left"/>
    </xf>
    <xf numFmtId="169" fontId="2" fillId="6" borderId="14" xfId="2" applyNumberFormat="1" applyFont="1" applyFill="1" applyBorder="1"/>
    <xf numFmtId="0" fontId="16" fillId="0" borderId="0" xfId="1" applyFont="1"/>
    <xf numFmtId="0" fontId="4" fillId="0" borderId="19" xfId="1" applyFont="1" applyBorder="1"/>
    <xf numFmtId="0" fontId="4" fillId="0" borderId="27" xfId="1" applyFont="1" applyBorder="1"/>
    <xf numFmtId="0" fontId="4" fillId="0" borderId="59" xfId="1" applyFont="1" applyBorder="1"/>
    <xf numFmtId="0" fontId="4" fillId="0" borderId="30" xfId="1" applyFont="1" applyBorder="1"/>
    <xf numFmtId="0" fontId="4" fillId="0" borderId="46" xfId="1" applyFont="1" applyBorder="1"/>
    <xf numFmtId="0" fontId="3" fillId="0" borderId="30" xfId="1" applyFont="1" applyBorder="1" applyAlignment="1">
      <alignment horizontal="center"/>
    </xf>
    <xf numFmtId="0" fontId="4" fillId="0" borderId="46" xfId="1" applyFont="1" applyBorder="1" applyAlignment="1">
      <alignment horizontal="center"/>
    </xf>
    <xf numFmtId="0" fontId="2" fillId="0" borderId="30" xfId="1" applyFont="1" applyBorder="1" applyAlignment="1">
      <alignment horizontal="center"/>
    </xf>
    <xf numFmtId="165" fontId="2" fillId="0" borderId="46" xfId="1" applyNumberFormat="1" applyFont="1" applyBorder="1" applyAlignment="1">
      <alignment horizontal="left"/>
    </xf>
    <xf numFmtId="14" fontId="2" fillId="0" borderId="46" xfId="1" applyNumberFormat="1" applyFont="1" applyBorder="1"/>
    <xf numFmtId="0" fontId="4" fillId="0" borderId="30" xfId="1" applyFont="1" applyBorder="1" applyAlignment="1">
      <alignment horizontal="left" vertical="top"/>
    </xf>
    <xf numFmtId="168" fontId="2" fillId="0" borderId="46" xfId="2" applyNumberFormat="1" applyFont="1" applyBorder="1" applyAlignment="1">
      <alignment horizontal="center"/>
    </xf>
    <xf numFmtId="168" fontId="11" fillId="0" borderId="46" xfId="2" applyNumberFormat="1" applyFont="1" applyBorder="1" applyAlignment="1">
      <alignment horizontal="center"/>
    </xf>
    <xf numFmtId="168" fontId="12" fillId="0" borderId="46" xfId="2" applyNumberFormat="1" applyFont="1" applyBorder="1" applyAlignment="1">
      <alignment horizontal="center"/>
    </xf>
    <xf numFmtId="170" fontId="4" fillId="0" borderId="46" xfId="2" applyNumberFormat="1" applyFont="1" applyBorder="1"/>
    <xf numFmtId="164" fontId="4" fillId="0" borderId="46" xfId="2" applyFont="1" applyBorder="1"/>
    <xf numFmtId="169" fontId="2" fillId="0" borderId="46" xfId="1" applyNumberFormat="1" applyFont="1" applyBorder="1" applyAlignment="1">
      <alignment horizontal="center"/>
    </xf>
    <xf numFmtId="169" fontId="11" fillId="0" borderId="0" xfId="1" applyNumberFormat="1" applyFont="1" applyAlignment="1">
      <alignment horizontal="center"/>
    </xf>
    <xf numFmtId="169" fontId="11" fillId="0" borderId="46" xfId="1" applyNumberFormat="1" applyFont="1" applyBorder="1" applyAlignment="1">
      <alignment horizontal="center"/>
    </xf>
    <xf numFmtId="169" fontId="12" fillId="0" borderId="46" xfId="1" applyNumberFormat="1" applyFont="1" applyBorder="1" applyAlignment="1">
      <alignment horizontal="center"/>
    </xf>
    <xf numFmtId="170" fontId="2" fillId="0" borderId="46" xfId="1" applyNumberFormat="1" applyFont="1" applyBorder="1" applyAlignment="1">
      <alignment horizontal="center"/>
    </xf>
    <xf numFmtId="0" fontId="2" fillId="0" borderId="46" xfId="1" applyFont="1" applyBorder="1" applyAlignment="1">
      <alignment horizontal="center"/>
    </xf>
    <xf numFmtId="0" fontId="1" fillId="0" borderId="30" xfId="1" applyBorder="1"/>
    <xf numFmtId="0" fontId="1" fillId="0" borderId="46" xfId="1" applyBorder="1"/>
    <xf numFmtId="0" fontId="1" fillId="0" borderId="24" xfId="1" applyBorder="1"/>
    <xf numFmtId="0" fontId="2" fillId="0" borderId="34" xfId="1" applyFont="1" applyBorder="1" applyAlignment="1">
      <alignment horizontal="center"/>
    </xf>
    <xf numFmtId="0" fontId="4" fillId="0" borderId="60" xfId="1" applyFont="1" applyBorder="1" applyAlignment="1">
      <alignment horizontal="center"/>
    </xf>
    <xf numFmtId="0" fontId="2" fillId="0" borderId="0" xfId="1" applyFont="1" applyAlignment="1">
      <alignment horizontal="center"/>
    </xf>
    <xf numFmtId="17" fontId="2" fillId="0" borderId="0" xfId="1" applyNumberFormat="1" applyFont="1"/>
    <xf numFmtId="0" fontId="2" fillId="0" borderId="34" xfId="1" applyFont="1" applyBorder="1" applyAlignment="1">
      <alignment horizontal="center"/>
    </xf>
    <xf numFmtId="0" fontId="3" fillId="2" borderId="52" xfId="1" applyFont="1" applyFill="1" applyBorder="1" applyAlignment="1">
      <alignment horizontal="center"/>
    </xf>
    <xf numFmtId="0" fontId="3" fillId="2" borderId="53" xfId="1" applyFont="1" applyFill="1" applyBorder="1" applyAlignment="1">
      <alignment horizontal="center"/>
    </xf>
    <xf numFmtId="0" fontId="3" fillId="2" borderId="54" xfId="1" applyFont="1" applyFill="1" applyBorder="1" applyAlignment="1">
      <alignment horizontal="center"/>
    </xf>
    <xf numFmtId="0" fontId="3" fillId="3" borderId="52" xfId="1" applyFont="1" applyFill="1" applyBorder="1" applyAlignment="1">
      <alignment horizontal="center"/>
    </xf>
    <xf numFmtId="0" fontId="3" fillId="3" borderId="53" xfId="1" applyFont="1" applyFill="1" applyBorder="1" applyAlignment="1">
      <alignment horizontal="center"/>
    </xf>
    <xf numFmtId="0" fontId="3" fillId="4" borderId="52" xfId="1" applyFont="1" applyFill="1" applyBorder="1" applyAlignment="1">
      <alignment horizontal="center"/>
    </xf>
    <xf numFmtId="0" fontId="3" fillId="4" borderId="53" xfId="1" applyFont="1" applyFill="1" applyBorder="1" applyAlignment="1">
      <alignment horizontal="center"/>
    </xf>
    <xf numFmtId="0" fontId="3" fillId="4" borderId="54" xfId="1" applyFont="1" applyFill="1" applyBorder="1" applyAlignment="1">
      <alignment horizontal="center"/>
    </xf>
    <xf numFmtId="0" fontId="2" fillId="0" borderId="52" xfId="1" applyFont="1" applyBorder="1" applyAlignment="1">
      <alignment horizontal="center"/>
    </xf>
    <xf numFmtId="0" fontId="2" fillId="0" borderId="53" xfId="1" applyFont="1" applyBorder="1" applyAlignment="1">
      <alignment horizontal="center"/>
    </xf>
    <xf numFmtId="0" fontId="3" fillId="2" borderId="6" xfId="1" applyFont="1" applyFill="1" applyBorder="1" applyAlignment="1">
      <alignment horizontal="center"/>
    </xf>
    <xf numFmtId="0" fontId="3" fillId="2" borderId="7" xfId="1" applyFont="1" applyFill="1" applyBorder="1" applyAlignment="1">
      <alignment horizontal="center"/>
    </xf>
    <xf numFmtId="0" fontId="3" fillId="2" borderId="8" xfId="1" applyFont="1" applyFill="1" applyBorder="1" applyAlignment="1">
      <alignment horizontal="center"/>
    </xf>
    <xf numFmtId="0" fontId="3" fillId="3" borderId="6" xfId="1" applyFont="1" applyFill="1" applyBorder="1" applyAlignment="1">
      <alignment horizontal="center"/>
    </xf>
    <xf numFmtId="0" fontId="3" fillId="3" borderId="7" xfId="1" applyFont="1" applyFill="1" applyBorder="1" applyAlignment="1">
      <alignment horizontal="center"/>
    </xf>
    <xf numFmtId="0" fontId="3" fillId="4" borderId="6" xfId="1" applyFont="1" applyFill="1" applyBorder="1" applyAlignment="1">
      <alignment horizontal="center"/>
    </xf>
    <xf numFmtId="0" fontId="3" fillId="4" borderId="7" xfId="1" applyFont="1" applyFill="1" applyBorder="1" applyAlignment="1">
      <alignment horizontal="center"/>
    </xf>
    <xf numFmtId="0" fontId="3" fillId="4" borderId="8" xfId="1" applyFont="1" applyFill="1" applyBorder="1" applyAlignment="1">
      <alignment horizontal="center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3" fillId="2" borderId="14" xfId="1" applyFont="1" applyFill="1" applyBorder="1" applyAlignment="1">
      <alignment horizontal="center"/>
    </xf>
    <xf numFmtId="0" fontId="3" fillId="3" borderId="2" xfId="1" applyFont="1" applyFill="1" applyBorder="1" applyAlignment="1">
      <alignment horizontal="center"/>
    </xf>
    <xf numFmtId="0" fontId="3" fillId="4" borderId="2" xfId="1" applyFont="1" applyFill="1" applyBorder="1" applyAlignment="1">
      <alignment horizontal="center"/>
    </xf>
    <xf numFmtId="0" fontId="3" fillId="4" borderId="3" xfId="1" applyFont="1" applyFill="1" applyBorder="1" applyAlignment="1">
      <alignment horizontal="center"/>
    </xf>
    <xf numFmtId="0" fontId="3" fillId="3" borderId="14" xfId="1" applyFont="1" applyFill="1" applyBorder="1" applyAlignment="1">
      <alignment horizontal="center"/>
    </xf>
    <xf numFmtId="0" fontId="3" fillId="4" borderId="14" xfId="1" applyFont="1" applyFill="1" applyBorder="1" applyAlignment="1">
      <alignment horizontal="center"/>
    </xf>
    <xf numFmtId="0" fontId="20" fillId="0" borderId="4" xfId="1" applyFont="1" applyBorder="1" applyAlignment="1">
      <alignment horizontal="center"/>
    </xf>
    <xf numFmtId="0" fontId="20" fillId="0" borderId="0" xfId="1" applyFont="1" applyAlignment="1">
      <alignment horizontal="center"/>
    </xf>
    <xf numFmtId="170" fontId="20" fillId="0" borderId="0" xfId="1" applyNumberFormat="1" applyFont="1" applyAlignment="1">
      <alignment horizontal="center"/>
    </xf>
    <xf numFmtId="170" fontId="20" fillId="0" borderId="5" xfId="1" applyNumberFormat="1" applyFont="1" applyBorder="1" applyAlignment="1">
      <alignment horizontal="center"/>
    </xf>
    <xf numFmtId="0" fontId="20" fillId="0" borderId="52" xfId="1" applyFont="1" applyBorder="1" applyAlignment="1">
      <alignment horizontal="center"/>
    </xf>
    <xf numFmtId="0" fontId="20" fillId="0" borderId="53" xfId="1" applyFont="1" applyBorder="1" applyAlignment="1">
      <alignment horizontal="center"/>
    </xf>
    <xf numFmtId="0" fontId="20" fillId="0" borderId="54" xfId="1" applyFont="1" applyBorder="1" applyAlignment="1">
      <alignment horizontal="center"/>
    </xf>
    <xf numFmtId="169" fontId="20" fillId="0" borderId="0" xfId="1" applyNumberFormat="1" applyFont="1" applyAlignment="1">
      <alignment horizontal="center"/>
    </xf>
    <xf numFmtId="169" fontId="20" fillId="0" borderId="5" xfId="1" applyNumberFormat="1" applyFont="1" applyBorder="1" applyAlignment="1">
      <alignment horizontal="center"/>
    </xf>
    <xf numFmtId="169" fontId="25" fillId="0" borderId="0" xfId="1" applyNumberFormat="1" applyFont="1" applyAlignment="1">
      <alignment horizontal="center"/>
    </xf>
    <xf numFmtId="169" fontId="25" fillId="0" borderId="5" xfId="1" applyNumberFormat="1" applyFont="1" applyBorder="1" applyAlignment="1">
      <alignment horizontal="center"/>
    </xf>
    <xf numFmtId="0" fontId="20" fillId="0" borderId="5" xfId="1" applyFont="1" applyBorder="1" applyAlignment="1">
      <alignment horizontal="center"/>
    </xf>
    <xf numFmtId="169" fontId="29" fillId="0" borderId="0" xfId="2" applyNumberFormat="1" applyFont="1" applyBorder="1" applyAlignment="1">
      <alignment horizontal="center"/>
    </xf>
    <xf numFmtId="169" fontId="26" fillId="0" borderId="0" xfId="1" applyNumberFormat="1" applyFont="1" applyAlignment="1">
      <alignment horizontal="center"/>
    </xf>
    <xf numFmtId="169" fontId="29" fillId="0" borderId="0" xfId="1" applyNumberFormat="1" applyFont="1" applyAlignment="1">
      <alignment horizontal="center"/>
    </xf>
    <xf numFmtId="169" fontId="29" fillId="0" borderId="5" xfId="1" applyNumberFormat="1" applyFont="1" applyBorder="1" applyAlignment="1">
      <alignment horizontal="center"/>
    </xf>
    <xf numFmtId="168" fontId="20" fillId="0" borderId="0" xfId="1" applyNumberFormat="1" applyFont="1" applyAlignment="1">
      <alignment horizontal="center"/>
    </xf>
    <xf numFmtId="169" fontId="20" fillId="0" borderId="0" xfId="2" applyNumberFormat="1" applyFont="1" applyBorder="1" applyAlignment="1">
      <alignment horizontal="center"/>
    </xf>
    <xf numFmtId="169" fontId="20" fillId="0" borderId="5" xfId="2" applyNumberFormat="1" applyFont="1" applyBorder="1" applyAlignment="1">
      <alignment horizontal="center"/>
    </xf>
    <xf numFmtId="169" fontId="29" fillId="0" borderId="5" xfId="2" applyNumberFormat="1" applyFont="1" applyBorder="1" applyAlignment="1">
      <alignment horizontal="center"/>
    </xf>
    <xf numFmtId="169" fontId="25" fillId="0" borderId="0" xfId="1" applyNumberFormat="1" applyFont="1" applyAlignment="1">
      <alignment horizontal="center" vertical="top"/>
    </xf>
    <xf numFmtId="168" fontId="25" fillId="0" borderId="0" xfId="1" applyNumberFormat="1" applyFont="1" applyAlignment="1">
      <alignment horizontal="center"/>
    </xf>
    <xf numFmtId="168" fontId="25" fillId="0" borderId="0" xfId="2" applyNumberFormat="1" applyFont="1" applyBorder="1" applyAlignment="1">
      <alignment horizontal="center"/>
    </xf>
    <xf numFmtId="168" fontId="25" fillId="0" borderId="5" xfId="2" applyNumberFormat="1" applyFont="1" applyBorder="1" applyAlignment="1">
      <alignment horizontal="center"/>
    </xf>
    <xf numFmtId="169" fontId="20" fillId="0" borderId="0" xfId="3" applyNumberFormat="1" applyFont="1" applyBorder="1" applyAlignment="1">
      <alignment horizontal="center"/>
    </xf>
    <xf numFmtId="169" fontId="20" fillId="0" borderId="0" xfId="1" applyNumberFormat="1" applyFont="1" applyAlignment="1">
      <alignment horizontal="center" vertical="top"/>
    </xf>
    <xf numFmtId="168" fontId="20" fillId="0" borderId="0" xfId="2" applyNumberFormat="1" applyFont="1" applyBorder="1" applyAlignment="1">
      <alignment horizontal="center"/>
    </xf>
    <xf numFmtId="168" fontId="20" fillId="0" borderId="5" xfId="2" applyNumberFormat="1" applyFont="1" applyBorder="1" applyAlignment="1">
      <alignment horizontal="center"/>
    </xf>
    <xf numFmtId="169" fontId="29" fillId="0" borderId="0" xfId="1" applyNumberFormat="1" applyFont="1" applyAlignment="1">
      <alignment horizontal="center" vertical="top"/>
    </xf>
    <xf numFmtId="168" fontId="29" fillId="0" borderId="0" xfId="1" applyNumberFormat="1" applyFont="1" applyAlignment="1">
      <alignment horizontal="center"/>
    </xf>
    <xf numFmtId="168" fontId="29" fillId="0" borderId="0" xfId="2" applyNumberFormat="1" applyFont="1" applyBorder="1" applyAlignment="1">
      <alignment horizontal="center"/>
    </xf>
    <xf numFmtId="168" fontId="29" fillId="0" borderId="5" xfId="2" applyNumberFormat="1" applyFont="1" applyBorder="1" applyAlignment="1">
      <alignment horizontal="center"/>
    </xf>
    <xf numFmtId="168" fontId="20" fillId="0" borderId="5" xfId="1" applyNumberFormat="1" applyFont="1" applyBorder="1" applyAlignment="1">
      <alignment horizontal="center"/>
    </xf>
    <xf numFmtId="0" fontId="21" fillId="2" borderId="6" xfId="1" applyFont="1" applyFill="1" applyBorder="1" applyAlignment="1">
      <alignment horizontal="center"/>
    </xf>
    <xf numFmtId="0" fontId="21" fillId="2" borderId="7" xfId="1" applyFont="1" applyFill="1" applyBorder="1" applyAlignment="1">
      <alignment horizontal="center"/>
    </xf>
    <xf numFmtId="0" fontId="21" fillId="2" borderId="8" xfId="1" applyFont="1" applyFill="1" applyBorder="1" applyAlignment="1">
      <alignment horizontal="center"/>
    </xf>
    <xf numFmtId="0" fontId="21" fillId="3" borderId="6" xfId="1" applyFont="1" applyFill="1" applyBorder="1" applyAlignment="1">
      <alignment horizontal="center"/>
    </xf>
    <xf numFmtId="0" fontId="21" fillId="3" borderId="7" xfId="1" applyFont="1" applyFill="1" applyBorder="1" applyAlignment="1">
      <alignment horizontal="center"/>
    </xf>
    <xf numFmtId="0" fontId="21" fillId="3" borderId="8" xfId="1" applyFont="1" applyFill="1" applyBorder="1" applyAlignment="1">
      <alignment horizontal="center"/>
    </xf>
    <xf numFmtId="0" fontId="21" fillId="4" borderId="6" xfId="1" applyFont="1" applyFill="1" applyBorder="1" applyAlignment="1">
      <alignment horizontal="center"/>
    </xf>
    <xf numFmtId="0" fontId="21" fillId="4" borderId="7" xfId="1" applyFont="1" applyFill="1" applyBorder="1" applyAlignment="1">
      <alignment horizontal="center"/>
    </xf>
    <xf numFmtId="0" fontId="21" fillId="4" borderId="8" xfId="1" applyFont="1" applyFill="1" applyBorder="1" applyAlignment="1">
      <alignment horizontal="center"/>
    </xf>
    <xf numFmtId="0" fontId="16" fillId="0" borderId="1" xfId="1" applyFont="1" applyBorder="1" applyAlignment="1">
      <alignment horizontal="center"/>
    </xf>
    <xf numFmtId="0" fontId="16" fillId="0" borderId="2" xfId="1" applyFont="1" applyBorder="1" applyAlignment="1">
      <alignment horizontal="center"/>
    </xf>
    <xf numFmtId="0" fontId="16" fillId="0" borderId="3" xfId="1" applyFont="1" applyBorder="1" applyAlignment="1">
      <alignment horizontal="center"/>
    </xf>
    <xf numFmtId="0" fontId="17" fillId="0" borderId="4" xfId="1" applyFont="1" applyBorder="1" applyAlignment="1">
      <alignment horizontal="center"/>
    </xf>
    <xf numFmtId="0" fontId="17" fillId="0" borderId="0" xfId="1" applyFont="1" applyAlignment="1">
      <alignment horizontal="center"/>
    </xf>
    <xf numFmtId="0" fontId="17" fillId="0" borderId="5" xfId="1" applyFont="1" applyBorder="1" applyAlignment="1">
      <alignment horizontal="center"/>
    </xf>
    <xf numFmtId="0" fontId="12" fillId="0" borderId="52" xfId="1" applyFont="1" applyBorder="1" applyAlignment="1">
      <alignment horizontal="center"/>
    </xf>
    <xf numFmtId="0" fontId="12" fillId="0" borderId="53" xfId="1" applyFont="1" applyBorder="1" applyAlignment="1">
      <alignment horizontal="center"/>
    </xf>
    <xf numFmtId="0" fontId="12" fillId="0" borderId="54" xfId="1" applyFont="1" applyBorder="1" applyAlignment="1">
      <alignment horizontal="center"/>
    </xf>
    <xf numFmtId="168" fontId="2" fillId="0" borderId="0" xfId="1" applyNumberFormat="1" applyFont="1" applyAlignment="1">
      <alignment horizontal="center"/>
    </xf>
    <xf numFmtId="168" fontId="2" fillId="0" borderId="0" xfId="2" applyNumberFormat="1" applyFont="1" applyBorder="1" applyAlignment="1">
      <alignment horizontal="center"/>
    </xf>
    <xf numFmtId="168" fontId="2" fillId="0" borderId="46" xfId="1" applyNumberFormat="1" applyFont="1" applyBorder="1" applyAlignment="1">
      <alignment horizontal="center"/>
    </xf>
    <xf numFmtId="0" fontId="2" fillId="0" borderId="30" xfId="1" applyFont="1" applyBorder="1" applyAlignment="1">
      <alignment horizontal="center"/>
    </xf>
    <xf numFmtId="0" fontId="2" fillId="0" borderId="46" xfId="1" applyFont="1" applyBorder="1" applyAlignment="1">
      <alignment horizontal="center"/>
    </xf>
    <xf numFmtId="0" fontId="3" fillId="0" borderId="30" xfId="1" applyFont="1" applyBorder="1" applyAlignment="1">
      <alignment horizontal="center"/>
    </xf>
    <xf numFmtId="0" fontId="3" fillId="0" borderId="46" xfId="1" applyFont="1" applyBorder="1" applyAlignment="1">
      <alignment horizontal="center"/>
    </xf>
    <xf numFmtId="0" fontId="3" fillId="2" borderId="6" xfId="1" applyFont="1" applyFill="1" applyBorder="1" applyAlignment="1">
      <alignment horizontal="left"/>
    </xf>
    <xf numFmtId="0" fontId="3" fillId="2" borderId="7" xfId="1" applyFont="1" applyFill="1" applyBorder="1" applyAlignment="1">
      <alignment horizontal="left"/>
    </xf>
    <xf numFmtId="0" fontId="3" fillId="2" borderId="8" xfId="1" applyFont="1" applyFill="1" applyBorder="1" applyAlignment="1">
      <alignment horizontal="left"/>
    </xf>
    <xf numFmtId="0" fontId="3" fillId="3" borderId="8" xfId="1" applyFont="1" applyFill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3" fillId="0" borderId="5" xfId="1" applyFont="1" applyBorder="1" applyAlignment="1">
      <alignment horizontal="center"/>
    </xf>
  </cellXfs>
  <cellStyles count="5">
    <cellStyle name="Millares 2" xfId="2" xr:uid="{0AEBA575-82AB-412C-874B-40569F92DAA2}"/>
    <cellStyle name="Moneda 2" xfId="3" xr:uid="{D7074C57-B965-47EC-8CE0-8AA68C95C120}"/>
    <cellStyle name="Normal" xfId="0" builtinId="0"/>
    <cellStyle name="Normal 2" xfId="1" xr:uid="{E76E338A-A9F8-47C1-B912-951E6BAF55ED}"/>
    <cellStyle name="Porcentaje 2" xfId="4" xr:uid="{3D85A8F4-F6DC-4FA9-849C-049A214E23A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0</xdr:row>
      <xdr:rowOff>66675</xdr:rowOff>
    </xdr:from>
    <xdr:to>
      <xdr:col>1</xdr:col>
      <xdr:colOff>1304925</xdr:colOff>
      <xdr:row>7</xdr:row>
      <xdr:rowOff>66675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D1F0B7EF-2CCD-454A-9DDF-3661F4D299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" y="66675"/>
          <a:ext cx="1352550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523875</xdr:colOff>
      <xdr:row>47</xdr:row>
      <xdr:rowOff>28575</xdr:rowOff>
    </xdr:from>
    <xdr:to>
      <xdr:col>1</xdr:col>
      <xdr:colOff>1257300</xdr:colOff>
      <xdr:row>54</xdr:row>
      <xdr:rowOff>66675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FB76164-86BC-4994-BE5C-F148B0074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9486900"/>
          <a:ext cx="1266825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66675</xdr:colOff>
      <xdr:row>98</xdr:row>
      <xdr:rowOff>95250</xdr:rowOff>
    </xdr:from>
    <xdr:to>
      <xdr:col>1</xdr:col>
      <xdr:colOff>1333500</xdr:colOff>
      <xdr:row>106</xdr:row>
      <xdr:rowOff>47625</xdr:rowOff>
    </xdr:to>
    <xdr:pic>
      <xdr:nvPicPr>
        <xdr:cNvPr id="4" name="Imagen 2">
          <a:extLst>
            <a:ext uri="{FF2B5EF4-FFF2-40B4-BE49-F238E27FC236}">
              <a16:creationId xmlns:a16="http://schemas.microsoft.com/office/drawing/2014/main" id="{93D94C84-4337-4B80-A2E3-809155EF0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18497550"/>
          <a:ext cx="126682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266700</xdr:colOff>
      <xdr:row>330</xdr:row>
      <xdr:rowOff>104775</xdr:rowOff>
    </xdr:from>
    <xdr:to>
      <xdr:col>1</xdr:col>
      <xdr:colOff>1676400</xdr:colOff>
      <xdr:row>337</xdr:row>
      <xdr:rowOff>142875</xdr:rowOff>
    </xdr:to>
    <xdr:pic>
      <xdr:nvPicPr>
        <xdr:cNvPr id="5" name="Imagen 2">
          <a:extLst>
            <a:ext uri="{FF2B5EF4-FFF2-40B4-BE49-F238E27FC236}">
              <a16:creationId xmlns:a16="http://schemas.microsoft.com/office/drawing/2014/main" id="{778B6CC2-370D-4404-8B0C-ACF2C2E7B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63903225"/>
          <a:ext cx="1409700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523875</xdr:colOff>
      <xdr:row>186</xdr:row>
      <xdr:rowOff>95250</xdr:rowOff>
    </xdr:from>
    <xdr:to>
      <xdr:col>1</xdr:col>
      <xdr:colOff>1066800</xdr:colOff>
      <xdr:row>193</xdr:row>
      <xdr:rowOff>123825</xdr:rowOff>
    </xdr:to>
    <xdr:pic>
      <xdr:nvPicPr>
        <xdr:cNvPr id="6" name="Imagen 2">
          <a:extLst>
            <a:ext uri="{FF2B5EF4-FFF2-40B4-BE49-F238E27FC236}">
              <a16:creationId xmlns:a16="http://schemas.microsoft.com/office/drawing/2014/main" id="{1C87FFA0-4AD3-43D1-B26D-66F62FFD6C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36490275"/>
          <a:ext cx="1076325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161925</xdr:colOff>
      <xdr:row>136</xdr:row>
      <xdr:rowOff>57150</xdr:rowOff>
    </xdr:from>
    <xdr:to>
      <xdr:col>1</xdr:col>
      <xdr:colOff>942975</xdr:colOff>
      <xdr:row>143</xdr:row>
      <xdr:rowOff>76200</xdr:rowOff>
    </xdr:to>
    <xdr:pic>
      <xdr:nvPicPr>
        <xdr:cNvPr id="7" name="Imagen 2">
          <a:extLst>
            <a:ext uri="{FF2B5EF4-FFF2-40B4-BE49-F238E27FC236}">
              <a16:creationId xmlns:a16="http://schemas.microsoft.com/office/drawing/2014/main" id="{C2C07E07-6CFB-4A02-B3E1-0A147E95B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27336750"/>
          <a:ext cx="131445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622042</xdr:colOff>
      <xdr:row>376</xdr:row>
      <xdr:rowOff>16300</xdr:rowOff>
    </xdr:from>
    <xdr:to>
      <xdr:col>6</xdr:col>
      <xdr:colOff>563725</xdr:colOff>
      <xdr:row>384</xdr:row>
      <xdr:rowOff>160757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F384F972-ED4E-4674-8B90-5A83B6D875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491455" y="72289667"/>
          <a:ext cx="1973035" cy="146629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</xdr:row>
      <xdr:rowOff>28575</xdr:rowOff>
    </xdr:from>
    <xdr:to>
      <xdr:col>1</xdr:col>
      <xdr:colOff>723900</xdr:colOff>
      <xdr:row>7</xdr:row>
      <xdr:rowOff>142875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F881D76E-4E0E-40D5-A5EB-87A6028DF9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90500"/>
          <a:ext cx="1133475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76200</xdr:colOff>
      <xdr:row>45</xdr:row>
      <xdr:rowOff>152400</xdr:rowOff>
    </xdr:from>
    <xdr:to>
      <xdr:col>1</xdr:col>
      <xdr:colOff>828675</xdr:colOff>
      <xdr:row>53</xdr:row>
      <xdr:rowOff>47625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014091E-E996-4BE1-AE3A-049528CC3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7734300"/>
          <a:ext cx="1238250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123825</xdr:colOff>
      <xdr:row>82</xdr:row>
      <xdr:rowOff>19050</xdr:rowOff>
    </xdr:from>
    <xdr:to>
      <xdr:col>1</xdr:col>
      <xdr:colOff>876300</xdr:colOff>
      <xdr:row>89</xdr:row>
      <xdr:rowOff>76200</xdr:rowOff>
    </xdr:to>
    <xdr:pic>
      <xdr:nvPicPr>
        <xdr:cNvPr id="4" name="Imagen 2">
          <a:extLst>
            <a:ext uri="{FF2B5EF4-FFF2-40B4-BE49-F238E27FC236}">
              <a16:creationId xmlns:a16="http://schemas.microsoft.com/office/drawing/2014/main" id="{4788E372-1875-4F5B-8D43-ABF1C1C7C4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5097125"/>
          <a:ext cx="1238250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85725</xdr:colOff>
      <xdr:row>105</xdr:row>
      <xdr:rowOff>104775</xdr:rowOff>
    </xdr:from>
    <xdr:to>
      <xdr:col>1</xdr:col>
      <xdr:colOff>838200</xdr:colOff>
      <xdr:row>112</xdr:row>
      <xdr:rowOff>161925</xdr:rowOff>
    </xdr:to>
    <xdr:pic>
      <xdr:nvPicPr>
        <xdr:cNvPr id="5" name="Imagen 2">
          <a:extLst>
            <a:ext uri="{FF2B5EF4-FFF2-40B4-BE49-F238E27FC236}">
              <a16:creationId xmlns:a16="http://schemas.microsoft.com/office/drawing/2014/main" id="{488BE8C2-9C5F-44CF-935B-B62D009CD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22688550"/>
          <a:ext cx="1238250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247650</xdr:colOff>
      <xdr:row>142</xdr:row>
      <xdr:rowOff>133350</xdr:rowOff>
    </xdr:from>
    <xdr:to>
      <xdr:col>1</xdr:col>
      <xdr:colOff>1000125</xdr:colOff>
      <xdr:row>150</xdr:row>
      <xdr:rowOff>28575</xdr:rowOff>
    </xdr:to>
    <xdr:pic>
      <xdr:nvPicPr>
        <xdr:cNvPr id="6" name="Imagen 2">
          <a:extLst>
            <a:ext uri="{FF2B5EF4-FFF2-40B4-BE49-F238E27FC236}">
              <a16:creationId xmlns:a16="http://schemas.microsoft.com/office/drawing/2014/main" id="{A172A091-7A74-4D3B-AE2B-1CB1268B4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29984700"/>
          <a:ext cx="1238250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133350</xdr:colOff>
      <xdr:row>180</xdr:row>
      <xdr:rowOff>104775</xdr:rowOff>
    </xdr:from>
    <xdr:to>
      <xdr:col>1</xdr:col>
      <xdr:colOff>885825</xdr:colOff>
      <xdr:row>187</xdr:row>
      <xdr:rowOff>152400</xdr:rowOff>
    </xdr:to>
    <xdr:pic>
      <xdr:nvPicPr>
        <xdr:cNvPr id="7" name="Imagen 2">
          <a:extLst>
            <a:ext uri="{FF2B5EF4-FFF2-40B4-BE49-F238E27FC236}">
              <a16:creationId xmlns:a16="http://schemas.microsoft.com/office/drawing/2014/main" id="{B158B376-2050-4AED-84F2-21CAADBE9D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37528500"/>
          <a:ext cx="123825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171450</xdr:colOff>
      <xdr:row>225</xdr:row>
      <xdr:rowOff>123825</xdr:rowOff>
    </xdr:from>
    <xdr:to>
      <xdr:col>1</xdr:col>
      <xdr:colOff>923925</xdr:colOff>
      <xdr:row>233</xdr:row>
      <xdr:rowOff>19050</xdr:rowOff>
    </xdr:to>
    <xdr:pic>
      <xdr:nvPicPr>
        <xdr:cNvPr id="8" name="Imagen 2">
          <a:extLst>
            <a:ext uri="{FF2B5EF4-FFF2-40B4-BE49-F238E27FC236}">
              <a16:creationId xmlns:a16="http://schemas.microsoft.com/office/drawing/2014/main" id="{32D4A1E9-B15F-432C-8327-EA0167E9EB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45234225"/>
          <a:ext cx="1238250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142875</xdr:colOff>
      <xdr:row>391</xdr:row>
      <xdr:rowOff>9525</xdr:rowOff>
    </xdr:from>
    <xdr:to>
      <xdr:col>1</xdr:col>
      <xdr:colOff>895350</xdr:colOff>
      <xdr:row>398</xdr:row>
      <xdr:rowOff>66675</xdr:rowOff>
    </xdr:to>
    <xdr:pic>
      <xdr:nvPicPr>
        <xdr:cNvPr id="9" name="Imagen 2">
          <a:extLst>
            <a:ext uri="{FF2B5EF4-FFF2-40B4-BE49-F238E27FC236}">
              <a16:creationId xmlns:a16="http://schemas.microsoft.com/office/drawing/2014/main" id="{A3C5262B-3A1D-4BD4-8468-606B9B059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75209400"/>
          <a:ext cx="1238250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419100</xdr:colOff>
      <xdr:row>267</xdr:row>
      <xdr:rowOff>123825</xdr:rowOff>
    </xdr:from>
    <xdr:to>
      <xdr:col>1</xdr:col>
      <xdr:colOff>962025</xdr:colOff>
      <xdr:row>273</xdr:row>
      <xdr:rowOff>38100</xdr:rowOff>
    </xdr:to>
    <xdr:pic>
      <xdr:nvPicPr>
        <xdr:cNvPr id="10" name="Imagen 2">
          <a:extLst>
            <a:ext uri="{FF2B5EF4-FFF2-40B4-BE49-F238E27FC236}">
              <a16:creationId xmlns:a16="http://schemas.microsoft.com/office/drawing/2014/main" id="{9B3081DC-4F35-4485-9D42-5BF0FCCCC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52482750"/>
          <a:ext cx="10287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419100</xdr:colOff>
      <xdr:row>307</xdr:row>
      <xdr:rowOff>123825</xdr:rowOff>
    </xdr:from>
    <xdr:to>
      <xdr:col>1</xdr:col>
      <xdr:colOff>962025</xdr:colOff>
      <xdr:row>313</xdr:row>
      <xdr:rowOff>133350</xdr:rowOff>
    </xdr:to>
    <xdr:pic>
      <xdr:nvPicPr>
        <xdr:cNvPr id="11" name="Imagen 2">
          <a:extLst>
            <a:ext uri="{FF2B5EF4-FFF2-40B4-BE49-F238E27FC236}">
              <a16:creationId xmlns:a16="http://schemas.microsoft.com/office/drawing/2014/main" id="{94202E2A-F5AA-453F-BF4A-4BAC830D9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59978925"/>
          <a:ext cx="10287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314324</xdr:colOff>
      <xdr:row>435</xdr:row>
      <xdr:rowOff>92175</xdr:rowOff>
    </xdr:from>
    <xdr:to>
      <xdr:col>8</xdr:col>
      <xdr:colOff>56178</xdr:colOff>
      <xdr:row>445</xdr:row>
      <xdr:rowOff>28574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0938C812-2846-49E5-8DCD-F31773964C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648324" y="82550100"/>
          <a:ext cx="1980229" cy="155564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0</xdr:rowOff>
    </xdr:from>
    <xdr:to>
      <xdr:col>1</xdr:col>
      <xdr:colOff>942975</xdr:colOff>
      <xdr:row>7</xdr:row>
      <xdr:rowOff>114300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94D532EC-02AE-4616-A8BA-FBFF914BD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0"/>
          <a:ext cx="1428750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48</xdr:row>
      <xdr:rowOff>0</xdr:rowOff>
    </xdr:from>
    <xdr:to>
      <xdr:col>1</xdr:col>
      <xdr:colOff>885825</xdr:colOff>
      <xdr:row>55</xdr:row>
      <xdr:rowOff>38100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4BBE25A-A4D7-4034-A976-8FF8124B6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8448675"/>
          <a:ext cx="1343025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534566</xdr:colOff>
      <xdr:row>88</xdr:row>
      <xdr:rowOff>139211</xdr:rowOff>
    </xdr:from>
    <xdr:to>
      <xdr:col>8</xdr:col>
      <xdr:colOff>233266</xdr:colOff>
      <xdr:row>98</xdr:row>
      <xdr:rowOff>141680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789063CB-BD81-4E55-9539-60E348E4F3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248469" y="15563879"/>
          <a:ext cx="2060511" cy="16547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A6486B-0996-4C71-A148-41D10E373161}">
  <dimension ref="A1:P373"/>
  <sheetViews>
    <sheetView zoomScale="98" zoomScaleNormal="98" workbookViewId="0">
      <selection activeCell="I319" sqref="I319"/>
    </sheetView>
  </sheetViews>
  <sheetFormatPr baseColWidth="10" defaultRowHeight="12.75" x14ac:dyDescent="0.2"/>
  <cols>
    <col min="1" max="1" width="8" style="1" customWidth="1"/>
    <col min="2" max="2" width="39.5703125" style="1" customWidth="1"/>
    <col min="3" max="3" width="9.85546875" style="1" customWidth="1"/>
    <col min="4" max="4" width="15.5703125" style="1" customWidth="1"/>
    <col min="5" max="5" width="16.140625" style="1" customWidth="1"/>
    <col min="6" max="6" width="14.28515625" style="1" customWidth="1"/>
    <col min="7" max="7" width="13.42578125" style="1" bestFit="1" customWidth="1"/>
    <col min="8" max="8" width="11.5703125" style="1" customWidth="1"/>
    <col min="9" max="9" width="11.7109375" style="1" customWidth="1"/>
    <col min="10" max="10" width="13.5703125" style="1" customWidth="1"/>
    <col min="11" max="11" width="14.5703125" style="1" customWidth="1"/>
    <col min="12" max="12" width="15.140625" style="1" customWidth="1"/>
    <col min="13" max="13" width="15.42578125" style="1" customWidth="1"/>
    <col min="14" max="14" width="13.5703125" style="1" bestFit="1" customWidth="1"/>
    <col min="15" max="256" width="11.42578125" style="1"/>
    <col min="257" max="257" width="8" style="1" customWidth="1"/>
    <col min="258" max="258" width="39.5703125" style="1" customWidth="1"/>
    <col min="259" max="259" width="9.85546875" style="1" customWidth="1"/>
    <col min="260" max="260" width="15.5703125" style="1" customWidth="1"/>
    <col min="261" max="261" width="16.140625" style="1" customWidth="1"/>
    <col min="262" max="262" width="14.28515625" style="1" customWidth="1"/>
    <col min="263" max="263" width="13.42578125" style="1" bestFit="1" customWidth="1"/>
    <col min="264" max="264" width="11.5703125" style="1" customWidth="1"/>
    <col min="265" max="265" width="11.7109375" style="1" customWidth="1"/>
    <col min="266" max="266" width="13.5703125" style="1" customWidth="1"/>
    <col min="267" max="267" width="14.5703125" style="1" customWidth="1"/>
    <col min="268" max="268" width="15.140625" style="1" customWidth="1"/>
    <col min="269" max="269" width="15.42578125" style="1" customWidth="1"/>
    <col min="270" max="270" width="13.5703125" style="1" bestFit="1" customWidth="1"/>
    <col min="271" max="512" width="11.42578125" style="1"/>
    <col min="513" max="513" width="8" style="1" customWidth="1"/>
    <col min="514" max="514" width="39.5703125" style="1" customWidth="1"/>
    <col min="515" max="515" width="9.85546875" style="1" customWidth="1"/>
    <col min="516" max="516" width="15.5703125" style="1" customWidth="1"/>
    <col min="517" max="517" width="16.140625" style="1" customWidth="1"/>
    <col min="518" max="518" width="14.28515625" style="1" customWidth="1"/>
    <col min="519" max="519" width="13.42578125" style="1" bestFit="1" customWidth="1"/>
    <col min="520" max="520" width="11.5703125" style="1" customWidth="1"/>
    <col min="521" max="521" width="11.7109375" style="1" customWidth="1"/>
    <col min="522" max="522" width="13.5703125" style="1" customWidth="1"/>
    <col min="523" max="523" width="14.5703125" style="1" customWidth="1"/>
    <col min="524" max="524" width="15.140625" style="1" customWidth="1"/>
    <col min="525" max="525" width="15.42578125" style="1" customWidth="1"/>
    <col min="526" max="526" width="13.5703125" style="1" bestFit="1" customWidth="1"/>
    <col min="527" max="768" width="11.42578125" style="1"/>
    <col min="769" max="769" width="8" style="1" customWidth="1"/>
    <col min="770" max="770" width="39.5703125" style="1" customWidth="1"/>
    <col min="771" max="771" width="9.85546875" style="1" customWidth="1"/>
    <col min="772" max="772" width="15.5703125" style="1" customWidth="1"/>
    <col min="773" max="773" width="16.140625" style="1" customWidth="1"/>
    <col min="774" max="774" width="14.28515625" style="1" customWidth="1"/>
    <col min="775" max="775" width="13.42578125" style="1" bestFit="1" customWidth="1"/>
    <col min="776" max="776" width="11.5703125" style="1" customWidth="1"/>
    <col min="777" max="777" width="11.7109375" style="1" customWidth="1"/>
    <col min="778" max="778" width="13.5703125" style="1" customWidth="1"/>
    <col min="779" max="779" width="14.5703125" style="1" customWidth="1"/>
    <col min="780" max="780" width="15.140625" style="1" customWidth="1"/>
    <col min="781" max="781" width="15.42578125" style="1" customWidth="1"/>
    <col min="782" max="782" width="13.5703125" style="1" bestFit="1" customWidth="1"/>
    <col min="783" max="1024" width="11.42578125" style="1"/>
    <col min="1025" max="1025" width="8" style="1" customWidth="1"/>
    <col min="1026" max="1026" width="39.5703125" style="1" customWidth="1"/>
    <col min="1027" max="1027" width="9.85546875" style="1" customWidth="1"/>
    <col min="1028" max="1028" width="15.5703125" style="1" customWidth="1"/>
    <col min="1029" max="1029" width="16.140625" style="1" customWidth="1"/>
    <col min="1030" max="1030" width="14.28515625" style="1" customWidth="1"/>
    <col min="1031" max="1031" width="13.42578125" style="1" bestFit="1" customWidth="1"/>
    <col min="1032" max="1032" width="11.5703125" style="1" customWidth="1"/>
    <col min="1033" max="1033" width="11.7109375" style="1" customWidth="1"/>
    <col min="1034" max="1034" width="13.5703125" style="1" customWidth="1"/>
    <col min="1035" max="1035" width="14.5703125" style="1" customWidth="1"/>
    <col min="1036" max="1036" width="15.140625" style="1" customWidth="1"/>
    <col min="1037" max="1037" width="15.42578125" style="1" customWidth="1"/>
    <col min="1038" max="1038" width="13.5703125" style="1" bestFit="1" customWidth="1"/>
    <col min="1039" max="1280" width="11.42578125" style="1"/>
    <col min="1281" max="1281" width="8" style="1" customWidth="1"/>
    <col min="1282" max="1282" width="39.5703125" style="1" customWidth="1"/>
    <col min="1283" max="1283" width="9.85546875" style="1" customWidth="1"/>
    <col min="1284" max="1284" width="15.5703125" style="1" customWidth="1"/>
    <col min="1285" max="1285" width="16.140625" style="1" customWidth="1"/>
    <col min="1286" max="1286" width="14.28515625" style="1" customWidth="1"/>
    <col min="1287" max="1287" width="13.42578125" style="1" bestFit="1" customWidth="1"/>
    <col min="1288" max="1288" width="11.5703125" style="1" customWidth="1"/>
    <col min="1289" max="1289" width="11.7109375" style="1" customWidth="1"/>
    <col min="1290" max="1290" width="13.5703125" style="1" customWidth="1"/>
    <col min="1291" max="1291" width="14.5703125" style="1" customWidth="1"/>
    <col min="1292" max="1292" width="15.140625" style="1" customWidth="1"/>
    <col min="1293" max="1293" width="15.42578125" style="1" customWidth="1"/>
    <col min="1294" max="1294" width="13.5703125" style="1" bestFit="1" customWidth="1"/>
    <col min="1295" max="1536" width="11.42578125" style="1"/>
    <col min="1537" max="1537" width="8" style="1" customWidth="1"/>
    <col min="1538" max="1538" width="39.5703125" style="1" customWidth="1"/>
    <col min="1539" max="1539" width="9.85546875" style="1" customWidth="1"/>
    <col min="1540" max="1540" width="15.5703125" style="1" customWidth="1"/>
    <col min="1541" max="1541" width="16.140625" style="1" customWidth="1"/>
    <col min="1542" max="1542" width="14.28515625" style="1" customWidth="1"/>
    <col min="1543" max="1543" width="13.42578125" style="1" bestFit="1" customWidth="1"/>
    <col min="1544" max="1544" width="11.5703125" style="1" customWidth="1"/>
    <col min="1545" max="1545" width="11.7109375" style="1" customWidth="1"/>
    <col min="1546" max="1546" width="13.5703125" style="1" customWidth="1"/>
    <col min="1547" max="1547" width="14.5703125" style="1" customWidth="1"/>
    <col min="1548" max="1548" width="15.140625" style="1" customWidth="1"/>
    <col min="1549" max="1549" width="15.42578125" style="1" customWidth="1"/>
    <col min="1550" max="1550" width="13.5703125" style="1" bestFit="1" customWidth="1"/>
    <col min="1551" max="1792" width="11.42578125" style="1"/>
    <col min="1793" max="1793" width="8" style="1" customWidth="1"/>
    <col min="1794" max="1794" width="39.5703125" style="1" customWidth="1"/>
    <col min="1795" max="1795" width="9.85546875" style="1" customWidth="1"/>
    <col min="1796" max="1796" width="15.5703125" style="1" customWidth="1"/>
    <col min="1797" max="1797" width="16.140625" style="1" customWidth="1"/>
    <col min="1798" max="1798" width="14.28515625" style="1" customWidth="1"/>
    <col min="1799" max="1799" width="13.42578125" style="1" bestFit="1" customWidth="1"/>
    <col min="1800" max="1800" width="11.5703125" style="1" customWidth="1"/>
    <col min="1801" max="1801" width="11.7109375" style="1" customWidth="1"/>
    <col min="1802" max="1802" width="13.5703125" style="1" customWidth="1"/>
    <col min="1803" max="1803" width="14.5703125" style="1" customWidth="1"/>
    <col min="1804" max="1804" width="15.140625" style="1" customWidth="1"/>
    <col min="1805" max="1805" width="15.42578125" style="1" customWidth="1"/>
    <col min="1806" max="1806" width="13.5703125" style="1" bestFit="1" customWidth="1"/>
    <col min="1807" max="2048" width="11.42578125" style="1"/>
    <col min="2049" max="2049" width="8" style="1" customWidth="1"/>
    <col min="2050" max="2050" width="39.5703125" style="1" customWidth="1"/>
    <col min="2051" max="2051" width="9.85546875" style="1" customWidth="1"/>
    <col min="2052" max="2052" width="15.5703125" style="1" customWidth="1"/>
    <col min="2053" max="2053" width="16.140625" style="1" customWidth="1"/>
    <col min="2054" max="2054" width="14.28515625" style="1" customWidth="1"/>
    <col min="2055" max="2055" width="13.42578125" style="1" bestFit="1" customWidth="1"/>
    <col min="2056" max="2056" width="11.5703125" style="1" customWidth="1"/>
    <col min="2057" max="2057" width="11.7109375" style="1" customWidth="1"/>
    <col min="2058" max="2058" width="13.5703125" style="1" customWidth="1"/>
    <col min="2059" max="2059" width="14.5703125" style="1" customWidth="1"/>
    <col min="2060" max="2060" width="15.140625" style="1" customWidth="1"/>
    <col min="2061" max="2061" width="15.42578125" style="1" customWidth="1"/>
    <col min="2062" max="2062" width="13.5703125" style="1" bestFit="1" customWidth="1"/>
    <col min="2063" max="2304" width="11.42578125" style="1"/>
    <col min="2305" max="2305" width="8" style="1" customWidth="1"/>
    <col min="2306" max="2306" width="39.5703125" style="1" customWidth="1"/>
    <col min="2307" max="2307" width="9.85546875" style="1" customWidth="1"/>
    <col min="2308" max="2308" width="15.5703125" style="1" customWidth="1"/>
    <col min="2309" max="2309" width="16.140625" style="1" customWidth="1"/>
    <col min="2310" max="2310" width="14.28515625" style="1" customWidth="1"/>
    <col min="2311" max="2311" width="13.42578125" style="1" bestFit="1" customWidth="1"/>
    <col min="2312" max="2312" width="11.5703125" style="1" customWidth="1"/>
    <col min="2313" max="2313" width="11.7109375" style="1" customWidth="1"/>
    <col min="2314" max="2314" width="13.5703125" style="1" customWidth="1"/>
    <col min="2315" max="2315" width="14.5703125" style="1" customWidth="1"/>
    <col min="2316" max="2316" width="15.140625" style="1" customWidth="1"/>
    <col min="2317" max="2317" width="15.42578125" style="1" customWidth="1"/>
    <col min="2318" max="2318" width="13.5703125" style="1" bestFit="1" customWidth="1"/>
    <col min="2319" max="2560" width="11.42578125" style="1"/>
    <col min="2561" max="2561" width="8" style="1" customWidth="1"/>
    <col min="2562" max="2562" width="39.5703125" style="1" customWidth="1"/>
    <col min="2563" max="2563" width="9.85546875" style="1" customWidth="1"/>
    <col min="2564" max="2564" width="15.5703125" style="1" customWidth="1"/>
    <col min="2565" max="2565" width="16.140625" style="1" customWidth="1"/>
    <col min="2566" max="2566" width="14.28515625" style="1" customWidth="1"/>
    <col min="2567" max="2567" width="13.42578125" style="1" bestFit="1" customWidth="1"/>
    <col min="2568" max="2568" width="11.5703125" style="1" customWidth="1"/>
    <col min="2569" max="2569" width="11.7109375" style="1" customWidth="1"/>
    <col min="2570" max="2570" width="13.5703125" style="1" customWidth="1"/>
    <col min="2571" max="2571" width="14.5703125" style="1" customWidth="1"/>
    <col min="2572" max="2572" width="15.140625" style="1" customWidth="1"/>
    <col min="2573" max="2573" width="15.42578125" style="1" customWidth="1"/>
    <col min="2574" max="2574" width="13.5703125" style="1" bestFit="1" customWidth="1"/>
    <col min="2575" max="2816" width="11.42578125" style="1"/>
    <col min="2817" max="2817" width="8" style="1" customWidth="1"/>
    <col min="2818" max="2818" width="39.5703125" style="1" customWidth="1"/>
    <col min="2819" max="2819" width="9.85546875" style="1" customWidth="1"/>
    <col min="2820" max="2820" width="15.5703125" style="1" customWidth="1"/>
    <col min="2821" max="2821" width="16.140625" style="1" customWidth="1"/>
    <col min="2822" max="2822" width="14.28515625" style="1" customWidth="1"/>
    <col min="2823" max="2823" width="13.42578125" style="1" bestFit="1" customWidth="1"/>
    <col min="2824" max="2824" width="11.5703125" style="1" customWidth="1"/>
    <col min="2825" max="2825" width="11.7109375" style="1" customWidth="1"/>
    <col min="2826" max="2826" width="13.5703125" style="1" customWidth="1"/>
    <col min="2827" max="2827" width="14.5703125" style="1" customWidth="1"/>
    <col min="2828" max="2828" width="15.140625" style="1" customWidth="1"/>
    <col min="2829" max="2829" width="15.42578125" style="1" customWidth="1"/>
    <col min="2830" max="2830" width="13.5703125" style="1" bestFit="1" customWidth="1"/>
    <col min="2831" max="3072" width="11.42578125" style="1"/>
    <col min="3073" max="3073" width="8" style="1" customWidth="1"/>
    <col min="3074" max="3074" width="39.5703125" style="1" customWidth="1"/>
    <col min="3075" max="3075" width="9.85546875" style="1" customWidth="1"/>
    <col min="3076" max="3076" width="15.5703125" style="1" customWidth="1"/>
    <col min="3077" max="3077" width="16.140625" style="1" customWidth="1"/>
    <col min="3078" max="3078" width="14.28515625" style="1" customWidth="1"/>
    <col min="3079" max="3079" width="13.42578125" style="1" bestFit="1" customWidth="1"/>
    <col min="3080" max="3080" width="11.5703125" style="1" customWidth="1"/>
    <col min="3081" max="3081" width="11.7109375" style="1" customWidth="1"/>
    <col min="3082" max="3082" width="13.5703125" style="1" customWidth="1"/>
    <col min="3083" max="3083" width="14.5703125" style="1" customWidth="1"/>
    <col min="3084" max="3084" width="15.140625" style="1" customWidth="1"/>
    <col min="3085" max="3085" width="15.42578125" style="1" customWidth="1"/>
    <col min="3086" max="3086" width="13.5703125" style="1" bestFit="1" customWidth="1"/>
    <col min="3087" max="3328" width="11.42578125" style="1"/>
    <col min="3329" max="3329" width="8" style="1" customWidth="1"/>
    <col min="3330" max="3330" width="39.5703125" style="1" customWidth="1"/>
    <col min="3331" max="3331" width="9.85546875" style="1" customWidth="1"/>
    <col min="3332" max="3332" width="15.5703125" style="1" customWidth="1"/>
    <col min="3333" max="3333" width="16.140625" style="1" customWidth="1"/>
    <col min="3334" max="3334" width="14.28515625" style="1" customWidth="1"/>
    <col min="3335" max="3335" width="13.42578125" style="1" bestFit="1" customWidth="1"/>
    <col min="3336" max="3336" width="11.5703125" style="1" customWidth="1"/>
    <col min="3337" max="3337" width="11.7109375" style="1" customWidth="1"/>
    <col min="3338" max="3338" width="13.5703125" style="1" customWidth="1"/>
    <col min="3339" max="3339" width="14.5703125" style="1" customWidth="1"/>
    <col min="3340" max="3340" width="15.140625" style="1" customWidth="1"/>
    <col min="3341" max="3341" width="15.42578125" style="1" customWidth="1"/>
    <col min="3342" max="3342" width="13.5703125" style="1" bestFit="1" customWidth="1"/>
    <col min="3343" max="3584" width="11.42578125" style="1"/>
    <col min="3585" max="3585" width="8" style="1" customWidth="1"/>
    <col min="3586" max="3586" width="39.5703125" style="1" customWidth="1"/>
    <col min="3587" max="3587" width="9.85546875" style="1" customWidth="1"/>
    <col min="3588" max="3588" width="15.5703125" style="1" customWidth="1"/>
    <col min="3589" max="3589" width="16.140625" style="1" customWidth="1"/>
    <col min="3590" max="3590" width="14.28515625" style="1" customWidth="1"/>
    <col min="3591" max="3591" width="13.42578125" style="1" bestFit="1" customWidth="1"/>
    <col min="3592" max="3592" width="11.5703125" style="1" customWidth="1"/>
    <col min="3593" max="3593" width="11.7109375" style="1" customWidth="1"/>
    <col min="3594" max="3594" width="13.5703125" style="1" customWidth="1"/>
    <col min="3595" max="3595" width="14.5703125" style="1" customWidth="1"/>
    <col min="3596" max="3596" width="15.140625" style="1" customWidth="1"/>
    <col min="3597" max="3597" width="15.42578125" style="1" customWidth="1"/>
    <col min="3598" max="3598" width="13.5703125" style="1" bestFit="1" customWidth="1"/>
    <col min="3599" max="3840" width="11.42578125" style="1"/>
    <col min="3841" max="3841" width="8" style="1" customWidth="1"/>
    <col min="3842" max="3842" width="39.5703125" style="1" customWidth="1"/>
    <col min="3843" max="3843" width="9.85546875" style="1" customWidth="1"/>
    <col min="3844" max="3844" width="15.5703125" style="1" customWidth="1"/>
    <col min="3845" max="3845" width="16.140625" style="1" customWidth="1"/>
    <col min="3846" max="3846" width="14.28515625" style="1" customWidth="1"/>
    <col min="3847" max="3847" width="13.42578125" style="1" bestFit="1" customWidth="1"/>
    <col min="3848" max="3848" width="11.5703125" style="1" customWidth="1"/>
    <col min="3849" max="3849" width="11.7109375" style="1" customWidth="1"/>
    <col min="3850" max="3850" width="13.5703125" style="1" customWidth="1"/>
    <col min="3851" max="3851" width="14.5703125" style="1" customWidth="1"/>
    <col min="3852" max="3852" width="15.140625" style="1" customWidth="1"/>
    <col min="3853" max="3853" width="15.42578125" style="1" customWidth="1"/>
    <col min="3854" max="3854" width="13.5703125" style="1" bestFit="1" customWidth="1"/>
    <col min="3855" max="4096" width="11.42578125" style="1"/>
    <col min="4097" max="4097" width="8" style="1" customWidth="1"/>
    <col min="4098" max="4098" width="39.5703125" style="1" customWidth="1"/>
    <col min="4099" max="4099" width="9.85546875" style="1" customWidth="1"/>
    <col min="4100" max="4100" width="15.5703125" style="1" customWidth="1"/>
    <col min="4101" max="4101" width="16.140625" style="1" customWidth="1"/>
    <col min="4102" max="4102" width="14.28515625" style="1" customWidth="1"/>
    <col min="4103" max="4103" width="13.42578125" style="1" bestFit="1" customWidth="1"/>
    <col min="4104" max="4104" width="11.5703125" style="1" customWidth="1"/>
    <col min="4105" max="4105" width="11.7109375" style="1" customWidth="1"/>
    <col min="4106" max="4106" width="13.5703125" style="1" customWidth="1"/>
    <col min="4107" max="4107" width="14.5703125" style="1" customWidth="1"/>
    <col min="4108" max="4108" width="15.140625" style="1" customWidth="1"/>
    <col min="4109" max="4109" width="15.42578125" style="1" customWidth="1"/>
    <col min="4110" max="4110" width="13.5703125" style="1" bestFit="1" customWidth="1"/>
    <col min="4111" max="4352" width="11.42578125" style="1"/>
    <col min="4353" max="4353" width="8" style="1" customWidth="1"/>
    <col min="4354" max="4354" width="39.5703125" style="1" customWidth="1"/>
    <col min="4355" max="4355" width="9.85546875" style="1" customWidth="1"/>
    <col min="4356" max="4356" width="15.5703125" style="1" customWidth="1"/>
    <col min="4357" max="4357" width="16.140625" style="1" customWidth="1"/>
    <col min="4358" max="4358" width="14.28515625" style="1" customWidth="1"/>
    <col min="4359" max="4359" width="13.42578125" style="1" bestFit="1" customWidth="1"/>
    <col min="4360" max="4360" width="11.5703125" style="1" customWidth="1"/>
    <col min="4361" max="4361" width="11.7109375" style="1" customWidth="1"/>
    <col min="4362" max="4362" width="13.5703125" style="1" customWidth="1"/>
    <col min="4363" max="4363" width="14.5703125" style="1" customWidth="1"/>
    <col min="4364" max="4364" width="15.140625" style="1" customWidth="1"/>
    <col min="4365" max="4365" width="15.42578125" style="1" customWidth="1"/>
    <col min="4366" max="4366" width="13.5703125" style="1" bestFit="1" customWidth="1"/>
    <col min="4367" max="4608" width="11.42578125" style="1"/>
    <col min="4609" max="4609" width="8" style="1" customWidth="1"/>
    <col min="4610" max="4610" width="39.5703125" style="1" customWidth="1"/>
    <col min="4611" max="4611" width="9.85546875" style="1" customWidth="1"/>
    <col min="4612" max="4612" width="15.5703125" style="1" customWidth="1"/>
    <col min="4613" max="4613" width="16.140625" style="1" customWidth="1"/>
    <col min="4614" max="4614" width="14.28515625" style="1" customWidth="1"/>
    <col min="4615" max="4615" width="13.42578125" style="1" bestFit="1" customWidth="1"/>
    <col min="4616" max="4616" width="11.5703125" style="1" customWidth="1"/>
    <col min="4617" max="4617" width="11.7109375" style="1" customWidth="1"/>
    <col min="4618" max="4618" width="13.5703125" style="1" customWidth="1"/>
    <col min="4619" max="4619" width="14.5703125" style="1" customWidth="1"/>
    <col min="4620" max="4620" width="15.140625" style="1" customWidth="1"/>
    <col min="4621" max="4621" width="15.42578125" style="1" customWidth="1"/>
    <col min="4622" max="4622" width="13.5703125" style="1" bestFit="1" customWidth="1"/>
    <col min="4623" max="4864" width="11.42578125" style="1"/>
    <col min="4865" max="4865" width="8" style="1" customWidth="1"/>
    <col min="4866" max="4866" width="39.5703125" style="1" customWidth="1"/>
    <col min="4867" max="4867" width="9.85546875" style="1" customWidth="1"/>
    <col min="4868" max="4868" width="15.5703125" style="1" customWidth="1"/>
    <col min="4869" max="4869" width="16.140625" style="1" customWidth="1"/>
    <col min="4870" max="4870" width="14.28515625" style="1" customWidth="1"/>
    <col min="4871" max="4871" width="13.42578125" style="1" bestFit="1" customWidth="1"/>
    <col min="4872" max="4872" width="11.5703125" style="1" customWidth="1"/>
    <col min="4873" max="4873" width="11.7109375" style="1" customWidth="1"/>
    <col min="4874" max="4874" width="13.5703125" style="1" customWidth="1"/>
    <col min="4875" max="4875" width="14.5703125" style="1" customWidth="1"/>
    <col min="4876" max="4876" width="15.140625" style="1" customWidth="1"/>
    <col min="4877" max="4877" width="15.42578125" style="1" customWidth="1"/>
    <col min="4878" max="4878" width="13.5703125" style="1" bestFit="1" customWidth="1"/>
    <col min="4879" max="5120" width="11.42578125" style="1"/>
    <col min="5121" max="5121" width="8" style="1" customWidth="1"/>
    <col min="5122" max="5122" width="39.5703125" style="1" customWidth="1"/>
    <col min="5123" max="5123" width="9.85546875" style="1" customWidth="1"/>
    <col min="5124" max="5124" width="15.5703125" style="1" customWidth="1"/>
    <col min="5125" max="5125" width="16.140625" style="1" customWidth="1"/>
    <col min="5126" max="5126" width="14.28515625" style="1" customWidth="1"/>
    <col min="5127" max="5127" width="13.42578125" style="1" bestFit="1" customWidth="1"/>
    <col min="5128" max="5128" width="11.5703125" style="1" customWidth="1"/>
    <col min="5129" max="5129" width="11.7109375" style="1" customWidth="1"/>
    <col min="5130" max="5130" width="13.5703125" style="1" customWidth="1"/>
    <col min="5131" max="5131" width="14.5703125" style="1" customWidth="1"/>
    <col min="5132" max="5132" width="15.140625" style="1" customWidth="1"/>
    <col min="5133" max="5133" width="15.42578125" style="1" customWidth="1"/>
    <col min="5134" max="5134" width="13.5703125" style="1" bestFit="1" customWidth="1"/>
    <col min="5135" max="5376" width="11.42578125" style="1"/>
    <col min="5377" max="5377" width="8" style="1" customWidth="1"/>
    <col min="5378" max="5378" width="39.5703125" style="1" customWidth="1"/>
    <col min="5379" max="5379" width="9.85546875" style="1" customWidth="1"/>
    <col min="5380" max="5380" width="15.5703125" style="1" customWidth="1"/>
    <col min="5381" max="5381" width="16.140625" style="1" customWidth="1"/>
    <col min="5382" max="5382" width="14.28515625" style="1" customWidth="1"/>
    <col min="5383" max="5383" width="13.42578125" style="1" bestFit="1" customWidth="1"/>
    <col min="5384" max="5384" width="11.5703125" style="1" customWidth="1"/>
    <col min="5385" max="5385" width="11.7109375" style="1" customWidth="1"/>
    <col min="5386" max="5386" width="13.5703125" style="1" customWidth="1"/>
    <col min="5387" max="5387" width="14.5703125" style="1" customWidth="1"/>
    <col min="5388" max="5388" width="15.140625" style="1" customWidth="1"/>
    <col min="5389" max="5389" width="15.42578125" style="1" customWidth="1"/>
    <col min="5390" max="5390" width="13.5703125" style="1" bestFit="1" customWidth="1"/>
    <col min="5391" max="5632" width="11.42578125" style="1"/>
    <col min="5633" max="5633" width="8" style="1" customWidth="1"/>
    <col min="5634" max="5634" width="39.5703125" style="1" customWidth="1"/>
    <col min="5635" max="5635" width="9.85546875" style="1" customWidth="1"/>
    <col min="5636" max="5636" width="15.5703125" style="1" customWidth="1"/>
    <col min="5637" max="5637" width="16.140625" style="1" customWidth="1"/>
    <col min="5638" max="5638" width="14.28515625" style="1" customWidth="1"/>
    <col min="5639" max="5639" width="13.42578125" style="1" bestFit="1" customWidth="1"/>
    <col min="5640" max="5640" width="11.5703125" style="1" customWidth="1"/>
    <col min="5641" max="5641" width="11.7109375" style="1" customWidth="1"/>
    <col min="5642" max="5642" width="13.5703125" style="1" customWidth="1"/>
    <col min="5643" max="5643" width="14.5703125" style="1" customWidth="1"/>
    <col min="5644" max="5644" width="15.140625" style="1" customWidth="1"/>
    <col min="5645" max="5645" width="15.42578125" style="1" customWidth="1"/>
    <col min="5646" max="5646" width="13.5703125" style="1" bestFit="1" customWidth="1"/>
    <col min="5647" max="5888" width="11.42578125" style="1"/>
    <col min="5889" max="5889" width="8" style="1" customWidth="1"/>
    <col min="5890" max="5890" width="39.5703125" style="1" customWidth="1"/>
    <col min="5891" max="5891" width="9.85546875" style="1" customWidth="1"/>
    <col min="5892" max="5892" width="15.5703125" style="1" customWidth="1"/>
    <col min="5893" max="5893" width="16.140625" style="1" customWidth="1"/>
    <col min="5894" max="5894" width="14.28515625" style="1" customWidth="1"/>
    <col min="5895" max="5895" width="13.42578125" style="1" bestFit="1" customWidth="1"/>
    <col min="5896" max="5896" width="11.5703125" style="1" customWidth="1"/>
    <col min="5897" max="5897" width="11.7109375" style="1" customWidth="1"/>
    <col min="5898" max="5898" width="13.5703125" style="1" customWidth="1"/>
    <col min="5899" max="5899" width="14.5703125" style="1" customWidth="1"/>
    <col min="5900" max="5900" width="15.140625" style="1" customWidth="1"/>
    <col min="5901" max="5901" width="15.42578125" style="1" customWidth="1"/>
    <col min="5902" max="5902" width="13.5703125" style="1" bestFit="1" customWidth="1"/>
    <col min="5903" max="6144" width="11.42578125" style="1"/>
    <col min="6145" max="6145" width="8" style="1" customWidth="1"/>
    <col min="6146" max="6146" width="39.5703125" style="1" customWidth="1"/>
    <col min="6147" max="6147" width="9.85546875" style="1" customWidth="1"/>
    <col min="6148" max="6148" width="15.5703125" style="1" customWidth="1"/>
    <col min="6149" max="6149" width="16.140625" style="1" customWidth="1"/>
    <col min="6150" max="6150" width="14.28515625" style="1" customWidth="1"/>
    <col min="6151" max="6151" width="13.42578125" style="1" bestFit="1" customWidth="1"/>
    <col min="6152" max="6152" width="11.5703125" style="1" customWidth="1"/>
    <col min="6153" max="6153" width="11.7109375" style="1" customWidth="1"/>
    <col min="6154" max="6154" width="13.5703125" style="1" customWidth="1"/>
    <col min="6155" max="6155" width="14.5703125" style="1" customWidth="1"/>
    <col min="6156" max="6156" width="15.140625" style="1" customWidth="1"/>
    <col min="6157" max="6157" width="15.42578125" style="1" customWidth="1"/>
    <col min="6158" max="6158" width="13.5703125" style="1" bestFit="1" customWidth="1"/>
    <col min="6159" max="6400" width="11.42578125" style="1"/>
    <col min="6401" max="6401" width="8" style="1" customWidth="1"/>
    <col min="6402" max="6402" width="39.5703125" style="1" customWidth="1"/>
    <col min="6403" max="6403" width="9.85546875" style="1" customWidth="1"/>
    <col min="6404" max="6404" width="15.5703125" style="1" customWidth="1"/>
    <col min="6405" max="6405" width="16.140625" style="1" customWidth="1"/>
    <col min="6406" max="6406" width="14.28515625" style="1" customWidth="1"/>
    <col min="6407" max="6407" width="13.42578125" style="1" bestFit="1" customWidth="1"/>
    <col min="6408" max="6408" width="11.5703125" style="1" customWidth="1"/>
    <col min="6409" max="6409" width="11.7109375" style="1" customWidth="1"/>
    <col min="6410" max="6410" width="13.5703125" style="1" customWidth="1"/>
    <col min="6411" max="6411" width="14.5703125" style="1" customWidth="1"/>
    <col min="6412" max="6412" width="15.140625" style="1" customWidth="1"/>
    <col min="6413" max="6413" width="15.42578125" style="1" customWidth="1"/>
    <col min="6414" max="6414" width="13.5703125" style="1" bestFit="1" customWidth="1"/>
    <col min="6415" max="6656" width="11.42578125" style="1"/>
    <col min="6657" max="6657" width="8" style="1" customWidth="1"/>
    <col min="6658" max="6658" width="39.5703125" style="1" customWidth="1"/>
    <col min="6659" max="6659" width="9.85546875" style="1" customWidth="1"/>
    <col min="6660" max="6660" width="15.5703125" style="1" customWidth="1"/>
    <col min="6661" max="6661" width="16.140625" style="1" customWidth="1"/>
    <col min="6662" max="6662" width="14.28515625" style="1" customWidth="1"/>
    <col min="6663" max="6663" width="13.42578125" style="1" bestFit="1" customWidth="1"/>
    <col min="6664" max="6664" width="11.5703125" style="1" customWidth="1"/>
    <col min="6665" max="6665" width="11.7109375" style="1" customWidth="1"/>
    <col min="6666" max="6666" width="13.5703125" style="1" customWidth="1"/>
    <col min="6667" max="6667" width="14.5703125" style="1" customWidth="1"/>
    <col min="6668" max="6668" width="15.140625" style="1" customWidth="1"/>
    <col min="6669" max="6669" width="15.42578125" style="1" customWidth="1"/>
    <col min="6670" max="6670" width="13.5703125" style="1" bestFit="1" customWidth="1"/>
    <col min="6671" max="6912" width="11.42578125" style="1"/>
    <col min="6913" max="6913" width="8" style="1" customWidth="1"/>
    <col min="6914" max="6914" width="39.5703125" style="1" customWidth="1"/>
    <col min="6915" max="6915" width="9.85546875" style="1" customWidth="1"/>
    <col min="6916" max="6916" width="15.5703125" style="1" customWidth="1"/>
    <col min="6917" max="6917" width="16.140625" style="1" customWidth="1"/>
    <col min="6918" max="6918" width="14.28515625" style="1" customWidth="1"/>
    <col min="6919" max="6919" width="13.42578125" style="1" bestFit="1" customWidth="1"/>
    <col min="6920" max="6920" width="11.5703125" style="1" customWidth="1"/>
    <col min="6921" max="6921" width="11.7109375" style="1" customWidth="1"/>
    <col min="6922" max="6922" width="13.5703125" style="1" customWidth="1"/>
    <col min="6923" max="6923" width="14.5703125" style="1" customWidth="1"/>
    <col min="6924" max="6924" width="15.140625" style="1" customWidth="1"/>
    <col min="6925" max="6925" width="15.42578125" style="1" customWidth="1"/>
    <col min="6926" max="6926" width="13.5703125" style="1" bestFit="1" customWidth="1"/>
    <col min="6927" max="7168" width="11.42578125" style="1"/>
    <col min="7169" max="7169" width="8" style="1" customWidth="1"/>
    <col min="7170" max="7170" width="39.5703125" style="1" customWidth="1"/>
    <col min="7171" max="7171" width="9.85546875" style="1" customWidth="1"/>
    <col min="7172" max="7172" width="15.5703125" style="1" customWidth="1"/>
    <col min="7173" max="7173" width="16.140625" style="1" customWidth="1"/>
    <col min="7174" max="7174" width="14.28515625" style="1" customWidth="1"/>
    <col min="7175" max="7175" width="13.42578125" style="1" bestFit="1" customWidth="1"/>
    <col min="7176" max="7176" width="11.5703125" style="1" customWidth="1"/>
    <col min="7177" max="7177" width="11.7109375" style="1" customWidth="1"/>
    <col min="7178" max="7178" width="13.5703125" style="1" customWidth="1"/>
    <col min="7179" max="7179" width="14.5703125" style="1" customWidth="1"/>
    <col min="7180" max="7180" width="15.140625" style="1" customWidth="1"/>
    <col min="7181" max="7181" width="15.42578125" style="1" customWidth="1"/>
    <col min="7182" max="7182" width="13.5703125" style="1" bestFit="1" customWidth="1"/>
    <col min="7183" max="7424" width="11.42578125" style="1"/>
    <col min="7425" max="7425" width="8" style="1" customWidth="1"/>
    <col min="7426" max="7426" width="39.5703125" style="1" customWidth="1"/>
    <col min="7427" max="7427" width="9.85546875" style="1" customWidth="1"/>
    <col min="7428" max="7428" width="15.5703125" style="1" customWidth="1"/>
    <col min="7429" max="7429" width="16.140625" style="1" customWidth="1"/>
    <col min="7430" max="7430" width="14.28515625" style="1" customWidth="1"/>
    <col min="7431" max="7431" width="13.42578125" style="1" bestFit="1" customWidth="1"/>
    <col min="7432" max="7432" width="11.5703125" style="1" customWidth="1"/>
    <col min="7433" max="7433" width="11.7109375" style="1" customWidth="1"/>
    <col min="7434" max="7434" width="13.5703125" style="1" customWidth="1"/>
    <col min="7435" max="7435" width="14.5703125" style="1" customWidth="1"/>
    <col min="7436" max="7436" width="15.140625" style="1" customWidth="1"/>
    <col min="7437" max="7437" width="15.42578125" style="1" customWidth="1"/>
    <col min="7438" max="7438" width="13.5703125" style="1" bestFit="1" customWidth="1"/>
    <col min="7439" max="7680" width="11.42578125" style="1"/>
    <col min="7681" max="7681" width="8" style="1" customWidth="1"/>
    <col min="7682" max="7682" width="39.5703125" style="1" customWidth="1"/>
    <col min="7683" max="7683" width="9.85546875" style="1" customWidth="1"/>
    <col min="7684" max="7684" width="15.5703125" style="1" customWidth="1"/>
    <col min="7685" max="7685" width="16.140625" style="1" customWidth="1"/>
    <col min="7686" max="7686" width="14.28515625" style="1" customWidth="1"/>
    <col min="7687" max="7687" width="13.42578125" style="1" bestFit="1" customWidth="1"/>
    <col min="7688" max="7688" width="11.5703125" style="1" customWidth="1"/>
    <col min="7689" max="7689" width="11.7109375" style="1" customWidth="1"/>
    <col min="7690" max="7690" width="13.5703125" style="1" customWidth="1"/>
    <col min="7691" max="7691" width="14.5703125" style="1" customWidth="1"/>
    <col min="7692" max="7692" width="15.140625" style="1" customWidth="1"/>
    <col min="7693" max="7693" width="15.42578125" style="1" customWidth="1"/>
    <col min="7694" max="7694" width="13.5703125" style="1" bestFit="1" customWidth="1"/>
    <col min="7695" max="7936" width="11.42578125" style="1"/>
    <col min="7937" max="7937" width="8" style="1" customWidth="1"/>
    <col min="7938" max="7938" width="39.5703125" style="1" customWidth="1"/>
    <col min="7939" max="7939" width="9.85546875" style="1" customWidth="1"/>
    <col min="7940" max="7940" width="15.5703125" style="1" customWidth="1"/>
    <col min="7941" max="7941" width="16.140625" style="1" customWidth="1"/>
    <col min="7942" max="7942" width="14.28515625" style="1" customWidth="1"/>
    <col min="7943" max="7943" width="13.42578125" style="1" bestFit="1" customWidth="1"/>
    <col min="7944" max="7944" width="11.5703125" style="1" customWidth="1"/>
    <col min="7945" max="7945" width="11.7109375" style="1" customWidth="1"/>
    <col min="7946" max="7946" width="13.5703125" style="1" customWidth="1"/>
    <col min="7947" max="7947" width="14.5703125" style="1" customWidth="1"/>
    <col min="7948" max="7948" width="15.140625" style="1" customWidth="1"/>
    <col min="7949" max="7949" width="15.42578125" style="1" customWidth="1"/>
    <col min="7950" max="7950" width="13.5703125" style="1" bestFit="1" customWidth="1"/>
    <col min="7951" max="8192" width="11.42578125" style="1"/>
    <col min="8193" max="8193" width="8" style="1" customWidth="1"/>
    <col min="8194" max="8194" width="39.5703125" style="1" customWidth="1"/>
    <col min="8195" max="8195" width="9.85546875" style="1" customWidth="1"/>
    <col min="8196" max="8196" width="15.5703125" style="1" customWidth="1"/>
    <col min="8197" max="8197" width="16.140625" style="1" customWidth="1"/>
    <col min="8198" max="8198" width="14.28515625" style="1" customWidth="1"/>
    <col min="8199" max="8199" width="13.42578125" style="1" bestFit="1" customWidth="1"/>
    <col min="8200" max="8200" width="11.5703125" style="1" customWidth="1"/>
    <col min="8201" max="8201" width="11.7109375" style="1" customWidth="1"/>
    <col min="8202" max="8202" width="13.5703125" style="1" customWidth="1"/>
    <col min="8203" max="8203" width="14.5703125" style="1" customWidth="1"/>
    <col min="8204" max="8204" width="15.140625" style="1" customWidth="1"/>
    <col min="8205" max="8205" width="15.42578125" style="1" customWidth="1"/>
    <col min="8206" max="8206" width="13.5703125" style="1" bestFit="1" customWidth="1"/>
    <col min="8207" max="8448" width="11.42578125" style="1"/>
    <col min="8449" max="8449" width="8" style="1" customWidth="1"/>
    <col min="8450" max="8450" width="39.5703125" style="1" customWidth="1"/>
    <col min="8451" max="8451" width="9.85546875" style="1" customWidth="1"/>
    <col min="8452" max="8452" width="15.5703125" style="1" customWidth="1"/>
    <col min="8453" max="8453" width="16.140625" style="1" customWidth="1"/>
    <col min="8454" max="8454" width="14.28515625" style="1" customWidth="1"/>
    <col min="8455" max="8455" width="13.42578125" style="1" bestFit="1" customWidth="1"/>
    <col min="8456" max="8456" width="11.5703125" style="1" customWidth="1"/>
    <col min="8457" max="8457" width="11.7109375" style="1" customWidth="1"/>
    <col min="8458" max="8458" width="13.5703125" style="1" customWidth="1"/>
    <col min="8459" max="8459" width="14.5703125" style="1" customWidth="1"/>
    <col min="8460" max="8460" width="15.140625" style="1" customWidth="1"/>
    <col min="8461" max="8461" width="15.42578125" style="1" customWidth="1"/>
    <col min="8462" max="8462" width="13.5703125" style="1" bestFit="1" customWidth="1"/>
    <col min="8463" max="8704" width="11.42578125" style="1"/>
    <col min="8705" max="8705" width="8" style="1" customWidth="1"/>
    <col min="8706" max="8706" width="39.5703125" style="1" customWidth="1"/>
    <col min="8707" max="8707" width="9.85546875" style="1" customWidth="1"/>
    <col min="8708" max="8708" width="15.5703125" style="1" customWidth="1"/>
    <col min="8709" max="8709" width="16.140625" style="1" customWidth="1"/>
    <col min="8710" max="8710" width="14.28515625" style="1" customWidth="1"/>
    <col min="8711" max="8711" width="13.42578125" style="1" bestFit="1" customWidth="1"/>
    <col min="8712" max="8712" width="11.5703125" style="1" customWidth="1"/>
    <col min="8713" max="8713" width="11.7109375" style="1" customWidth="1"/>
    <col min="8714" max="8714" width="13.5703125" style="1" customWidth="1"/>
    <col min="8715" max="8715" width="14.5703125" style="1" customWidth="1"/>
    <col min="8716" max="8716" width="15.140625" style="1" customWidth="1"/>
    <col min="8717" max="8717" width="15.42578125" style="1" customWidth="1"/>
    <col min="8718" max="8718" width="13.5703125" style="1" bestFit="1" customWidth="1"/>
    <col min="8719" max="8960" width="11.42578125" style="1"/>
    <col min="8961" max="8961" width="8" style="1" customWidth="1"/>
    <col min="8962" max="8962" width="39.5703125" style="1" customWidth="1"/>
    <col min="8963" max="8963" width="9.85546875" style="1" customWidth="1"/>
    <col min="8964" max="8964" width="15.5703125" style="1" customWidth="1"/>
    <col min="8965" max="8965" width="16.140625" style="1" customWidth="1"/>
    <col min="8966" max="8966" width="14.28515625" style="1" customWidth="1"/>
    <col min="8967" max="8967" width="13.42578125" style="1" bestFit="1" customWidth="1"/>
    <col min="8968" max="8968" width="11.5703125" style="1" customWidth="1"/>
    <col min="8969" max="8969" width="11.7109375" style="1" customWidth="1"/>
    <col min="8970" max="8970" width="13.5703125" style="1" customWidth="1"/>
    <col min="8971" max="8971" width="14.5703125" style="1" customWidth="1"/>
    <col min="8972" max="8972" width="15.140625" style="1" customWidth="1"/>
    <col min="8973" max="8973" width="15.42578125" style="1" customWidth="1"/>
    <col min="8974" max="8974" width="13.5703125" style="1" bestFit="1" customWidth="1"/>
    <col min="8975" max="9216" width="11.42578125" style="1"/>
    <col min="9217" max="9217" width="8" style="1" customWidth="1"/>
    <col min="9218" max="9218" width="39.5703125" style="1" customWidth="1"/>
    <col min="9219" max="9219" width="9.85546875" style="1" customWidth="1"/>
    <col min="9220" max="9220" width="15.5703125" style="1" customWidth="1"/>
    <col min="9221" max="9221" width="16.140625" style="1" customWidth="1"/>
    <col min="9222" max="9222" width="14.28515625" style="1" customWidth="1"/>
    <col min="9223" max="9223" width="13.42578125" style="1" bestFit="1" customWidth="1"/>
    <col min="9224" max="9224" width="11.5703125" style="1" customWidth="1"/>
    <col min="9225" max="9225" width="11.7109375" style="1" customWidth="1"/>
    <col min="9226" max="9226" width="13.5703125" style="1" customWidth="1"/>
    <col min="9227" max="9227" width="14.5703125" style="1" customWidth="1"/>
    <col min="9228" max="9228" width="15.140625" style="1" customWidth="1"/>
    <col min="9229" max="9229" width="15.42578125" style="1" customWidth="1"/>
    <col min="9230" max="9230" width="13.5703125" style="1" bestFit="1" customWidth="1"/>
    <col min="9231" max="9472" width="11.42578125" style="1"/>
    <col min="9473" max="9473" width="8" style="1" customWidth="1"/>
    <col min="9474" max="9474" width="39.5703125" style="1" customWidth="1"/>
    <col min="9475" max="9475" width="9.85546875" style="1" customWidth="1"/>
    <col min="9476" max="9476" width="15.5703125" style="1" customWidth="1"/>
    <col min="9477" max="9477" width="16.140625" style="1" customWidth="1"/>
    <col min="9478" max="9478" width="14.28515625" style="1" customWidth="1"/>
    <col min="9479" max="9479" width="13.42578125" style="1" bestFit="1" customWidth="1"/>
    <col min="9480" max="9480" width="11.5703125" style="1" customWidth="1"/>
    <col min="9481" max="9481" width="11.7109375" style="1" customWidth="1"/>
    <col min="9482" max="9482" width="13.5703125" style="1" customWidth="1"/>
    <col min="9483" max="9483" width="14.5703125" style="1" customWidth="1"/>
    <col min="9484" max="9484" width="15.140625" style="1" customWidth="1"/>
    <col min="9485" max="9485" width="15.42578125" style="1" customWidth="1"/>
    <col min="9486" max="9486" width="13.5703125" style="1" bestFit="1" customWidth="1"/>
    <col min="9487" max="9728" width="11.42578125" style="1"/>
    <col min="9729" max="9729" width="8" style="1" customWidth="1"/>
    <col min="9730" max="9730" width="39.5703125" style="1" customWidth="1"/>
    <col min="9731" max="9731" width="9.85546875" style="1" customWidth="1"/>
    <col min="9732" max="9732" width="15.5703125" style="1" customWidth="1"/>
    <col min="9733" max="9733" width="16.140625" style="1" customWidth="1"/>
    <col min="9734" max="9734" width="14.28515625" style="1" customWidth="1"/>
    <col min="9735" max="9735" width="13.42578125" style="1" bestFit="1" customWidth="1"/>
    <col min="9736" max="9736" width="11.5703125" style="1" customWidth="1"/>
    <col min="9737" max="9737" width="11.7109375" style="1" customWidth="1"/>
    <col min="9738" max="9738" width="13.5703125" style="1" customWidth="1"/>
    <col min="9739" max="9739" width="14.5703125" style="1" customWidth="1"/>
    <col min="9740" max="9740" width="15.140625" style="1" customWidth="1"/>
    <col min="9741" max="9741" width="15.42578125" style="1" customWidth="1"/>
    <col min="9742" max="9742" width="13.5703125" style="1" bestFit="1" customWidth="1"/>
    <col min="9743" max="9984" width="11.42578125" style="1"/>
    <col min="9985" max="9985" width="8" style="1" customWidth="1"/>
    <col min="9986" max="9986" width="39.5703125" style="1" customWidth="1"/>
    <col min="9987" max="9987" width="9.85546875" style="1" customWidth="1"/>
    <col min="9988" max="9988" width="15.5703125" style="1" customWidth="1"/>
    <col min="9989" max="9989" width="16.140625" style="1" customWidth="1"/>
    <col min="9990" max="9990" width="14.28515625" style="1" customWidth="1"/>
    <col min="9991" max="9991" width="13.42578125" style="1" bestFit="1" customWidth="1"/>
    <col min="9992" max="9992" width="11.5703125" style="1" customWidth="1"/>
    <col min="9993" max="9993" width="11.7109375" style="1" customWidth="1"/>
    <col min="9994" max="9994" width="13.5703125" style="1" customWidth="1"/>
    <col min="9995" max="9995" width="14.5703125" style="1" customWidth="1"/>
    <col min="9996" max="9996" width="15.140625" style="1" customWidth="1"/>
    <col min="9997" max="9997" width="15.42578125" style="1" customWidth="1"/>
    <col min="9998" max="9998" width="13.5703125" style="1" bestFit="1" customWidth="1"/>
    <col min="9999" max="10240" width="11.42578125" style="1"/>
    <col min="10241" max="10241" width="8" style="1" customWidth="1"/>
    <col min="10242" max="10242" width="39.5703125" style="1" customWidth="1"/>
    <col min="10243" max="10243" width="9.85546875" style="1" customWidth="1"/>
    <col min="10244" max="10244" width="15.5703125" style="1" customWidth="1"/>
    <col min="10245" max="10245" width="16.140625" style="1" customWidth="1"/>
    <col min="10246" max="10246" width="14.28515625" style="1" customWidth="1"/>
    <col min="10247" max="10247" width="13.42578125" style="1" bestFit="1" customWidth="1"/>
    <col min="10248" max="10248" width="11.5703125" style="1" customWidth="1"/>
    <col min="10249" max="10249" width="11.7109375" style="1" customWidth="1"/>
    <col min="10250" max="10250" width="13.5703125" style="1" customWidth="1"/>
    <col min="10251" max="10251" width="14.5703125" style="1" customWidth="1"/>
    <col min="10252" max="10252" width="15.140625" style="1" customWidth="1"/>
    <col min="10253" max="10253" width="15.42578125" style="1" customWidth="1"/>
    <col min="10254" max="10254" width="13.5703125" style="1" bestFit="1" customWidth="1"/>
    <col min="10255" max="10496" width="11.42578125" style="1"/>
    <col min="10497" max="10497" width="8" style="1" customWidth="1"/>
    <col min="10498" max="10498" width="39.5703125" style="1" customWidth="1"/>
    <col min="10499" max="10499" width="9.85546875" style="1" customWidth="1"/>
    <col min="10500" max="10500" width="15.5703125" style="1" customWidth="1"/>
    <col min="10501" max="10501" width="16.140625" style="1" customWidth="1"/>
    <col min="10502" max="10502" width="14.28515625" style="1" customWidth="1"/>
    <col min="10503" max="10503" width="13.42578125" style="1" bestFit="1" customWidth="1"/>
    <col min="10504" max="10504" width="11.5703125" style="1" customWidth="1"/>
    <col min="10505" max="10505" width="11.7109375" style="1" customWidth="1"/>
    <col min="10506" max="10506" width="13.5703125" style="1" customWidth="1"/>
    <col min="10507" max="10507" width="14.5703125" style="1" customWidth="1"/>
    <col min="10508" max="10508" width="15.140625" style="1" customWidth="1"/>
    <col min="10509" max="10509" width="15.42578125" style="1" customWidth="1"/>
    <col min="10510" max="10510" width="13.5703125" style="1" bestFit="1" customWidth="1"/>
    <col min="10511" max="10752" width="11.42578125" style="1"/>
    <col min="10753" max="10753" width="8" style="1" customWidth="1"/>
    <col min="10754" max="10754" width="39.5703125" style="1" customWidth="1"/>
    <col min="10755" max="10755" width="9.85546875" style="1" customWidth="1"/>
    <col min="10756" max="10756" width="15.5703125" style="1" customWidth="1"/>
    <col min="10757" max="10757" width="16.140625" style="1" customWidth="1"/>
    <col min="10758" max="10758" width="14.28515625" style="1" customWidth="1"/>
    <col min="10759" max="10759" width="13.42578125" style="1" bestFit="1" customWidth="1"/>
    <col min="10760" max="10760" width="11.5703125" style="1" customWidth="1"/>
    <col min="10761" max="10761" width="11.7109375" style="1" customWidth="1"/>
    <col min="10762" max="10762" width="13.5703125" style="1" customWidth="1"/>
    <col min="10763" max="10763" width="14.5703125" style="1" customWidth="1"/>
    <col min="10764" max="10764" width="15.140625" style="1" customWidth="1"/>
    <col min="10765" max="10765" width="15.42578125" style="1" customWidth="1"/>
    <col min="10766" max="10766" width="13.5703125" style="1" bestFit="1" customWidth="1"/>
    <col min="10767" max="11008" width="11.42578125" style="1"/>
    <col min="11009" max="11009" width="8" style="1" customWidth="1"/>
    <col min="11010" max="11010" width="39.5703125" style="1" customWidth="1"/>
    <col min="11011" max="11011" width="9.85546875" style="1" customWidth="1"/>
    <col min="11012" max="11012" width="15.5703125" style="1" customWidth="1"/>
    <col min="11013" max="11013" width="16.140625" style="1" customWidth="1"/>
    <col min="11014" max="11014" width="14.28515625" style="1" customWidth="1"/>
    <col min="11015" max="11015" width="13.42578125" style="1" bestFit="1" customWidth="1"/>
    <col min="11016" max="11016" width="11.5703125" style="1" customWidth="1"/>
    <col min="11017" max="11017" width="11.7109375" style="1" customWidth="1"/>
    <col min="11018" max="11018" width="13.5703125" style="1" customWidth="1"/>
    <col min="11019" max="11019" width="14.5703125" style="1" customWidth="1"/>
    <col min="11020" max="11020" width="15.140625" style="1" customWidth="1"/>
    <col min="11021" max="11021" width="15.42578125" style="1" customWidth="1"/>
    <col min="11022" max="11022" width="13.5703125" style="1" bestFit="1" customWidth="1"/>
    <col min="11023" max="11264" width="11.42578125" style="1"/>
    <col min="11265" max="11265" width="8" style="1" customWidth="1"/>
    <col min="11266" max="11266" width="39.5703125" style="1" customWidth="1"/>
    <col min="11267" max="11267" width="9.85546875" style="1" customWidth="1"/>
    <col min="11268" max="11268" width="15.5703125" style="1" customWidth="1"/>
    <col min="11269" max="11269" width="16.140625" style="1" customWidth="1"/>
    <col min="11270" max="11270" width="14.28515625" style="1" customWidth="1"/>
    <col min="11271" max="11271" width="13.42578125" style="1" bestFit="1" customWidth="1"/>
    <col min="11272" max="11272" width="11.5703125" style="1" customWidth="1"/>
    <col min="11273" max="11273" width="11.7109375" style="1" customWidth="1"/>
    <col min="11274" max="11274" width="13.5703125" style="1" customWidth="1"/>
    <col min="11275" max="11275" width="14.5703125" style="1" customWidth="1"/>
    <col min="11276" max="11276" width="15.140625" style="1" customWidth="1"/>
    <col min="11277" max="11277" width="15.42578125" style="1" customWidth="1"/>
    <col min="11278" max="11278" width="13.5703125" style="1" bestFit="1" customWidth="1"/>
    <col min="11279" max="11520" width="11.42578125" style="1"/>
    <col min="11521" max="11521" width="8" style="1" customWidth="1"/>
    <col min="11522" max="11522" width="39.5703125" style="1" customWidth="1"/>
    <col min="11523" max="11523" width="9.85546875" style="1" customWidth="1"/>
    <col min="11524" max="11524" width="15.5703125" style="1" customWidth="1"/>
    <col min="11525" max="11525" width="16.140625" style="1" customWidth="1"/>
    <col min="11526" max="11526" width="14.28515625" style="1" customWidth="1"/>
    <col min="11527" max="11527" width="13.42578125" style="1" bestFit="1" customWidth="1"/>
    <col min="11528" max="11528" width="11.5703125" style="1" customWidth="1"/>
    <col min="11529" max="11529" width="11.7109375" style="1" customWidth="1"/>
    <col min="11530" max="11530" width="13.5703125" style="1" customWidth="1"/>
    <col min="11531" max="11531" width="14.5703125" style="1" customWidth="1"/>
    <col min="11532" max="11532" width="15.140625" style="1" customWidth="1"/>
    <col min="11533" max="11533" width="15.42578125" style="1" customWidth="1"/>
    <col min="11534" max="11534" width="13.5703125" style="1" bestFit="1" customWidth="1"/>
    <col min="11535" max="11776" width="11.42578125" style="1"/>
    <col min="11777" max="11777" width="8" style="1" customWidth="1"/>
    <col min="11778" max="11778" width="39.5703125" style="1" customWidth="1"/>
    <col min="11779" max="11779" width="9.85546875" style="1" customWidth="1"/>
    <col min="11780" max="11780" width="15.5703125" style="1" customWidth="1"/>
    <col min="11781" max="11781" width="16.140625" style="1" customWidth="1"/>
    <col min="11782" max="11782" width="14.28515625" style="1" customWidth="1"/>
    <col min="11783" max="11783" width="13.42578125" style="1" bestFit="1" customWidth="1"/>
    <col min="11784" max="11784" width="11.5703125" style="1" customWidth="1"/>
    <col min="11785" max="11785" width="11.7109375" style="1" customWidth="1"/>
    <col min="11786" max="11786" width="13.5703125" style="1" customWidth="1"/>
    <col min="11787" max="11787" width="14.5703125" style="1" customWidth="1"/>
    <col min="11788" max="11788" width="15.140625" style="1" customWidth="1"/>
    <col min="11789" max="11789" width="15.42578125" style="1" customWidth="1"/>
    <col min="11790" max="11790" width="13.5703125" style="1" bestFit="1" customWidth="1"/>
    <col min="11791" max="12032" width="11.42578125" style="1"/>
    <col min="12033" max="12033" width="8" style="1" customWidth="1"/>
    <col min="12034" max="12034" width="39.5703125" style="1" customWidth="1"/>
    <col min="12035" max="12035" width="9.85546875" style="1" customWidth="1"/>
    <col min="12036" max="12036" width="15.5703125" style="1" customWidth="1"/>
    <col min="12037" max="12037" width="16.140625" style="1" customWidth="1"/>
    <col min="12038" max="12038" width="14.28515625" style="1" customWidth="1"/>
    <col min="12039" max="12039" width="13.42578125" style="1" bestFit="1" customWidth="1"/>
    <col min="12040" max="12040" width="11.5703125" style="1" customWidth="1"/>
    <col min="12041" max="12041" width="11.7109375" style="1" customWidth="1"/>
    <col min="12042" max="12042" width="13.5703125" style="1" customWidth="1"/>
    <col min="12043" max="12043" width="14.5703125" style="1" customWidth="1"/>
    <col min="12044" max="12044" width="15.140625" style="1" customWidth="1"/>
    <col min="12045" max="12045" width="15.42578125" style="1" customWidth="1"/>
    <col min="12046" max="12046" width="13.5703125" style="1" bestFit="1" customWidth="1"/>
    <col min="12047" max="12288" width="11.42578125" style="1"/>
    <col min="12289" max="12289" width="8" style="1" customWidth="1"/>
    <col min="12290" max="12290" width="39.5703125" style="1" customWidth="1"/>
    <col min="12291" max="12291" width="9.85546875" style="1" customWidth="1"/>
    <col min="12292" max="12292" width="15.5703125" style="1" customWidth="1"/>
    <col min="12293" max="12293" width="16.140625" style="1" customWidth="1"/>
    <col min="12294" max="12294" width="14.28515625" style="1" customWidth="1"/>
    <col min="12295" max="12295" width="13.42578125" style="1" bestFit="1" customWidth="1"/>
    <col min="12296" max="12296" width="11.5703125" style="1" customWidth="1"/>
    <col min="12297" max="12297" width="11.7109375" style="1" customWidth="1"/>
    <col min="12298" max="12298" width="13.5703125" style="1" customWidth="1"/>
    <col min="12299" max="12299" width="14.5703125" style="1" customWidth="1"/>
    <col min="12300" max="12300" width="15.140625" style="1" customWidth="1"/>
    <col min="12301" max="12301" width="15.42578125" style="1" customWidth="1"/>
    <col min="12302" max="12302" width="13.5703125" style="1" bestFit="1" customWidth="1"/>
    <col min="12303" max="12544" width="11.42578125" style="1"/>
    <col min="12545" max="12545" width="8" style="1" customWidth="1"/>
    <col min="12546" max="12546" width="39.5703125" style="1" customWidth="1"/>
    <col min="12547" max="12547" width="9.85546875" style="1" customWidth="1"/>
    <col min="12548" max="12548" width="15.5703125" style="1" customWidth="1"/>
    <col min="12549" max="12549" width="16.140625" style="1" customWidth="1"/>
    <col min="12550" max="12550" width="14.28515625" style="1" customWidth="1"/>
    <col min="12551" max="12551" width="13.42578125" style="1" bestFit="1" customWidth="1"/>
    <col min="12552" max="12552" width="11.5703125" style="1" customWidth="1"/>
    <col min="12553" max="12553" width="11.7109375" style="1" customWidth="1"/>
    <col min="12554" max="12554" width="13.5703125" style="1" customWidth="1"/>
    <col min="12555" max="12555" width="14.5703125" style="1" customWidth="1"/>
    <col min="12556" max="12556" width="15.140625" style="1" customWidth="1"/>
    <col min="12557" max="12557" width="15.42578125" style="1" customWidth="1"/>
    <col min="12558" max="12558" width="13.5703125" style="1" bestFit="1" customWidth="1"/>
    <col min="12559" max="12800" width="11.42578125" style="1"/>
    <col min="12801" max="12801" width="8" style="1" customWidth="1"/>
    <col min="12802" max="12802" width="39.5703125" style="1" customWidth="1"/>
    <col min="12803" max="12803" width="9.85546875" style="1" customWidth="1"/>
    <col min="12804" max="12804" width="15.5703125" style="1" customWidth="1"/>
    <col min="12805" max="12805" width="16.140625" style="1" customWidth="1"/>
    <col min="12806" max="12806" width="14.28515625" style="1" customWidth="1"/>
    <col min="12807" max="12807" width="13.42578125" style="1" bestFit="1" customWidth="1"/>
    <col min="12808" max="12808" width="11.5703125" style="1" customWidth="1"/>
    <col min="12809" max="12809" width="11.7109375" style="1" customWidth="1"/>
    <col min="12810" max="12810" width="13.5703125" style="1" customWidth="1"/>
    <col min="12811" max="12811" width="14.5703125" style="1" customWidth="1"/>
    <col min="12812" max="12812" width="15.140625" style="1" customWidth="1"/>
    <col min="12813" max="12813" width="15.42578125" style="1" customWidth="1"/>
    <col min="12814" max="12814" width="13.5703125" style="1" bestFit="1" customWidth="1"/>
    <col min="12815" max="13056" width="11.42578125" style="1"/>
    <col min="13057" max="13057" width="8" style="1" customWidth="1"/>
    <col min="13058" max="13058" width="39.5703125" style="1" customWidth="1"/>
    <col min="13059" max="13059" width="9.85546875" style="1" customWidth="1"/>
    <col min="13060" max="13060" width="15.5703125" style="1" customWidth="1"/>
    <col min="13061" max="13061" width="16.140625" style="1" customWidth="1"/>
    <col min="13062" max="13062" width="14.28515625" style="1" customWidth="1"/>
    <col min="13063" max="13063" width="13.42578125" style="1" bestFit="1" customWidth="1"/>
    <col min="13064" max="13064" width="11.5703125" style="1" customWidth="1"/>
    <col min="13065" max="13065" width="11.7109375" style="1" customWidth="1"/>
    <col min="13066" max="13066" width="13.5703125" style="1" customWidth="1"/>
    <col min="13067" max="13067" width="14.5703125" style="1" customWidth="1"/>
    <col min="13068" max="13068" width="15.140625" style="1" customWidth="1"/>
    <col min="13069" max="13069" width="15.42578125" style="1" customWidth="1"/>
    <col min="13070" max="13070" width="13.5703125" style="1" bestFit="1" customWidth="1"/>
    <col min="13071" max="13312" width="11.42578125" style="1"/>
    <col min="13313" max="13313" width="8" style="1" customWidth="1"/>
    <col min="13314" max="13314" width="39.5703125" style="1" customWidth="1"/>
    <col min="13315" max="13315" width="9.85546875" style="1" customWidth="1"/>
    <col min="13316" max="13316" width="15.5703125" style="1" customWidth="1"/>
    <col min="13317" max="13317" width="16.140625" style="1" customWidth="1"/>
    <col min="13318" max="13318" width="14.28515625" style="1" customWidth="1"/>
    <col min="13319" max="13319" width="13.42578125" style="1" bestFit="1" customWidth="1"/>
    <col min="13320" max="13320" width="11.5703125" style="1" customWidth="1"/>
    <col min="13321" max="13321" width="11.7109375" style="1" customWidth="1"/>
    <col min="13322" max="13322" width="13.5703125" style="1" customWidth="1"/>
    <col min="13323" max="13323" width="14.5703125" style="1" customWidth="1"/>
    <col min="13324" max="13324" width="15.140625" style="1" customWidth="1"/>
    <col min="13325" max="13325" width="15.42578125" style="1" customWidth="1"/>
    <col min="13326" max="13326" width="13.5703125" style="1" bestFit="1" customWidth="1"/>
    <col min="13327" max="13568" width="11.42578125" style="1"/>
    <col min="13569" max="13569" width="8" style="1" customWidth="1"/>
    <col min="13570" max="13570" width="39.5703125" style="1" customWidth="1"/>
    <col min="13571" max="13571" width="9.85546875" style="1" customWidth="1"/>
    <col min="13572" max="13572" width="15.5703125" style="1" customWidth="1"/>
    <col min="13573" max="13573" width="16.140625" style="1" customWidth="1"/>
    <col min="13574" max="13574" width="14.28515625" style="1" customWidth="1"/>
    <col min="13575" max="13575" width="13.42578125" style="1" bestFit="1" customWidth="1"/>
    <col min="13576" max="13576" width="11.5703125" style="1" customWidth="1"/>
    <col min="13577" max="13577" width="11.7109375" style="1" customWidth="1"/>
    <col min="13578" max="13578" width="13.5703125" style="1" customWidth="1"/>
    <col min="13579" max="13579" width="14.5703125" style="1" customWidth="1"/>
    <col min="13580" max="13580" width="15.140625" style="1" customWidth="1"/>
    <col min="13581" max="13581" width="15.42578125" style="1" customWidth="1"/>
    <col min="13582" max="13582" width="13.5703125" style="1" bestFit="1" customWidth="1"/>
    <col min="13583" max="13824" width="11.42578125" style="1"/>
    <col min="13825" max="13825" width="8" style="1" customWidth="1"/>
    <col min="13826" max="13826" width="39.5703125" style="1" customWidth="1"/>
    <col min="13827" max="13827" width="9.85546875" style="1" customWidth="1"/>
    <col min="13828" max="13828" width="15.5703125" style="1" customWidth="1"/>
    <col min="13829" max="13829" width="16.140625" style="1" customWidth="1"/>
    <col min="13830" max="13830" width="14.28515625" style="1" customWidth="1"/>
    <col min="13831" max="13831" width="13.42578125" style="1" bestFit="1" customWidth="1"/>
    <col min="13832" max="13832" width="11.5703125" style="1" customWidth="1"/>
    <col min="13833" max="13833" width="11.7109375" style="1" customWidth="1"/>
    <col min="13834" max="13834" width="13.5703125" style="1" customWidth="1"/>
    <col min="13835" max="13835" width="14.5703125" style="1" customWidth="1"/>
    <col min="13836" max="13836" width="15.140625" style="1" customWidth="1"/>
    <col min="13837" max="13837" width="15.42578125" style="1" customWidth="1"/>
    <col min="13838" max="13838" width="13.5703125" style="1" bestFit="1" customWidth="1"/>
    <col min="13839" max="14080" width="11.42578125" style="1"/>
    <col min="14081" max="14081" width="8" style="1" customWidth="1"/>
    <col min="14082" max="14082" width="39.5703125" style="1" customWidth="1"/>
    <col min="14083" max="14083" width="9.85546875" style="1" customWidth="1"/>
    <col min="14084" max="14084" width="15.5703125" style="1" customWidth="1"/>
    <col min="14085" max="14085" width="16.140625" style="1" customWidth="1"/>
    <col min="14086" max="14086" width="14.28515625" style="1" customWidth="1"/>
    <col min="14087" max="14087" width="13.42578125" style="1" bestFit="1" customWidth="1"/>
    <col min="14088" max="14088" width="11.5703125" style="1" customWidth="1"/>
    <col min="14089" max="14089" width="11.7109375" style="1" customWidth="1"/>
    <col min="14090" max="14090" width="13.5703125" style="1" customWidth="1"/>
    <col min="14091" max="14091" width="14.5703125" style="1" customWidth="1"/>
    <col min="14092" max="14092" width="15.140625" style="1" customWidth="1"/>
    <col min="14093" max="14093" width="15.42578125" style="1" customWidth="1"/>
    <col min="14094" max="14094" width="13.5703125" style="1" bestFit="1" customWidth="1"/>
    <col min="14095" max="14336" width="11.42578125" style="1"/>
    <col min="14337" max="14337" width="8" style="1" customWidth="1"/>
    <col min="14338" max="14338" width="39.5703125" style="1" customWidth="1"/>
    <col min="14339" max="14339" width="9.85546875" style="1" customWidth="1"/>
    <col min="14340" max="14340" width="15.5703125" style="1" customWidth="1"/>
    <col min="14341" max="14341" width="16.140625" style="1" customWidth="1"/>
    <col min="14342" max="14342" width="14.28515625" style="1" customWidth="1"/>
    <col min="14343" max="14343" width="13.42578125" style="1" bestFit="1" customWidth="1"/>
    <col min="14344" max="14344" width="11.5703125" style="1" customWidth="1"/>
    <col min="14345" max="14345" width="11.7109375" style="1" customWidth="1"/>
    <col min="14346" max="14346" width="13.5703125" style="1" customWidth="1"/>
    <col min="14347" max="14347" width="14.5703125" style="1" customWidth="1"/>
    <col min="14348" max="14348" width="15.140625" style="1" customWidth="1"/>
    <col min="14349" max="14349" width="15.42578125" style="1" customWidth="1"/>
    <col min="14350" max="14350" width="13.5703125" style="1" bestFit="1" customWidth="1"/>
    <col min="14351" max="14592" width="11.42578125" style="1"/>
    <col min="14593" max="14593" width="8" style="1" customWidth="1"/>
    <col min="14594" max="14594" width="39.5703125" style="1" customWidth="1"/>
    <col min="14595" max="14595" width="9.85546875" style="1" customWidth="1"/>
    <col min="14596" max="14596" width="15.5703125" style="1" customWidth="1"/>
    <col min="14597" max="14597" width="16.140625" style="1" customWidth="1"/>
    <col min="14598" max="14598" width="14.28515625" style="1" customWidth="1"/>
    <col min="14599" max="14599" width="13.42578125" style="1" bestFit="1" customWidth="1"/>
    <col min="14600" max="14600" width="11.5703125" style="1" customWidth="1"/>
    <col min="14601" max="14601" width="11.7109375" style="1" customWidth="1"/>
    <col min="14602" max="14602" width="13.5703125" style="1" customWidth="1"/>
    <col min="14603" max="14603" width="14.5703125" style="1" customWidth="1"/>
    <col min="14604" max="14604" width="15.140625" style="1" customWidth="1"/>
    <col min="14605" max="14605" width="15.42578125" style="1" customWidth="1"/>
    <col min="14606" max="14606" width="13.5703125" style="1" bestFit="1" customWidth="1"/>
    <col min="14607" max="14848" width="11.42578125" style="1"/>
    <col min="14849" max="14849" width="8" style="1" customWidth="1"/>
    <col min="14850" max="14850" width="39.5703125" style="1" customWidth="1"/>
    <col min="14851" max="14851" width="9.85546875" style="1" customWidth="1"/>
    <col min="14852" max="14852" width="15.5703125" style="1" customWidth="1"/>
    <col min="14853" max="14853" width="16.140625" style="1" customWidth="1"/>
    <col min="14854" max="14854" width="14.28515625" style="1" customWidth="1"/>
    <col min="14855" max="14855" width="13.42578125" style="1" bestFit="1" customWidth="1"/>
    <col min="14856" max="14856" width="11.5703125" style="1" customWidth="1"/>
    <col min="14857" max="14857" width="11.7109375" style="1" customWidth="1"/>
    <col min="14858" max="14858" width="13.5703125" style="1" customWidth="1"/>
    <col min="14859" max="14859" width="14.5703125" style="1" customWidth="1"/>
    <col min="14860" max="14860" width="15.140625" style="1" customWidth="1"/>
    <col min="14861" max="14861" width="15.42578125" style="1" customWidth="1"/>
    <col min="14862" max="14862" width="13.5703125" style="1" bestFit="1" customWidth="1"/>
    <col min="14863" max="15104" width="11.42578125" style="1"/>
    <col min="15105" max="15105" width="8" style="1" customWidth="1"/>
    <col min="15106" max="15106" width="39.5703125" style="1" customWidth="1"/>
    <col min="15107" max="15107" width="9.85546875" style="1" customWidth="1"/>
    <col min="15108" max="15108" width="15.5703125" style="1" customWidth="1"/>
    <col min="15109" max="15109" width="16.140625" style="1" customWidth="1"/>
    <col min="15110" max="15110" width="14.28515625" style="1" customWidth="1"/>
    <col min="15111" max="15111" width="13.42578125" style="1" bestFit="1" customWidth="1"/>
    <col min="15112" max="15112" width="11.5703125" style="1" customWidth="1"/>
    <col min="15113" max="15113" width="11.7109375" style="1" customWidth="1"/>
    <col min="15114" max="15114" width="13.5703125" style="1" customWidth="1"/>
    <col min="15115" max="15115" width="14.5703125" style="1" customWidth="1"/>
    <col min="15116" max="15116" width="15.140625" style="1" customWidth="1"/>
    <col min="15117" max="15117" width="15.42578125" style="1" customWidth="1"/>
    <col min="15118" max="15118" width="13.5703125" style="1" bestFit="1" customWidth="1"/>
    <col min="15119" max="15360" width="11.42578125" style="1"/>
    <col min="15361" max="15361" width="8" style="1" customWidth="1"/>
    <col min="15362" max="15362" width="39.5703125" style="1" customWidth="1"/>
    <col min="15363" max="15363" width="9.85546875" style="1" customWidth="1"/>
    <col min="15364" max="15364" width="15.5703125" style="1" customWidth="1"/>
    <col min="15365" max="15365" width="16.140625" style="1" customWidth="1"/>
    <col min="15366" max="15366" width="14.28515625" style="1" customWidth="1"/>
    <col min="15367" max="15367" width="13.42578125" style="1" bestFit="1" customWidth="1"/>
    <col min="15368" max="15368" width="11.5703125" style="1" customWidth="1"/>
    <col min="15369" max="15369" width="11.7109375" style="1" customWidth="1"/>
    <col min="15370" max="15370" width="13.5703125" style="1" customWidth="1"/>
    <col min="15371" max="15371" width="14.5703125" style="1" customWidth="1"/>
    <col min="15372" max="15372" width="15.140625" style="1" customWidth="1"/>
    <col min="15373" max="15373" width="15.42578125" style="1" customWidth="1"/>
    <col min="15374" max="15374" width="13.5703125" style="1" bestFit="1" customWidth="1"/>
    <col min="15375" max="15616" width="11.42578125" style="1"/>
    <col min="15617" max="15617" width="8" style="1" customWidth="1"/>
    <col min="15618" max="15618" width="39.5703125" style="1" customWidth="1"/>
    <col min="15619" max="15619" width="9.85546875" style="1" customWidth="1"/>
    <col min="15620" max="15620" width="15.5703125" style="1" customWidth="1"/>
    <col min="15621" max="15621" width="16.140625" style="1" customWidth="1"/>
    <col min="15622" max="15622" width="14.28515625" style="1" customWidth="1"/>
    <col min="15623" max="15623" width="13.42578125" style="1" bestFit="1" customWidth="1"/>
    <col min="15624" max="15624" width="11.5703125" style="1" customWidth="1"/>
    <col min="15625" max="15625" width="11.7109375" style="1" customWidth="1"/>
    <col min="15626" max="15626" width="13.5703125" style="1" customWidth="1"/>
    <col min="15627" max="15627" width="14.5703125" style="1" customWidth="1"/>
    <col min="15628" max="15628" width="15.140625" style="1" customWidth="1"/>
    <col min="15629" max="15629" width="15.42578125" style="1" customWidth="1"/>
    <col min="15630" max="15630" width="13.5703125" style="1" bestFit="1" customWidth="1"/>
    <col min="15631" max="15872" width="11.42578125" style="1"/>
    <col min="15873" max="15873" width="8" style="1" customWidth="1"/>
    <col min="15874" max="15874" width="39.5703125" style="1" customWidth="1"/>
    <col min="15875" max="15875" width="9.85546875" style="1" customWidth="1"/>
    <col min="15876" max="15876" width="15.5703125" style="1" customWidth="1"/>
    <col min="15877" max="15877" width="16.140625" style="1" customWidth="1"/>
    <col min="15878" max="15878" width="14.28515625" style="1" customWidth="1"/>
    <col min="15879" max="15879" width="13.42578125" style="1" bestFit="1" customWidth="1"/>
    <col min="15880" max="15880" width="11.5703125" style="1" customWidth="1"/>
    <col min="15881" max="15881" width="11.7109375" style="1" customWidth="1"/>
    <col min="15882" max="15882" width="13.5703125" style="1" customWidth="1"/>
    <col min="15883" max="15883" width="14.5703125" style="1" customWidth="1"/>
    <col min="15884" max="15884" width="15.140625" style="1" customWidth="1"/>
    <col min="15885" max="15885" width="15.42578125" style="1" customWidth="1"/>
    <col min="15886" max="15886" width="13.5703125" style="1" bestFit="1" customWidth="1"/>
    <col min="15887" max="16128" width="11.42578125" style="1"/>
    <col min="16129" max="16129" width="8" style="1" customWidth="1"/>
    <col min="16130" max="16130" width="39.5703125" style="1" customWidth="1"/>
    <col min="16131" max="16131" width="9.85546875" style="1" customWidth="1"/>
    <col min="16132" max="16132" width="15.5703125" style="1" customWidth="1"/>
    <col min="16133" max="16133" width="16.140625" style="1" customWidth="1"/>
    <col min="16134" max="16134" width="14.28515625" style="1" customWidth="1"/>
    <col min="16135" max="16135" width="13.42578125" style="1" bestFit="1" customWidth="1"/>
    <col min="16136" max="16136" width="11.5703125" style="1" customWidth="1"/>
    <col min="16137" max="16137" width="11.7109375" style="1" customWidth="1"/>
    <col min="16138" max="16138" width="13.5703125" style="1" customWidth="1"/>
    <col min="16139" max="16139" width="14.5703125" style="1" customWidth="1"/>
    <col min="16140" max="16140" width="15.140625" style="1" customWidth="1"/>
    <col min="16141" max="16141" width="15.42578125" style="1" customWidth="1"/>
    <col min="16142" max="16142" width="13.5703125" style="1" bestFit="1" customWidth="1"/>
    <col min="16143" max="16384" width="11.42578125" style="1"/>
  </cols>
  <sheetData>
    <row r="1" spans="1:16" x14ac:dyDescent="0.2">
      <c r="A1" s="744" t="s">
        <v>0</v>
      </c>
      <c r="B1" s="744"/>
      <c r="C1" s="744"/>
      <c r="D1" s="744"/>
      <c r="E1" s="744"/>
      <c r="F1" s="744"/>
      <c r="G1" s="744"/>
      <c r="H1" s="744"/>
      <c r="I1" s="744"/>
      <c r="J1" s="744"/>
      <c r="K1" s="744"/>
      <c r="L1" s="744"/>
      <c r="M1" s="744"/>
    </row>
    <row r="2" spans="1:16" x14ac:dyDescent="0.2">
      <c r="A2" s="745" t="s">
        <v>1</v>
      </c>
      <c r="B2" s="745"/>
      <c r="C2" s="745"/>
      <c r="D2" s="745"/>
      <c r="E2" s="745"/>
      <c r="F2" s="745"/>
      <c r="G2" s="745"/>
      <c r="H2" s="745"/>
      <c r="I2" s="745"/>
      <c r="J2" s="745"/>
      <c r="K2" s="745"/>
      <c r="L2" s="745"/>
      <c r="M2" s="745"/>
    </row>
    <row r="3" spans="1:16" x14ac:dyDescent="0.2">
      <c r="A3" s="621"/>
      <c r="B3" s="621"/>
      <c r="C3" s="621"/>
      <c r="D3" s="621"/>
      <c r="E3" s="621"/>
      <c r="F3" s="621"/>
      <c r="G3" s="621"/>
      <c r="H3" s="621"/>
      <c r="I3" s="621"/>
      <c r="J3" s="621"/>
      <c r="K3" s="621"/>
      <c r="L3" s="621"/>
      <c r="M3" s="230" t="s">
        <v>114</v>
      </c>
      <c r="N3" s="3"/>
      <c r="O3" s="3"/>
      <c r="P3" s="3"/>
    </row>
    <row r="4" spans="1:16" x14ac:dyDescent="0.2">
      <c r="A4" s="600"/>
      <c r="B4" s="600"/>
      <c r="C4" s="600"/>
      <c r="D4" s="600"/>
      <c r="E4" s="600"/>
      <c r="F4" s="600"/>
      <c r="G4" s="600"/>
      <c r="H4" s="600"/>
      <c r="I4" s="600"/>
      <c r="J4" s="600"/>
      <c r="K4" s="600"/>
      <c r="L4" s="600"/>
      <c r="M4" s="11"/>
      <c r="N4" s="5"/>
      <c r="O4" s="5"/>
      <c r="P4" s="6"/>
    </row>
    <row r="5" spans="1:16" x14ac:dyDescent="0.2">
      <c r="A5" s="11"/>
      <c r="B5" s="8" t="s">
        <v>2</v>
      </c>
      <c r="C5" s="9" t="s">
        <v>3</v>
      </c>
      <c r="D5" s="9"/>
      <c r="E5" s="9"/>
      <c r="F5" s="9"/>
      <c r="G5" s="10"/>
      <c r="H5" s="11"/>
      <c r="I5" s="11"/>
      <c r="J5" s="11"/>
      <c r="K5" s="11"/>
      <c r="L5" s="8" t="s">
        <v>4</v>
      </c>
      <c r="M5" s="629">
        <v>4958280.12</v>
      </c>
      <c r="N5" s="13"/>
      <c r="O5" s="14"/>
      <c r="P5" s="14"/>
    </row>
    <row r="6" spans="1:16" x14ac:dyDescent="0.2">
      <c r="A6" s="11"/>
      <c r="B6" s="8" t="s">
        <v>5</v>
      </c>
      <c r="C6" s="15">
        <v>4</v>
      </c>
      <c r="D6" s="11"/>
      <c r="E6" s="9"/>
      <c r="F6" s="9"/>
      <c r="G6" s="9"/>
      <c r="H6" s="11"/>
      <c r="I6" s="11"/>
      <c r="J6" s="11"/>
      <c r="K6" s="11"/>
      <c r="L6" s="8" t="s">
        <v>6</v>
      </c>
      <c r="M6" s="629" t="s">
        <v>7</v>
      </c>
      <c r="N6" s="13"/>
      <c r="O6" s="14"/>
      <c r="P6" s="14"/>
    </row>
    <row r="7" spans="1:16" x14ac:dyDescent="0.2">
      <c r="A7" s="11"/>
      <c r="B7" s="8" t="s">
        <v>8</v>
      </c>
      <c r="C7" s="9" t="s">
        <v>351</v>
      </c>
      <c r="D7" s="9"/>
      <c r="E7" s="9"/>
      <c r="F7" s="9"/>
      <c r="G7" s="16"/>
      <c r="H7" s="11"/>
      <c r="I7" s="11"/>
      <c r="J7" s="11"/>
      <c r="K7" s="11"/>
      <c r="L7" s="8" t="s">
        <v>9</v>
      </c>
      <c r="M7" s="630" t="s">
        <v>10</v>
      </c>
      <c r="N7" s="13"/>
      <c r="O7" s="14"/>
      <c r="P7" s="14"/>
    </row>
    <row r="8" spans="1:16" x14ac:dyDescent="0.2">
      <c r="A8" s="11"/>
      <c r="B8" s="8" t="s">
        <v>11</v>
      </c>
      <c r="C8" s="9" t="s">
        <v>12</v>
      </c>
      <c r="D8" s="9"/>
      <c r="E8" s="9"/>
      <c r="F8" s="9"/>
      <c r="G8" s="9"/>
      <c r="H8" s="11"/>
      <c r="I8" s="11"/>
      <c r="J8" s="11"/>
      <c r="K8" s="11"/>
      <c r="L8" s="11"/>
      <c r="M8" s="11"/>
      <c r="N8" s="14"/>
      <c r="O8" s="14"/>
      <c r="P8" s="14"/>
    </row>
    <row r="9" spans="1:16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</row>
    <row r="10" spans="1:16" x14ac:dyDescent="0.2">
      <c r="A10" s="746" t="s">
        <v>352</v>
      </c>
      <c r="B10" s="746"/>
      <c r="C10" s="746"/>
      <c r="D10" s="746"/>
      <c r="E10" s="746"/>
      <c r="F10" s="746"/>
      <c r="G10" s="750" t="s">
        <v>14</v>
      </c>
      <c r="H10" s="750"/>
      <c r="I10" s="750"/>
      <c r="J10" s="750"/>
      <c r="K10" s="751" t="s">
        <v>15</v>
      </c>
      <c r="L10" s="751"/>
      <c r="M10" s="751"/>
    </row>
    <row r="11" spans="1:16" ht="13.5" thickBot="1" x14ac:dyDescent="0.25">
      <c r="A11" s="18" t="s">
        <v>16</v>
      </c>
      <c r="B11" s="19" t="s">
        <v>17</v>
      </c>
      <c r="C11" s="19" t="s">
        <v>18</v>
      </c>
      <c r="D11" s="19" t="s">
        <v>19</v>
      </c>
      <c r="E11" s="20" t="s">
        <v>20</v>
      </c>
      <c r="F11" s="21" t="s">
        <v>21</v>
      </c>
      <c r="G11" s="22" t="s">
        <v>22</v>
      </c>
      <c r="H11" s="23" t="s">
        <v>23</v>
      </c>
      <c r="I11" s="24" t="s">
        <v>24</v>
      </c>
      <c r="J11" s="25" t="s">
        <v>25</v>
      </c>
      <c r="K11" s="26" t="s">
        <v>22</v>
      </c>
      <c r="L11" s="27" t="s">
        <v>23</v>
      </c>
      <c r="M11" s="28" t="s">
        <v>24</v>
      </c>
      <c r="N11" s="29"/>
    </row>
    <row r="12" spans="1:16" ht="12" customHeight="1" x14ac:dyDescent="0.2">
      <c r="A12" s="30">
        <v>1</v>
      </c>
      <c r="B12" s="31" t="s">
        <v>27</v>
      </c>
      <c r="C12" s="32"/>
      <c r="D12" s="33"/>
      <c r="E12" s="34"/>
      <c r="F12" s="34"/>
      <c r="G12" s="35"/>
      <c r="H12" s="35"/>
      <c r="I12" s="36"/>
      <c r="J12" s="37"/>
      <c r="K12" s="39"/>
      <c r="L12" s="40"/>
      <c r="M12" s="41"/>
      <c r="N12" s="42"/>
    </row>
    <row r="13" spans="1:16" ht="12.75" customHeight="1" x14ac:dyDescent="0.2">
      <c r="A13" s="43">
        <v>1.01</v>
      </c>
      <c r="B13" s="44" t="s">
        <v>28</v>
      </c>
      <c r="C13" s="33" t="s">
        <v>29</v>
      </c>
      <c r="D13" s="34">
        <v>2635</v>
      </c>
      <c r="E13" s="45">
        <v>21.88</v>
      </c>
      <c r="F13" s="46">
        <f>D13*E13</f>
        <v>57653.799999999996</v>
      </c>
      <c r="G13" s="47">
        <v>840</v>
      </c>
      <c r="H13" s="35">
        <v>1795</v>
      </c>
      <c r="I13" s="48">
        <f>G13+H13</f>
        <v>2635</v>
      </c>
      <c r="J13" s="49">
        <f>(I13/D13)*100</f>
        <v>100</v>
      </c>
      <c r="K13" s="50">
        <v>18379.2</v>
      </c>
      <c r="L13" s="88">
        <f>H13*E13</f>
        <v>39274.6</v>
      </c>
      <c r="M13" s="41">
        <f>K13+L13</f>
        <v>57653.8</v>
      </c>
      <c r="N13" s="52"/>
    </row>
    <row r="14" spans="1:16" ht="24" customHeight="1" x14ac:dyDescent="0.2">
      <c r="A14" s="43">
        <v>1.02</v>
      </c>
      <c r="B14" s="44" t="s">
        <v>30</v>
      </c>
      <c r="C14" s="33" t="s">
        <v>31</v>
      </c>
      <c r="D14" s="34">
        <v>1</v>
      </c>
      <c r="E14" s="45">
        <v>6200</v>
      </c>
      <c r="F14" s="46">
        <f>D14*E14</f>
        <v>6200</v>
      </c>
      <c r="G14" s="47">
        <v>1</v>
      </c>
      <c r="H14" s="35"/>
      <c r="I14" s="48">
        <f>G14+H14</f>
        <v>1</v>
      </c>
      <c r="J14" s="49">
        <f t="shared" ref="J14:J23" si="0">(I14/D14)*100</f>
        <v>100</v>
      </c>
      <c r="K14" s="50">
        <v>6200</v>
      </c>
      <c r="L14" s="88">
        <f>H14*E14</f>
        <v>0</v>
      </c>
      <c r="M14" s="41">
        <f t="shared" ref="M14:M24" si="1">K14+L14</f>
        <v>6200</v>
      </c>
      <c r="N14" s="52"/>
    </row>
    <row r="15" spans="1:16" ht="12.75" customHeight="1" x14ac:dyDescent="0.2">
      <c r="A15" s="43">
        <v>1.03</v>
      </c>
      <c r="B15" s="44" t="s">
        <v>32</v>
      </c>
      <c r="C15" s="33" t="s">
        <v>29</v>
      </c>
      <c r="D15" s="34">
        <v>2635</v>
      </c>
      <c r="E15" s="45">
        <v>34.840000000000003</v>
      </c>
      <c r="F15" s="46">
        <f>D15*E15</f>
        <v>91803.400000000009</v>
      </c>
      <c r="G15" s="47">
        <v>840</v>
      </c>
      <c r="H15" s="35">
        <v>1795</v>
      </c>
      <c r="I15" s="48">
        <f>G15+H15</f>
        <v>2635</v>
      </c>
      <c r="J15" s="49">
        <f t="shared" si="0"/>
        <v>100</v>
      </c>
      <c r="K15" s="50">
        <v>29265.599999999999</v>
      </c>
      <c r="L15" s="88">
        <f>H15*E15</f>
        <v>62537.8</v>
      </c>
      <c r="M15" s="41">
        <f t="shared" si="1"/>
        <v>91803.4</v>
      </c>
      <c r="N15" s="52"/>
    </row>
    <row r="16" spans="1:16" ht="12.75" customHeight="1" x14ac:dyDescent="0.2">
      <c r="A16" s="43">
        <v>1.04</v>
      </c>
      <c r="B16" s="44" t="s">
        <v>33</v>
      </c>
      <c r="C16" s="33" t="s">
        <v>31</v>
      </c>
      <c r="D16" s="34">
        <v>1</v>
      </c>
      <c r="E16" s="45">
        <v>7140</v>
      </c>
      <c r="F16" s="46">
        <f>D16*E16</f>
        <v>7140</v>
      </c>
      <c r="G16" s="47">
        <v>1</v>
      </c>
      <c r="H16" s="35"/>
      <c r="I16" s="48">
        <f>G16+H16</f>
        <v>1</v>
      </c>
      <c r="J16" s="49">
        <f t="shared" si="0"/>
        <v>100</v>
      </c>
      <c r="K16" s="50">
        <v>7140</v>
      </c>
      <c r="L16" s="88">
        <f>H16*E16</f>
        <v>0</v>
      </c>
      <c r="M16" s="41">
        <f t="shared" si="1"/>
        <v>7140</v>
      </c>
      <c r="N16" s="52"/>
    </row>
    <row r="17" spans="1:14" ht="12.75" customHeight="1" x14ac:dyDescent="0.2">
      <c r="A17" s="53"/>
      <c r="B17" s="54" t="s">
        <v>34</v>
      </c>
      <c r="C17" s="33"/>
      <c r="D17" s="34"/>
      <c r="E17" s="45"/>
      <c r="F17" s="55">
        <f>F13+F14+F15+F16</f>
        <v>162797.20000000001</v>
      </c>
      <c r="G17" s="47"/>
      <c r="H17" s="35"/>
      <c r="I17" s="48"/>
      <c r="J17" s="49"/>
      <c r="K17" s="56">
        <f>K13+K14+K15+K16</f>
        <v>60984.800000000003</v>
      </c>
      <c r="L17" s="57">
        <f>L13+L14+L15+L16</f>
        <v>101812.4</v>
      </c>
      <c r="M17" s="58">
        <f t="shared" si="1"/>
        <v>162797.20000000001</v>
      </c>
      <c r="N17" s="52"/>
    </row>
    <row r="18" spans="1:14" ht="12.75" customHeight="1" x14ac:dyDescent="0.2">
      <c r="A18" s="30">
        <v>2</v>
      </c>
      <c r="B18" s="54" t="s">
        <v>35</v>
      </c>
      <c r="C18" s="33"/>
      <c r="D18" s="34"/>
      <c r="E18" s="34"/>
      <c r="F18" s="46"/>
      <c r="G18" s="47"/>
      <c r="H18" s="35"/>
      <c r="I18" s="48"/>
      <c r="J18" s="49"/>
      <c r="K18" s="39"/>
      <c r="L18" s="51"/>
      <c r="M18" s="41"/>
      <c r="N18" s="52"/>
    </row>
    <row r="19" spans="1:14" ht="12.75" customHeight="1" x14ac:dyDescent="0.2">
      <c r="A19" s="43">
        <v>2.0099999999999998</v>
      </c>
      <c r="B19" s="44" t="s">
        <v>36</v>
      </c>
      <c r="C19" s="33" t="s">
        <v>37</v>
      </c>
      <c r="D19" s="34">
        <v>1739.1</v>
      </c>
      <c r="E19" s="34">
        <v>319.36</v>
      </c>
      <c r="F19" s="46">
        <f>D19*E19</f>
        <v>555398.97600000002</v>
      </c>
      <c r="G19" s="47">
        <v>397</v>
      </c>
      <c r="H19" s="35">
        <v>1342.1</v>
      </c>
      <c r="I19" s="48">
        <f>G19+H19</f>
        <v>1739.1</v>
      </c>
      <c r="J19" s="49">
        <f t="shared" si="0"/>
        <v>100</v>
      </c>
      <c r="K19" s="50">
        <f>G19*E19</f>
        <v>126785.92</v>
      </c>
      <c r="L19" s="88">
        <f>H19*E19</f>
        <v>428613.05599999998</v>
      </c>
      <c r="M19" s="41">
        <f t="shared" si="1"/>
        <v>555398.97600000002</v>
      </c>
      <c r="N19" s="52"/>
    </row>
    <row r="20" spans="1:14" ht="12.75" customHeight="1" x14ac:dyDescent="0.2">
      <c r="A20" s="59">
        <v>2.02</v>
      </c>
      <c r="B20" s="60" t="s">
        <v>38</v>
      </c>
      <c r="C20" s="61" t="s">
        <v>37</v>
      </c>
      <c r="D20" s="62">
        <v>158.1</v>
      </c>
      <c r="E20" s="62">
        <v>1343.44</v>
      </c>
      <c r="F20" s="63">
        <f>D20*E20</f>
        <v>212397.864</v>
      </c>
      <c r="G20" s="64">
        <v>48</v>
      </c>
      <c r="H20" s="65">
        <v>110.1</v>
      </c>
      <c r="I20" s="48">
        <f>G20+H20</f>
        <v>158.1</v>
      </c>
      <c r="J20" s="49">
        <f t="shared" si="0"/>
        <v>100</v>
      </c>
      <c r="K20" s="50">
        <f>G20*E20</f>
        <v>64485.120000000003</v>
      </c>
      <c r="L20" s="88">
        <f>H20*E20</f>
        <v>147912.74400000001</v>
      </c>
      <c r="M20" s="41">
        <f t="shared" si="1"/>
        <v>212397.864</v>
      </c>
      <c r="N20" s="52"/>
    </row>
    <row r="21" spans="1:14" x14ac:dyDescent="0.2">
      <c r="A21" s="67">
        <v>2.0299999999999998</v>
      </c>
      <c r="B21" s="44" t="s">
        <v>39</v>
      </c>
      <c r="C21" s="68" t="s">
        <v>37</v>
      </c>
      <c r="D21" s="34">
        <v>948.6</v>
      </c>
      <c r="E21" s="69">
        <v>411.25</v>
      </c>
      <c r="F21" s="45">
        <f>D21*E21</f>
        <v>390111.75</v>
      </c>
      <c r="G21" s="70">
        <v>288</v>
      </c>
      <c r="H21" s="35">
        <v>660.6</v>
      </c>
      <c r="I21" s="48">
        <f>G21+H21</f>
        <v>948.6</v>
      </c>
      <c r="J21" s="49">
        <f t="shared" si="0"/>
        <v>100</v>
      </c>
      <c r="K21" s="50">
        <f>G21*E21</f>
        <v>118440</v>
      </c>
      <c r="L21" s="88">
        <f>H21*E21</f>
        <v>271671.75</v>
      </c>
      <c r="M21" s="41">
        <f t="shared" si="1"/>
        <v>390111.75</v>
      </c>
      <c r="N21" s="52"/>
    </row>
    <row r="22" spans="1:14" ht="25.5" customHeight="1" x14ac:dyDescent="0.2">
      <c r="A22" s="71">
        <v>2.04</v>
      </c>
      <c r="B22" s="72" t="s">
        <v>40</v>
      </c>
      <c r="C22" s="73" t="s">
        <v>37</v>
      </c>
      <c r="D22" s="74">
        <v>632.4</v>
      </c>
      <c r="E22" s="74">
        <v>723.25</v>
      </c>
      <c r="F22" s="75">
        <f>D22*E22</f>
        <v>457383.3</v>
      </c>
      <c r="G22" s="76">
        <v>192</v>
      </c>
      <c r="H22" s="77">
        <v>440.4</v>
      </c>
      <c r="I22" s="48">
        <f>G22+H22</f>
        <v>632.4</v>
      </c>
      <c r="J22" s="49">
        <f t="shared" si="0"/>
        <v>100</v>
      </c>
      <c r="K22" s="50">
        <f>G22*E22</f>
        <v>138864</v>
      </c>
      <c r="L22" s="88">
        <f>H22*E22</f>
        <v>318519.3</v>
      </c>
      <c r="M22" s="41">
        <f t="shared" si="1"/>
        <v>457383.3</v>
      </c>
      <c r="N22" s="52"/>
    </row>
    <row r="23" spans="1:14" ht="12.75" customHeight="1" x14ac:dyDescent="0.2">
      <c r="A23" s="43">
        <v>2.0499999999999998</v>
      </c>
      <c r="B23" s="44" t="s">
        <v>41</v>
      </c>
      <c r="C23" s="33" t="s">
        <v>37</v>
      </c>
      <c r="D23" s="34">
        <v>1027.6500000000001</v>
      </c>
      <c r="E23" s="34">
        <v>234.37</v>
      </c>
      <c r="F23" s="45">
        <f>D23*E23</f>
        <v>240850.33050000004</v>
      </c>
      <c r="G23" s="35">
        <v>312</v>
      </c>
      <c r="H23" s="35">
        <v>715.65</v>
      </c>
      <c r="I23" s="48">
        <f>G23+H23</f>
        <v>1027.6500000000001</v>
      </c>
      <c r="J23" s="49">
        <f t="shared" si="0"/>
        <v>100</v>
      </c>
      <c r="K23" s="50">
        <f>G23*E23</f>
        <v>73123.44</v>
      </c>
      <c r="L23" s="88">
        <f>H23*E23</f>
        <v>167726.89050000001</v>
      </c>
      <c r="M23" s="41">
        <f t="shared" si="1"/>
        <v>240850.33050000001</v>
      </c>
      <c r="N23" s="52"/>
    </row>
    <row r="24" spans="1:14" ht="13.5" customHeight="1" x14ac:dyDescent="0.2">
      <c r="A24" s="53"/>
      <c r="B24" s="54" t="s">
        <v>42</v>
      </c>
      <c r="C24" s="33"/>
      <c r="D24" s="34"/>
      <c r="E24" s="34"/>
      <c r="F24" s="78">
        <f>F19+F20+F21+F22+F23</f>
        <v>1856142.2205000003</v>
      </c>
      <c r="G24" s="35"/>
      <c r="H24" s="35"/>
      <c r="I24" s="48"/>
      <c r="J24" s="49"/>
      <c r="K24" s="79">
        <f>K19+K20+K21+K22+K23</f>
        <v>521698.48000000004</v>
      </c>
      <c r="L24" s="80">
        <f>L19+L20+L21+L22+L23</f>
        <v>1334443.7405000001</v>
      </c>
      <c r="M24" s="81">
        <f t="shared" si="1"/>
        <v>1856142.2205000001</v>
      </c>
      <c r="N24" s="52"/>
    </row>
    <row r="25" spans="1:14" ht="12.75" customHeight="1" x14ac:dyDescent="0.2">
      <c r="A25" s="82">
        <v>3</v>
      </c>
      <c r="B25" s="83" t="s">
        <v>43</v>
      </c>
      <c r="C25" s="61"/>
      <c r="D25" s="62"/>
      <c r="E25" s="62"/>
      <c r="F25" s="84"/>
      <c r="G25" s="65"/>
      <c r="H25" s="65"/>
      <c r="I25" s="85"/>
      <c r="J25" s="86"/>
      <c r="K25" s="87"/>
      <c r="L25" s="88"/>
      <c r="M25" s="89"/>
      <c r="N25" s="52"/>
    </row>
    <row r="26" spans="1:14" ht="12.75" customHeight="1" x14ac:dyDescent="0.2">
      <c r="A26" s="90">
        <v>3.01</v>
      </c>
      <c r="B26" s="60" t="s">
        <v>44</v>
      </c>
      <c r="C26" s="91"/>
      <c r="D26" s="62"/>
      <c r="E26" s="92"/>
      <c r="F26" s="84"/>
      <c r="G26" s="93"/>
      <c r="H26" s="64"/>
      <c r="I26" s="94"/>
      <c r="J26" s="86"/>
      <c r="K26" s="95"/>
      <c r="L26" s="88"/>
      <c r="M26" s="96"/>
      <c r="N26" s="52"/>
    </row>
    <row r="27" spans="1:14" ht="12.75" customHeight="1" x14ac:dyDescent="0.2">
      <c r="A27" s="97"/>
      <c r="B27" s="98" t="s">
        <v>45</v>
      </c>
      <c r="C27" s="99" t="s">
        <v>29</v>
      </c>
      <c r="D27" s="100">
        <v>1926.75</v>
      </c>
      <c r="E27" s="101">
        <v>334.63</v>
      </c>
      <c r="F27" s="102">
        <f>D27*E27</f>
        <v>644748.35250000004</v>
      </c>
      <c r="G27" s="103"/>
      <c r="H27" s="104"/>
      <c r="I27" s="105"/>
      <c r="J27" s="106"/>
      <c r="K27" s="107"/>
      <c r="L27" s="108"/>
      <c r="M27" s="109"/>
      <c r="N27" s="52"/>
    </row>
    <row r="28" spans="1:14" ht="12.75" customHeight="1" x14ac:dyDescent="0.2">
      <c r="A28" s="90">
        <v>3.02</v>
      </c>
      <c r="B28" s="60" t="s">
        <v>46</v>
      </c>
      <c r="C28" s="91"/>
      <c r="D28" s="62"/>
      <c r="E28" s="92"/>
      <c r="F28" s="84"/>
      <c r="G28" s="93"/>
      <c r="H28" s="65"/>
      <c r="I28" s="110"/>
      <c r="J28" s="111"/>
      <c r="K28" s="87"/>
      <c r="L28" s="112"/>
      <c r="M28" s="113"/>
      <c r="N28" s="52"/>
    </row>
    <row r="29" spans="1:14" ht="12.75" customHeight="1" x14ac:dyDescent="0.2">
      <c r="A29" s="97"/>
      <c r="B29" s="98" t="s">
        <v>45</v>
      </c>
      <c r="C29" s="99" t="s">
        <v>29</v>
      </c>
      <c r="D29" s="100">
        <v>840</v>
      </c>
      <c r="E29" s="101">
        <v>439.63</v>
      </c>
      <c r="F29" s="102">
        <f t="shared" ref="F29:F36" si="2">D29*E29</f>
        <v>369289.2</v>
      </c>
      <c r="G29" s="103">
        <v>840</v>
      </c>
      <c r="H29" s="104"/>
      <c r="I29" s="105">
        <f>G29+H29</f>
        <v>840</v>
      </c>
      <c r="J29" s="106">
        <f>(I29/D29)*100</f>
        <v>100</v>
      </c>
      <c r="K29" s="114">
        <v>369289.2</v>
      </c>
      <c r="L29" s="108"/>
      <c r="M29" s="109">
        <f>K29+L29</f>
        <v>369289.2</v>
      </c>
      <c r="N29" s="52"/>
    </row>
    <row r="30" spans="1:14" ht="12.75" customHeight="1" x14ac:dyDescent="0.2">
      <c r="A30" s="67">
        <v>3.03</v>
      </c>
      <c r="B30" s="44" t="s">
        <v>47</v>
      </c>
      <c r="C30" s="68" t="s">
        <v>48</v>
      </c>
      <c r="D30" s="34">
        <v>35</v>
      </c>
      <c r="E30" s="69">
        <v>981.5</v>
      </c>
      <c r="F30" s="45">
        <f t="shared" si="2"/>
        <v>34352.5</v>
      </c>
      <c r="G30" s="70"/>
      <c r="H30" s="35"/>
      <c r="I30" s="105"/>
      <c r="J30" s="106"/>
      <c r="K30" s="39"/>
      <c r="L30" s="115"/>
      <c r="M30" s="41"/>
      <c r="N30" s="52"/>
    </row>
    <row r="31" spans="1:14" ht="12.75" customHeight="1" x14ac:dyDescent="0.2">
      <c r="A31" s="116">
        <v>3.04</v>
      </c>
      <c r="B31" s="98" t="s">
        <v>49</v>
      </c>
      <c r="C31" s="99" t="s">
        <v>48</v>
      </c>
      <c r="D31" s="100">
        <v>8</v>
      </c>
      <c r="E31" s="101">
        <v>981.5</v>
      </c>
      <c r="F31" s="117">
        <f t="shared" si="2"/>
        <v>7852</v>
      </c>
      <c r="G31" s="103"/>
      <c r="H31" s="118"/>
      <c r="I31" s="105"/>
      <c r="J31" s="106"/>
      <c r="K31" s="119"/>
      <c r="L31" s="112"/>
      <c r="M31" s="113"/>
      <c r="N31" s="52"/>
    </row>
    <row r="32" spans="1:14" ht="12.75" customHeight="1" x14ac:dyDescent="0.2">
      <c r="A32" s="90">
        <v>3.05</v>
      </c>
      <c r="B32" s="44" t="s">
        <v>50</v>
      </c>
      <c r="C32" s="91" t="s">
        <v>48</v>
      </c>
      <c r="D32" s="62">
        <v>10</v>
      </c>
      <c r="E32" s="92">
        <v>981.5</v>
      </c>
      <c r="F32" s="84">
        <f t="shared" si="2"/>
        <v>9815</v>
      </c>
      <c r="G32" s="93"/>
      <c r="H32" s="65"/>
      <c r="I32" s="105"/>
      <c r="J32" s="106"/>
      <c r="K32" s="87"/>
      <c r="L32" s="120"/>
      <c r="M32" s="89"/>
      <c r="N32" s="52"/>
    </row>
    <row r="33" spans="1:14" ht="12.75" customHeight="1" x14ac:dyDescent="0.2">
      <c r="A33" s="67">
        <v>3.06</v>
      </c>
      <c r="B33" s="44" t="s">
        <v>51</v>
      </c>
      <c r="C33" s="68" t="s">
        <v>48</v>
      </c>
      <c r="D33" s="34">
        <v>25</v>
      </c>
      <c r="E33" s="69">
        <v>1282.5</v>
      </c>
      <c r="F33" s="45">
        <f t="shared" si="2"/>
        <v>32062.5</v>
      </c>
      <c r="G33" s="70"/>
      <c r="H33" s="35"/>
      <c r="I33" s="105"/>
      <c r="J33" s="106"/>
      <c r="K33" s="39"/>
      <c r="L33" s="115"/>
      <c r="M33" s="41"/>
      <c r="N33" s="52"/>
    </row>
    <row r="34" spans="1:14" ht="12.75" customHeight="1" x14ac:dyDescent="0.2">
      <c r="A34" s="121">
        <v>3.07</v>
      </c>
      <c r="B34" s="72" t="s">
        <v>52</v>
      </c>
      <c r="C34" s="122" t="s">
        <v>48</v>
      </c>
      <c r="D34" s="74">
        <v>5</v>
      </c>
      <c r="E34" s="123">
        <v>1282.5</v>
      </c>
      <c r="F34" s="117">
        <f t="shared" si="2"/>
        <v>6412.5</v>
      </c>
      <c r="G34" s="124"/>
      <c r="H34" s="77"/>
      <c r="I34" s="105"/>
      <c r="J34" s="106"/>
      <c r="K34" s="125"/>
      <c r="L34" s="126"/>
      <c r="M34" s="127"/>
      <c r="N34" s="52"/>
    </row>
    <row r="35" spans="1:14" ht="12.75" customHeight="1" x14ac:dyDescent="0.2">
      <c r="A35" s="121">
        <v>3.08</v>
      </c>
      <c r="B35" s="72" t="s">
        <v>53</v>
      </c>
      <c r="C35" s="122" t="s">
        <v>54</v>
      </c>
      <c r="D35" s="74">
        <v>1</v>
      </c>
      <c r="E35" s="123">
        <v>178.96</v>
      </c>
      <c r="F35" s="117">
        <f t="shared" si="2"/>
        <v>178.96</v>
      </c>
      <c r="G35" s="124"/>
      <c r="H35" s="77"/>
      <c r="I35" s="105"/>
      <c r="J35" s="106"/>
      <c r="K35" s="125"/>
      <c r="L35" s="126"/>
      <c r="M35" s="127"/>
      <c r="N35" s="52"/>
    </row>
    <row r="36" spans="1:14" ht="12.75" customHeight="1" x14ac:dyDescent="0.2">
      <c r="A36" s="121">
        <v>3.09</v>
      </c>
      <c r="B36" s="72" t="s">
        <v>55</v>
      </c>
      <c r="C36" s="122" t="s">
        <v>48</v>
      </c>
      <c r="D36" s="74">
        <v>6</v>
      </c>
      <c r="E36" s="123">
        <v>1326</v>
      </c>
      <c r="F36" s="117">
        <f t="shared" si="2"/>
        <v>7956</v>
      </c>
      <c r="G36" s="124"/>
      <c r="H36" s="77">
        <v>6</v>
      </c>
      <c r="I36" s="105"/>
      <c r="J36" s="106"/>
      <c r="K36" s="125"/>
      <c r="L36" s="51">
        <f>H36*E36</f>
        <v>7956</v>
      </c>
      <c r="M36" s="127"/>
      <c r="N36" s="52"/>
    </row>
    <row r="37" spans="1:14" ht="12.75" customHeight="1" x14ac:dyDescent="0.2">
      <c r="A37" s="128"/>
      <c r="B37" s="129" t="s">
        <v>56</v>
      </c>
      <c r="C37" s="73"/>
      <c r="D37" s="74"/>
      <c r="E37" s="74"/>
      <c r="F37" s="130">
        <f>F27+F29+F30+F31+F32+F33+F34+F35+F36</f>
        <v>1112667.0125</v>
      </c>
      <c r="G37" s="77"/>
      <c r="H37" s="77"/>
      <c r="I37" s="105"/>
      <c r="J37" s="106"/>
      <c r="K37" s="631">
        <f>K29</f>
        <v>369289.2</v>
      </c>
      <c r="L37" s="131">
        <f>L36</f>
        <v>7956</v>
      </c>
      <c r="M37" s="132">
        <f>K37+L37</f>
        <v>377245.2</v>
      </c>
      <c r="N37" s="52"/>
    </row>
    <row r="38" spans="1:14" ht="25.5" customHeight="1" x14ac:dyDescent="0.2">
      <c r="A38" s="30">
        <v>4</v>
      </c>
      <c r="B38" s="54" t="s">
        <v>57</v>
      </c>
      <c r="C38" s="33"/>
      <c r="D38" s="34"/>
      <c r="E38" s="34"/>
      <c r="F38" s="45"/>
      <c r="G38" s="35"/>
      <c r="H38" s="35"/>
      <c r="I38" s="105"/>
      <c r="J38" s="106"/>
      <c r="K38" s="39"/>
      <c r="L38" s="51"/>
      <c r="M38" s="41"/>
      <c r="N38" s="52"/>
    </row>
    <row r="39" spans="1:14" ht="36.75" customHeight="1" x14ac:dyDescent="0.2">
      <c r="A39" s="43">
        <v>4.01</v>
      </c>
      <c r="B39" s="44" t="s">
        <v>58</v>
      </c>
      <c r="C39" s="33" t="s">
        <v>48</v>
      </c>
      <c r="D39" s="34">
        <v>81</v>
      </c>
      <c r="E39" s="34">
        <v>2906.55</v>
      </c>
      <c r="F39" s="45">
        <f>D39*E39</f>
        <v>235430.55000000002</v>
      </c>
      <c r="G39" s="35"/>
      <c r="H39" s="35">
        <v>10</v>
      </c>
      <c r="I39" s="105"/>
      <c r="J39" s="106"/>
      <c r="K39" s="39"/>
      <c r="L39" s="88">
        <f>H39*E39</f>
        <v>29065.5</v>
      </c>
      <c r="M39" s="41"/>
      <c r="N39" s="52"/>
    </row>
    <row r="40" spans="1:14" ht="24.75" customHeight="1" thickBot="1" x14ac:dyDescent="0.25">
      <c r="A40" s="632"/>
      <c r="B40" s="134" t="s">
        <v>59</v>
      </c>
      <c r="C40" s="135"/>
      <c r="D40" s="136"/>
      <c r="E40" s="136"/>
      <c r="F40" s="137">
        <f>F39</f>
        <v>235430.55000000002</v>
      </c>
      <c r="G40" s="138"/>
      <c r="H40" s="138"/>
      <c r="I40" s="139"/>
      <c r="J40" s="140"/>
      <c r="K40" s="141"/>
      <c r="L40" s="213">
        <f>L39</f>
        <v>29065.5</v>
      </c>
      <c r="M40" s="214">
        <f>M39</f>
        <v>0</v>
      </c>
      <c r="N40" s="52"/>
    </row>
    <row r="41" spans="1:14" ht="24.75" customHeight="1" x14ac:dyDescent="0.2">
      <c r="A41" s="144"/>
      <c r="B41" s="145"/>
      <c r="C41" s="146"/>
      <c r="D41" s="147"/>
      <c r="E41" s="147"/>
      <c r="F41" s="148"/>
      <c r="G41" s="147"/>
      <c r="H41" s="147"/>
      <c r="I41" s="149"/>
      <c r="J41" s="150"/>
      <c r="K41" s="146"/>
      <c r="L41" s="633"/>
      <c r="M41" s="634"/>
      <c r="N41" s="52"/>
    </row>
    <row r="42" spans="1:14" ht="24.75" customHeight="1" x14ac:dyDescent="0.2">
      <c r="A42" s="144"/>
      <c r="B42" s="145"/>
      <c r="C42" s="146"/>
      <c r="D42" s="147"/>
      <c r="E42" s="147"/>
      <c r="F42" s="148"/>
      <c r="G42" s="147"/>
      <c r="H42" s="147"/>
      <c r="I42" s="149"/>
      <c r="J42" s="150"/>
      <c r="K42" s="146"/>
      <c r="L42" s="633"/>
      <c r="M42" s="634"/>
      <c r="N42" s="52"/>
    </row>
    <row r="43" spans="1:14" ht="24.75" customHeight="1" x14ac:dyDescent="0.2">
      <c r="A43" s="144"/>
      <c r="B43" s="145"/>
      <c r="C43" s="146"/>
      <c r="D43" s="147"/>
      <c r="E43" s="147"/>
      <c r="F43" s="148"/>
      <c r="G43" s="147"/>
      <c r="H43" s="147"/>
      <c r="I43" s="149"/>
      <c r="J43" s="150"/>
      <c r="K43" s="146"/>
      <c r="L43" s="633"/>
      <c r="M43" s="634"/>
      <c r="N43" s="52"/>
    </row>
    <row r="44" spans="1:14" ht="24.75" customHeight="1" x14ac:dyDescent="0.2">
      <c r="A44" s="144"/>
      <c r="B44" s="145"/>
      <c r="C44" s="146"/>
      <c r="D44" s="147"/>
      <c r="E44" s="147"/>
      <c r="F44" s="148"/>
      <c r="G44" s="147"/>
      <c r="H44" s="147"/>
      <c r="I44" s="149"/>
      <c r="J44" s="150"/>
      <c r="K44" s="146"/>
      <c r="L44" s="633"/>
      <c r="M44" s="634"/>
      <c r="N44" s="52"/>
    </row>
    <row r="45" spans="1:14" ht="24.75" customHeight="1" x14ac:dyDescent="0.2">
      <c r="A45" s="144"/>
      <c r="B45" s="145"/>
      <c r="C45" s="146"/>
      <c r="D45" s="147"/>
      <c r="E45" s="147"/>
      <c r="F45" s="148"/>
      <c r="G45" s="147"/>
      <c r="H45" s="147"/>
      <c r="I45" s="149"/>
      <c r="J45" s="150"/>
      <c r="K45" s="146"/>
      <c r="L45" s="633"/>
      <c r="M45" s="634"/>
      <c r="N45" s="52"/>
    </row>
    <row r="46" spans="1:14" ht="24.75" customHeight="1" x14ac:dyDescent="0.2">
      <c r="A46" s="144"/>
      <c r="B46" s="145"/>
      <c r="C46" s="146"/>
      <c r="D46" s="147"/>
      <c r="E46" s="147"/>
      <c r="F46" s="148"/>
      <c r="G46" s="147"/>
      <c r="H46" s="147"/>
      <c r="I46" s="149"/>
      <c r="J46" s="150"/>
      <c r="K46" s="146"/>
      <c r="L46" s="633"/>
      <c r="M46" s="634"/>
      <c r="N46" s="52"/>
    </row>
    <row r="47" spans="1:14" ht="12.75" customHeight="1" x14ac:dyDescent="0.2">
      <c r="A47" s="744" t="s">
        <v>0</v>
      </c>
      <c r="B47" s="744"/>
      <c r="C47" s="744"/>
      <c r="D47" s="744"/>
      <c r="E47" s="744"/>
      <c r="F47" s="744"/>
      <c r="G47" s="744"/>
      <c r="H47" s="744"/>
      <c r="I47" s="744"/>
      <c r="J47" s="744"/>
      <c r="K47" s="744"/>
      <c r="L47" s="744"/>
      <c r="M47" s="744"/>
      <c r="N47" s="52"/>
    </row>
    <row r="48" spans="1:14" ht="12.75" customHeight="1" x14ac:dyDescent="0.2">
      <c r="A48" s="745" t="s">
        <v>1</v>
      </c>
      <c r="B48" s="745"/>
      <c r="C48" s="745"/>
      <c r="D48" s="745"/>
      <c r="E48" s="745"/>
      <c r="F48" s="745"/>
      <c r="G48" s="745"/>
      <c r="H48" s="745"/>
      <c r="I48" s="745"/>
      <c r="J48" s="745"/>
      <c r="K48" s="745"/>
      <c r="L48" s="745"/>
      <c r="M48" s="745"/>
      <c r="N48" s="52"/>
    </row>
    <row r="49" spans="1:14" ht="12.75" customHeight="1" x14ac:dyDescent="0.2">
      <c r="A49" s="621"/>
      <c r="B49" s="621"/>
      <c r="C49" s="621"/>
      <c r="D49" s="621"/>
      <c r="E49" s="621"/>
      <c r="F49" s="621"/>
      <c r="G49" s="621"/>
      <c r="H49" s="621"/>
      <c r="I49" s="621"/>
      <c r="J49" s="621"/>
      <c r="K49" s="621"/>
      <c r="L49" s="621"/>
      <c r="M49" s="230" t="s">
        <v>115</v>
      </c>
      <c r="N49" s="52"/>
    </row>
    <row r="50" spans="1:14" ht="12.75" customHeight="1" x14ac:dyDescent="0.2">
      <c r="A50" s="600"/>
      <c r="B50" s="600"/>
      <c r="C50" s="600"/>
      <c r="D50" s="600"/>
      <c r="E50" s="600"/>
      <c r="F50" s="600"/>
      <c r="G50" s="600"/>
      <c r="H50" s="600"/>
      <c r="I50" s="600"/>
      <c r="J50" s="600"/>
      <c r="K50" s="600"/>
      <c r="L50" s="600"/>
      <c r="M50" s="11"/>
      <c r="N50" s="52"/>
    </row>
    <row r="51" spans="1:14" ht="12.75" customHeight="1" x14ac:dyDescent="0.2">
      <c r="A51" s="11"/>
      <c r="B51" s="8" t="s">
        <v>2</v>
      </c>
      <c r="C51" s="9" t="s">
        <v>3</v>
      </c>
      <c r="D51" s="9"/>
      <c r="E51" s="9"/>
      <c r="F51" s="9"/>
      <c r="G51" s="10"/>
      <c r="H51" s="11"/>
      <c r="I51" s="11"/>
      <c r="J51" s="11"/>
      <c r="K51" s="11"/>
      <c r="L51" s="8" t="s">
        <v>4</v>
      </c>
      <c r="M51" s="629">
        <v>4958280.12</v>
      </c>
      <c r="N51" s="52"/>
    </row>
    <row r="52" spans="1:14" ht="12.75" customHeight="1" x14ac:dyDescent="0.2">
      <c r="A52" s="11"/>
      <c r="B52" s="8" t="s">
        <v>5</v>
      </c>
      <c r="C52" s="15">
        <v>4</v>
      </c>
      <c r="D52" s="11"/>
      <c r="E52" s="9"/>
      <c r="F52" s="9"/>
      <c r="G52" s="9"/>
      <c r="H52" s="11"/>
      <c r="I52" s="11"/>
      <c r="J52" s="11"/>
      <c r="K52" s="11"/>
      <c r="L52" s="8" t="s">
        <v>6</v>
      </c>
      <c r="M52" s="629" t="s">
        <v>7</v>
      </c>
      <c r="N52" s="52"/>
    </row>
    <row r="53" spans="1:14" ht="12.75" customHeight="1" x14ac:dyDescent="0.2">
      <c r="A53" s="11"/>
      <c r="B53" s="8" t="s">
        <v>8</v>
      </c>
      <c r="C53" s="9" t="s">
        <v>351</v>
      </c>
      <c r="D53" s="9"/>
      <c r="E53" s="9"/>
      <c r="F53" s="9"/>
      <c r="G53" s="16"/>
      <c r="H53" s="11"/>
      <c r="I53" s="11"/>
      <c r="J53" s="11"/>
      <c r="K53" s="11"/>
      <c r="L53" s="8" t="s">
        <v>9</v>
      </c>
      <c r="M53" s="630" t="s">
        <v>10</v>
      </c>
      <c r="N53" s="52"/>
    </row>
    <row r="54" spans="1:14" ht="12.75" customHeight="1" x14ac:dyDescent="0.2">
      <c r="A54" s="11"/>
      <c r="B54" s="8" t="s">
        <v>11</v>
      </c>
      <c r="C54" s="9" t="s">
        <v>12</v>
      </c>
      <c r="D54" s="9"/>
      <c r="E54" s="9"/>
      <c r="F54" s="9"/>
      <c r="G54" s="9"/>
      <c r="H54" s="11"/>
      <c r="I54" s="11"/>
      <c r="J54" s="11"/>
      <c r="K54" s="11"/>
      <c r="L54" s="11"/>
      <c r="M54" s="11"/>
      <c r="N54" s="52"/>
    </row>
    <row r="55" spans="1:14" ht="12.75" customHeight="1" x14ac:dyDescent="0.2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52"/>
    </row>
    <row r="56" spans="1:14" ht="12.75" customHeight="1" x14ac:dyDescent="0.2">
      <c r="A56" s="746" t="s">
        <v>13</v>
      </c>
      <c r="B56" s="746"/>
      <c r="C56" s="746"/>
      <c r="D56" s="746"/>
      <c r="E56" s="746"/>
      <c r="F56" s="746"/>
      <c r="G56" s="750" t="s">
        <v>14</v>
      </c>
      <c r="H56" s="750"/>
      <c r="I56" s="750"/>
      <c r="J56" s="750"/>
      <c r="K56" s="751" t="s">
        <v>15</v>
      </c>
      <c r="L56" s="751"/>
      <c r="M56" s="751"/>
      <c r="N56" s="52"/>
    </row>
    <row r="57" spans="1:14" ht="12.75" customHeight="1" thickBot="1" x14ac:dyDescent="0.25">
      <c r="A57" s="18" t="s">
        <v>16</v>
      </c>
      <c r="B57" s="19" t="s">
        <v>17</v>
      </c>
      <c r="C57" s="19" t="s">
        <v>18</v>
      </c>
      <c r="D57" s="19" t="s">
        <v>19</v>
      </c>
      <c r="E57" s="20" t="s">
        <v>20</v>
      </c>
      <c r="F57" s="21" t="s">
        <v>21</v>
      </c>
      <c r="G57" s="22" t="s">
        <v>22</v>
      </c>
      <c r="H57" s="23" t="s">
        <v>23</v>
      </c>
      <c r="I57" s="24" t="s">
        <v>24</v>
      </c>
      <c r="J57" s="25" t="s">
        <v>25</v>
      </c>
      <c r="K57" s="26" t="s">
        <v>22</v>
      </c>
      <c r="L57" s="27" t="s">
        <v>23</v>
      </c>
      <c r="M57" s="28" t="s">
        <v>24</v>
      </c>
      <c r="N57" s="52"/>
    </row>
    <row r="58" spans="1:14" ht="12.75" customHeight="1" x14ac:dyDescent="0.2">
      <c r="A58" s="163">
        <v>5</v>
      </c>
      <c r="B58" s="164" t="s">
        <v>60</v>
      </c>
      <c r="C58" s="165"/>
      <c r="D58" s="166"/>
      <c r="E58" s="166"/>
      <c r="F58" s="167"/>
      <c r="G58" s="168"/>
      <c r="H58" s="168"/>
      <c r="I58" s="169"/>
      <c r="J58" s="170"/>
      <c r="K58" s="171"/>
      <c r="L58" s="172"/>
      <c r="M58" s="173"/>
      <c r="N58" s="52"/>
    </row>
    <row r="59" spans="1:14" ht="12.75" customHeight="1" x14ac:dyDescent="0.2">
      <c r="A59" s="43">
        <v>5.01</v>
      </c>
      <c r="B59" s="44" t="s">
        <v>61</v>
      </c>
      <c r="C59" s="33" t="s">
        <v>48</v>
      </c>
      <c r="D59" s="34">
        <v>50</v>
      </c>
      <c r="E59" s="34">
        <v>3858.32</v>
      </c>
      <c r="F59" s="45">
        <f>D59*E59</f>
        <v>192916</v>
      </c>
      <c r="G59" s="35">
        <v>22</v>
      </c>
      <c r="H59" s="35">
        <v>28</v>
      </c>
      <c r="I59" s="48">
        <f>G59+H59</f>
        <v>50</v>
      </c>
      <c r="J59" s="238">
        <f>(I59/D59)*100</f>
        <v>100</v>
      </c>
      <c r="K59" s="50">
        <v>84883.04</v>
      </c>
      <c r="L59" s="88">
        <f>H59*E59</f>
        <v>108032.96000000001</v>
      </c>
      <c r="M59" s="41">
        <f>K59+L59</f>
        <v>192916</v>
      </c>
      <c r="N59" s="52"/>
    </row>
    <row r="60" spans="1:14" ht="12.75" customHeight="1" x14ac:dyDescent="0.2">
      <c r="A60" s="53"/>
      <c r="B60" s="54" t="s">
        <v>62</v>
      </c>
      <c r="C60" s="33"/>
      <c r="D60" s="34"/>
      <c r="E60" s="34"/>
      <c r="F60" s="78">
        <f>F59</f>
        <v>192916</v>
      </c>
      <c r="G60" s="35"/>
      <c r="H60" s="35"/>
      <c r="I60" s="48"/>
      <c r="J60" s="239"/>
      <c r="K60" s="635">
        <f>K59</f>
        <v>84883.04</v>
      </c>
      <c r="L60" s="80">
        <f>L59</f>
        <v>108032.96000000001</v>
      </c>
      <c r="M60" s="81">
        <f>M59</f>
        <v>192916</v>
      </c>
      <c r="N60" s="52"/>
    </row>
    <row r="61" spans="1:14" ht="12.75" customHeight="1" x14ac:dyDescent="0.2">
      <c r="A61" s="30">
        <v>6</v>
      </c>
      <c r="B61" s="54" t="s">
        <v>63</v>
      </c>
      <c r="C61" s="33"/>
      <c r="D61" s="34"/>
      <c r="E61" s="34"/>
      <c r="F61" s="45"/>
      <c r="G61" s="35"/>
      <c r="H61" s="35"/>
      <c r="I61" s="48"/>
      <c r="J61" s="239"/>
      <c r="K61" s="39"/>
      <c r="L61" s="51"/>
      <c r="M61" s="41"/>
      <c r="N61" s="52"/>
    </row>
    <row r="62" spans="1:14" ht="12.75" customHeight="1" x14ac:dyDescent="0.2">
      <c r="A62" s="43">
        <v>6.01</v>
      </c>
      <c r="B62" s="44" t="s">
        <v>64</v>
      </c>
      <c r="C62" s="33" t="s">
        <v>65</v>
      </c>
      <c r="D62" s="34">
        <v>24.45</v>
      </c>
      <c r="E62" s="34">
        <v>378.8</v>
      </c>
      <c r="F62" s="45">
        <f t="shared" ref="F62:F68" si="3">D62*E62</f>
        <v>9261.66</v>
      </c>
      <c r="G62" s="35">
        <v>24.45</v>
      </c>
      <c r="H62" s="35"/>
      <c r="I62" s="48">
        <f t="shared" ref="I62:I71" si="4">G62+H62</f>
        <v>24.45</v>
      </c>
      <c r="J62" s="174">
        <f t="shared" ref="J62:J71" si="5">(I62/D62)*100</f>
        <v>100</v>
      </c>
      <c r="K62" s="50">
        <v>9261.66</v>
      </c>
      <c r="L62" s="51"/>
      <c r="M62" s="41">
        <f t="shared" ref="M62:M69" si="6">K62+L62</f>
        <v>9261.66</v>
      </c>
      <c r="N62" s="52"/>
    </row>
    <row r="63" spans="1:14" ht="12.75" customHeight="1" x14ac:dyDescent="0.2">
      <c r="A63" s="43">
        <v>6.02</v>
      </c>
      <c r="B63" s="44" t="s">
        <v>66</v>
      </c>
      <c r="C63" s="33" t="s">
        <v>65</v>
      </c>
      <c r="D63" s="34">
        <v>25.25</v>
      </c>
      <c r="E63" s="34">
        <v>413.8</v>
      </c>
      <c r="F63" s="45">
        <f t="shared" si="3"/>
        <v>10448.450000000001</v>
      </c>
      <c r="G63" s="35">
        <v>25.25</v>
      </c>
      <c r="H63" s="35"/>
      <c r="I63" s="48">
        <f t="shared" si="4"/>
        <v>25.25</v>
      </c>
      <c r="J63" s="174">
        <f t="shared" si="5"/>
        <v>100</v>
      </c>
      <c r="K63" s="50">
        <v>10448.450000000001</v>
      </c>
      <c r="L63" s="51"/>
      <c r="M63" s="41">
        <f t="shared" si="6"/>
        <v>10448.450000000001</v>
      </c>
      <c r="N63" s="52"/>
    </row>
    <row r="64" spans="1:14" ht="12.75" customHeight="1" x14ac:dyDescent="0.2">
      <c r="A64" s="43">
        <v>6.03</v>
      </c>
      <c r="B64" s="44" t="s">
        <v>67</v>
      </c>
      <c r="C64" s="33" t="s">
        <v>65</v>
      </c>
      <c r="D64" s="34">
        <v>25.25</v>
      </c>
      <c r="E64" s="34">
        <v>228.16</v>
      </c>
      <c r="F64" s="45">
        <f t="shared" si="3"/>
        <v>5761.04</v>
      </c>
      <c r="G64" s="35">
        <v>25.25</v>
      </c>
      <c r="H64" s="35"/>
      <c r="I64" s="48">
        <f t="shared" si="4"/>
        <v>25.25</v>
      </c>
      <c r="J64" s="174">
        <f t="shared" si="5"/>
        <v>100</v>
      </c>
      <c r="K64" s="50">
        <v>5761.04</v>
      </c>
      <c r="L64" s="51"/>
      <c r="M64" s="41">
        <f t="shared" si="6"/>
        <v>5761.04</v>
      </c>
      <c r="N64" s="52"/>
    </row>
    <row r="65" spans="1:14" ht="12.75" customHeight="1" x14ac:dyDescent="0.2">
      <c r="A65" s="43">
        <v>6.04</v>
      </c>
      <c r="B65" s="44" t="s">
        <v>68</v>
      </c>
      <c r="C65" s="33" t="s">
        <v>65</v>
      </c>
      <c r="D65" s="34">
        <v>36.700000000000003</v>
      </c>
      <c r="E65" s="34">
        <v>236.49</v>
      </c>
      <c r="F65" s="45">
        <f t="shared" si="3"/>
        <v>8679.1830000000009</v>
      </c>
      <c r="G65" s="35">
        <v>36.700000000000003</v>
      </c>
      <c r="H65" s="35"/>
      <c r="I65" s="48">
        <f t="shared" si="4"/>
        <v>36.700000000000003</v>
      </c>
      <c r="J65" s="174">
        <f t="shared" si="5"/>
        <v>100</v>
      </c>
      <c r="K65" s="50">
        <v>8679.18</v>
      </c>
      <c r="L65" s="51"/>
      <c r="M65" s="41">
        <f t="shared" si="6"/>
        <v>8679.18</v>
      </c>
      <c r="N65" s="52"/>
    </row>
    <row r="66" spans="1:14" ht="12.75" customHeight="1" x14ac:dyDescent="0.2">
      <c r="A66" s="43">
        <v>6.05</v>
      </c>
      <c r="B66" s="44" t="s">
        <v>69</v>
      </c>
      <c r="C66" s="33" t="s">
        <v>48</v>
      </c>
      <c r="D66" s="34">
        <v>1</v>
      </c>
      <c r="E66" s="34">
        <v>6120</v>
      </c>
      <c r="F66" s="45">
        <f t="shared" si="3"/>
        <v>6120</v>
      </c>
      <c r="G66" s="35">
        <v>1</v>
      </c>
      <c r="H66" s="35"/>
      <c r="I66" s="48">
        <f t="shared" si="4"/>
        <v>1</v>
      </c>
      <c r="J66" s="174">
        <f t="shared" si="5"/>
        <v>100</v>
      </c>
      <c r="K66" s="50">
        <v>6120</v>
      </c>
      <c r="L66" s="51"/>
      <c r="M66" s="41">
        <f t="shared" si="6"/>
        <v>6120</v>
      </c>
      <c r="N66" s="52"/>
    </row>
    <row r="67" spans="1:14" ht="12.75" customHeight="1" x14ac:dyDescent="0.2">
      <c r="A67" s="43">
        <v>6.06</v>
      </c>
      <c r="B67" s="44" t="s">
        <v>70</v>
      </c>
      <c r="C67" s="33" t="s">
        <v>48</v>
      </c>
      <c r="D67" s="34">
        <v>1</v>
      </c>
      <c r="E67" s="34">
        <v>5610</v>
      </c>
      <c r="F67" s="45">
        <f t="shared" si="3"/>
        <v>5610</v>
      </c>
      <c r="G67" s="35">
        <v>1</v>
      </c>
      <c r="H67" s="35"/>
      <c r="I67" s="48">
        <f t="shared" si="4"/>
        <v>1</v>
      </c>
      <c r="J67" s="174">
        <f t="shared" si="5"/>
        <v>100</v>
      </c>
      <c r="K67" s="50">
        <v>5610</v>
      </c>
      <c r="L67" s="51"/>
      <c r="M67" s="41">
        <f t="shared" si="6"/>
        <v>5610</v>
      </c>
      <c r="N67" s="52"/>
    </row>
    <row r="68" spans="1:14" ht="12.75" customHeight="1" x14ac:dyDescent="0.2">
      <c r="A68" s="43">
        <v>6.07</v>
      </c>
      <c r="B68" s="44" t="s">
        <v>71</v>
      </c>
      <c r="C68" s="33" t="s">
        <v>31</v>
      </c>
      <c r="D68" s="34">
        <v>1</v>
      </c>
      <c r="E68" s="34">
        <v>7070</v>
      </c>
      <c r="F68" s="45">
        <f t="shared" si="3"/>
        <v>7070</v>
      </c>
      <c r="G68" s="35">
        <v>1</v>
      </c>
      <c r="H68" s="35"/>
      <c r="I68" s="48">
        <f t="shared" si="4"/>
        <v>1</v>
      </c>
      <c r="J68" s="174">
        <f t="shared" si="5"/>
        <v>100</v>
      </c>
      <c r="K68" s="50">
        <v>7070</v>
      </c>
      <c r="L68" s="51"/>
      <c r="M68" s="41">
        <f t="shared" si="6"/>
        <v>7070</v>
      </c>
      <c r="N68" s="52"/>
    </row>
    <row r="69" spans="1:14" ht="12.75" customHeight="1" x14ac:dyDescent="0.2">
      <c r="A69" s="59"/>
      <c r="B69" s="83" t="s">
        <v>72</v>
      </c>
      <c r="C69" s="61"/>
      <c r="D69" s="62"/>
      <c r="E69" s="62"/>
      <c r="F69" s="175">
        <f>F62+F63+F64+F65+F66+F67+F68</f>
        <v>52950.332999999999</v>
      </c>
      <c r="G69" s="65"/>
      <c r="H69" s="65"/>
      <c r="I69" s="48"/>
      <c r="J69" s="174"/>
      <c r="K69" s="176">
        <f>K62+K63+K64+K65+K66+K67+K68</f>
        <v>52950.33</v>
      </c>
      <c r="L69" s="80">
        <f>L64+L65</f>
        <v>0</v>
      </c>
      <c r="M69" s="81">
        <f t="shared" si="6"/>
        <v>52950.33</v>
      </c>
      <c r="N69" s="52"/>
    </row>
    <row r="70" spans="1:14" ht="12.75" customHeight="1" x14ac:dyDescent="0.2">
      <c r="A70" s="82">
        <v>7</v>
      </c>
      <c r="B70" s="83" t="s">
        <v>73</v>
      </c>
      <c r="C70" s="61"/>
      <c r="D70" s="62"/>
      <c r="E70" s="62"/>
      <c r="F70" s="84"/>
      <c r="G70" s="65"/>
      <c r="H70" s="65"/>
      <c r="I70" s="48"/>
      <c r="J70" s="174"/>
      <c r="K70" s="87"/>
      <c r="L70" s="51"/>
      <c r="M70" s="41"/>
      <c r="N70" s="52"/>
    </row>
    <row r="71" spans="1:14" ht="12.75" customHeight="1" x14ac:dyDescent="0.2">
      <c r="A71" s="59">
        <v>7.01</v>
      </c>
      <c r="B71" s="60" t="s">
        <v>74</v>
      </c>
      <c r="C71" s="61" t="s">
        <v>37</v>
      </c>
      <c r="D71" s="62">
        <v>1.35</v>
      </c>
      <c r="E71" s="62">
        <v>9663.3700000000008</v>
      </c>
      <c r="F71" s="84">
        <f>D71*E71</f>
        <v>13045.549500000003</v>
      </c>
      <c r="G71" s="65">
        <v>1.35</v>
      </c>
      <c r="H71" s="65"/>
      <c r="I71" s="48">
        <f t="shared" si="4"/>
        <v>1.35</v>
      </c>
      <c r="J71" s="174">
        <f t="shared" si="5"/>
        <v>100</v>
      </c>
      <c r="K71" s="66">
        <v>13045.55</v>
      </c>
      <c r="L71" s="51"/>
      <c r="M71" s="41">
        <f>K71+L71</f>
        <v>13045.55</v>
      </c>
      <c r="N71" s="52"/>
    </row>
    <row r="72" spans="1:14" ht="23.25" customHeight="1" x14ac:dyDescent="0.2">
      <c r="A72" s="59">
        <v>7.02</v>
      </c>
      <c r="B72" s="60" t="s">
        <v>75</v>
      </c>
      <c r="C72" s="61" t="s">
        <v>29</v>
      </c>
      <c r="D72" s="62">
        <v>4.32</v>
      </c>
      <c r="E72" s="62">
        <v>3420.58</v>
      </c>
      <c r="F72" s="84">
        <f t="shared" ref="F72:F84" si="7">D72*E72</f>
        <v>14776.9056</v>
      </c>
      <c r="G72" s="65"/>
      <c r="H72" s="65"/>
      <c r="I72" s="48"/>
      <c r="J72" s="174"/>
      <c r="K72" s="87"/>
      <c r="L72" s="51"/>
      <c r="M72" s="41"/>
      <c r="N72" s="52"/>
    </row>
    <row r="73" spans="1:14" ht="23.25" customHeight="1" x14ac:dyDescent="0.2">
      <c r="A73" s="59">
        <v>7.03</v>
      </c>
      <c r="B73" s="60" t="s">
        <v>76</v>
      </c>
      <c r="C73" s="61" t="s">
        <v>37</v>
      </c>
      <c r="D73" s="62">
        <v>1.35</v>
      </c>
      <c r="E73" s="62">
        <v>12040.1</v>
      </c>
      <c r="F73" s="84">
        <f t="shared" si="7"/>
        <v>16254.135000000002</v>
      </c>
      <c r="G73" s="65"/>
      <c r="H73" s="65"/>
      <c r="I73" s="48"/>
      <c r="J73" s="174"/>
      <c r="K73" s="87"/>
      <c r="L73" s="51"/>
      <c r="M73" s="41"/>
      <c r="N73" s="52"/>
    </row>
    <row r="74" spans="1:14" ht="23.25" customHeight="1" x14ac:dyDescent="0.2">
      <c r="A74" s="59">
        <v>7.04</v>
      </c>
      <c r="B74" s="60" t="s">
        <v>77</v>
      </c>
      <c r="C74" s="61" t="s">
        <v>37</v>
      </c>
      <c r="D74" s="62">
        <v>0.96</v>
      </c>
      <c r="E74" s="62">
        <v>14240.82</v>
      </c>
      <c r="F74" s="84">
        <f t="shared" si="7"/>
        <v>13671.187199999998</v>
      </c>
      <c r="G74" s="65">
        <v>0.96</v>
      </c>
      <c r="H74" s="65"/>
      <c r="I74" s="48">
        <f t="shared" ref="I74:I83" si="8">G74+H74</f>
        <v>0.96</v>
      </c>
      <c r="J74" s="174">
        <f t="shared" ref="J74:J83" si="9">(I74/D74)*100</f>
        <v>100</v>
      </c>
      <c r="K74" s="66">
        <v>13671.19</v>
      </c>
      <c r="L74" s="51"/>
      <c r="M74" s="41">
        <f t="shared" ref="M74:M83" si="10">K74+L74</f>
        <v>13671.19</v>
      </c>
      <c r="N74" s="52"/>
    </row>
    <row r="75" spans="1:14" ht="12.75" customHeight="1" x14ac:dyDescent="0.2">
      <c r="A75" s="59">
        <v>7.05</v>
      </c>
      <c r="B75" s="60" t="s">
        <v>66</v>
      </c>
      <c r="C75" s="61" t="s">
        <v>65</v>
      </c>
      <c r="D75" s="62">
        <v>21.6</v>
      </c>
      <c r="E75" s="62">
        <v>413.8</v>
      </c>
      <c r="F75" s="84">
        <f t="shared" si="7"/>
        <v>8938.08</v>
      </c>
      <c r="G75" s="65">
        <v>21.6</v>
      </c>
      <c r="H75" s="65"/>
      <c r="I75" s="48">
        <f t="shared" si="8"/>
        <v>21.6</v>
      </c>
      <c r="J75" s="174">
        <f t="shared" si="9"/>
        <v>100</v>
      </c>
      <c r="K75" s="66">
        <v>8938.08</v>
      </c>
      <c r="L75" s="51"/>
      <c r="M75" s="41">
        <f t="shared" si="10"/>
        <v>8938.08</v>
      </c>
      <c r="N75" s="52"/>
    </row>
    <row r="76" spans="1:14" ht="12.75" customHeight="1" x14ac:dyDescent="0.2">
      <c r="A76" s="59">
        <v>7.06</v>
      </c>
      <c r="B76" s="60" t="s">
        <v>70</v>
      </c>
      <c r="C76" s="61" t="s">
        <v>54</v>
      </c>
      <c r="D76" s="62">
        <v>1</v>
      </c>
      <c r="E76" s="62">
        <v>5610</v>
      </c>
      <c r="F76" s="84">
        <f t="shared" si="7"/>
        <v>5610</v>
      </c>
      <c r="G76" s="65">
        <v>1</v>
      </c>
      <c r="H76" s="65"/>
      <c r="I76" s="48">
        <f t="shared" si="8"/>
        <v>1</v>
      </c>
      <c r="J76" s="174">
        <f t="shared" si="9"/>
        <v>100</v>
      </c>
      <c r="K76" s="66">
        <v>5610</v>
      </c>
      <c r="L76" s="51"/>
      <c r="M76" s="41">
        <f t="shared" si="10"/>
        <v>5610</v>
      </c>
      <c r="N76" s="52"/>
    </row>
    <row r="77" spans="1:14" ht="12.75" customHeight="1" x14ac:dyDescent="0.2">
      <c r="A77" s="59">
        <v>7.07</v>
      </c>
      <c r="B77" s="60" t="s">
        <v>71</v>
      </c>
      <c r="C77" s="61" t="s">
        <v>31</v>
      </c>
      <c r="D77" s="62">
        <v>1</v>
      </c>
      <c r="E77" s="62">
        <v>7070</v>
      </c>
      <c r="F77" s="84">
        <f t="shared" si="7"/>
        <v>7070</v>
      </c>
      <c r="G77" s="65">
        <v>1</v>
      </c>
      <c r="H77" s="65"/>
      <c r="I77" s="48">
        <f t="shared" si="8"/>
        <v>1</v>
      </c>
      <c r="J77" s="174">
        <f t="shared" si="9"/>
        <v>100</v>
      </c>
      <c r="K77" s="66">
        <v>7070</v>
      </c>
      <c r="L77" s="51"/>
      <c r="M77" s="41">
        <f t="shared" si="10"/>
        <v>7070</v>
      </c>
      <c r="N77" s="52"/>
    </row>
    <row r="78" spans="1:14" ht="35.25" customHeight="1" x14ac:dyDescent="0.2">
      <c r="A78" s="59">
        <v>7.08</v>
      </c>
      <c r="B78" s="60" t="s">
        <v>78</v>
      </c>
      <c r="C78" s="61" t="s">
        <v>29</v>
      </c>
      <c r="D78" s="62">
        <v>18.239999999999998</v>
      </c>
      <c r="E78" s="62">
        <v>462.38</v>
      </c>
      <c r="F78" s="84">
        <f t="shared" si="7"/>
        <v>8433.8112000000001</v>
      </c>
      <c r="G78" s="65">
        <v>18.239999999999998</v>
      </c>
      <c r="H78" s="65"/>
      <c r="I78" s="48">
        <f t="shared" si="8"/>
        <v>18.239999999999998</v>
      </c>
      <c r="J78" s="174">
        <f t="shared" si="9"/>
        <v>100</v>
      </c>
      <c r="K78" s="66">
        <v>8433.81</v>
      </c>
      <c r="L78" s="51"/>
      <c r="M78" s="41">
        <f t="shared" si="10"/>
        <v>8433.81</v>
      </c>
      <c r="N78" s="52"/>
    </row>
    <row r="79" spans="1:14" ht="12.75" customHeight="1" x14ac:dyDescent="0.2">
      <c r="A79" s="59">
        <v>7.09</v>
      </c>
      <c r="B79" s="60" t="s">
        <v>79</v>
      </c>
      <c r="C79" s="61" t="s">
        <v>29</v>
      </c>
      <c r="D79" s="62">
        <v>17.37</v>
      </c>
      <c r="E79" s="62">
        <v>40.799999999999997</v>
      </c>
      <c r="F79" s="84">
        <f t="shared" si="7"/>
        <v>708.69600000000003</v>
      </c>
      <c r="G79" s="65">
        <v>17.37</v>
      </c>
      <c r="H79" s="65"/>
      <c r="I79" s="48">
        <f t="shared" si="8"/>
        <v>17.37</v>
      </c>
      <c r="J79" s="174">
        <f t="shared" si="9"/>
        <v>100</v>
      </c>
      <c r="K79" s="66">
        <v>708.7</v>
      </c>
      <c r="L79" s="51"/>
      <c r="M79" s="41">
        <f t="shared" si="10"/>
        <v>708.7</v>
      </c>
      <c r="N79" s="52"/>
    </row>
    <row r="80" spans="1:14" ht="12.75" customHeight="1" x14ac:dyDescent="0.2">
      <c r="A80" s="59">
        <v>7.1</v>
      </c>
      <c r="B80" s="60" t="s">
        <v>80</v>
      </c>
      <c r="C80" s="61" t="s">
        <v>37</v>
      </c>
      <c r="D80" s="62">
        <v>9.3800000000000008</v>
      </c>
      <c r="E80" s="62">
        <v>482.43</v>
      </c>
      <c r="F80" s="84">
        <f t="shared" si="7"/>
        <v>4525.1934000000001</v>
      </c>
      <c r="G80" s="65">
        <v>9.3800000000000008</v>
      </c>
      <c r="H80" s="65"/>
      <c r="I80" s="48">
        <f t="shared" si="8"/>
        <v>9.3800000000000008</v>
      </c>
      <c r="J80" s="174">
        <f t="shared" si="9"/>
        <v>100</v>
      </c>
      <c r="K80" s="66">
        <v>4525.1899999999996</v>
      </c>
      <c r="L80" s="51"/>
      <c r="M80" s="41">
        <f t="shared" si="10"/>
        <v>4525.1899999999996</v>
      </c>
      <c r="N80" s="52"/>
    </row>
    <row r="81" spans="1:14" ht="12.75" customHeight="1" x14ac:dyDescent="0.2">
      <c r="A81" s="59">
        <v>7.11</v>
      </c>
      <c r="B81" s="60" t="s">
        <v>38</v>
      </c>
      <c r="C81" s="61" t="s">
        <v>37</v>
      </c>
      <c r="D81" s="62">
        <v>1.04</v>
      </c>
      <c r="E81" s="62">
        <v>1343.44</v>
      </c>
      <c r="F81" s="84">
        <f t="shared" si="7"/>
        <v>1397.1776000000002</v>
      </c>
      <c r="G81" s="65">
        <v>1.04</v>
      </c>
      <c r="H81" s="65"/>
      <c r="I81" s="48">
        <f t="shared" si="8"/>
        <v>1.04</v>
      </c>
      <c r="J81" s="174">
        <f t="shared" si="9"/>
        <v>100</v>
      </c>
      <c r="K81" s="66">
        <v>1397.18</v>
      </c>
      <c r="L81" s="51"/>
      <c r="M81" s="41">
        <f t="shared" si="10"/>
        <v>1397.18</v>
      </c>
      <c r="N81" s="52"/>
    </row>
    <row r="82" spans="1:14" ht="12.75" customHeight="1" x14ac:dyDescent="0.2">
      <c r="A82" s="59">
        <v>7.12</v>
      </c>
      <c r="B82" s="60" t="s">
        <v>81</v>
      </c>
      <c r="C82" s="61" t="s">
        <v>37</v>
      </c>
      <c r="D82" s="62">
        <v>7.92</v>
      </c>
      <c r="E82" s="62">
        <v>723.25</v>
      </c>
      <c r="F82" s="84">
        <f t="shared" si="7"/>
        <v>5728.14</v>
      </c>
      <c r="G82" s="65">
        <v>7.92</v>
      </c>
      <c r="H82" s="65"/>
      <c r="I82" s="48">
        <f t="shared" si="8"/>
        <v>7.92</v>
      </c>
      <c r="J82" s="174">
        <f t="shared" si="9"/>
        <v>100</v>
      </c>
      <c r="K82" s="66">
        <v>5728.14</v>
      </c>
      <c r="L82" s="51"/>
      <c r="M82" s="41">
        <f t="shared" si="10"/>
        <v>5728.14</v>
      </c>
      <c r="N82" s="52"/>
    </row>
    <row r="83" spans="1:14" ht="12.75" customHeight="1" x14ac:dyDescent="0.2">
      <c r="A83" s="59">
        <v>7.13</v>
      </c>
      <c r="B83" s="60" t="s">
        <v>41</v>
      </c>
      <c r="C83" s="61" t="s">
        <v>37</v>
      </c>
      <c r="D83" s="62">
        <v>1.9</v>
      </c>
      <c r="E83" s="62">
        <v>357.7</v>
      </c>
      <c r="F83" s="84">
        <f t="shared" si="7"/>
        <v>679.63</v>
      </c>
      <c r="G83" s="65">
        <v>1.9</v>
      </c>
      <c r="H83" s="65"/>
      <c r="I83" s="48">
        <f t="shared" si="8"/>
        <v>1.9</v>
      </c>
      <c r="J83" s="174">
        <f t="shared" si="9"/>
        <v>100</v>
      </c>
      <c r="K83" s="66">
        <v>679.63</v>
      </c>
      <c r="L83" s="51"/>
      <c r="M83" s="41">
        <f t="shared" si="10"/>
        <v>679.63</v>
      </c>
      <c r="N83" s="52"/>
    </row>
    <row r="84" spans="1:14" ht="12.75" customHeight="1" thickBot="1" x14ac:dyDescent="0.25">
      <c r="A84" s="133">
        <v>7.14</v>
      </c>
      <c r="B84" s="177" t="s">
        <v>82</v>
      </c>
      <c r="C84" s="135" t="s">
        <v>31</v>
      </c>
      <c r="D84" s="136">
        <v>1</v>
      </c>
      <c r="E84" s="136">
        <v>81600</v>
      </c>
      <c r="F84" s="178">
        <f t="shared" si="7"/>
        <v>81600</v>
      </c>
      <c r="G84" s="138"/>
      <c r="H84" s="138"/>
      <c r="I84" s="139"/>
      <c r="J84" s="140"/>
      <c r="K84" s="141"/>
      <c r="L84" s="142"/>
      <c r="M84" s="143"/>
      <c r="N84" s="52"/>
    </row>
    <row r="85" spans="1:14" ht="12.75" customHeight="1" x14ac:dyDescent="0.2">
      <c r="A85" s="144"/>
      <c r="B85" s="179"/>
      <c r="C85" s="146"/>
      <c r="D85" s="147"/>
      <c r="E85" s="147"/>
      <c r="F85" s="151"/>
      <c r="G85" s="147"/>
      <c r="H85" s="147"/>
      <c r="I85" s="149"/>
      <c r="J85" s="150"/>
      <c r="K85" s="146"/>
      <c r="L85" s="151"/>
      <c r="M85" s="147"/>
      <c r="N85" s="52"/>
    </row>
    <row r="86" spans="1:14" ht="12.75" customHeight="1" x14ac:dyDescent="0.2">
      <c r="A86" s="144"/>
      <c r="B86" s="179"/>
      <c r="C86" s="146"/>
      <c r="D86" s="147"/>
      <c r="E86" s="147"/>
      <c r="F86" s="151"/>
      <c r="G86" s="147"/>
      <c r="H86" s="147"/>
      <c r="I86" s="149"/>
      <c r="J86" s="150"/>
      <c r="K86" s="146"/>
      <c r="L86" s="151"/>
      <c r="M86" s="147"/>
      <c r="N86" s="52"/>
    </row>
    <row r="87" spans="1:14" ht="12.75" customHeight="1" x14ac:dyDescent="0.2">
      <c r="N87" s="52"/>
    </row>
    <row r="88" spans="1:14" ht="12.75" customHeight="1" x14ac:dyDescent="0.2">
      <c r="A88" s="600"/>
      <c r="B88" s="600"/>
      <c r="C88" s="600"/>
      <c r="D88" s="600"/>
      <c r="E88" s="600"/>
      <c r="F88" s="600"/>
      <c r="G88" s="600"/>
      <c r="H88" s="600"/>
      <c r="I88" s="600"/>
      <c r="J88" s="600"/>
      <c r="K88" s="600"/>
      <c r="L88" s="600"/>
      <c r="M88" s="600"/>
      <c r="N88" s="52"/>
    </row>
    <row r="89" spans="1:14" ht="12.75" customHeight="1" x14ac:dyDescent="0.2">
      <c r="A89" s="600"/>
      <c r="B89" s="600"/>
      <c r="C89" s="600"/>
      <c r="D89" s="600"/>
      <c r="E89" s="600"/>
      <c r="F89" s="600"/>
      <c r="G89" s="600"/>
      <c r="H89" s="600"/>
      <c r="I89" s="600"/>
      <c r="J89" s="600"/>
      <c r="K89" s="600"/>
      <c r="L89" s="600"/>
      <c r="M89" s="600"/>
      <c r="N89" s="52"/>
    </row>
    <row r="90" spans="1:14" ht="12.75" customHeight="1" x14ac:dyDescent="0.2">
      <c r="A90" s="600"/>
      <c r="B90" s="600"/>
      <c r="C90" s="600"/>
      <c r="D90" s="600"/>
      <c r="E90" s="600"/>
      <c r="F90" s="600"/>
      <c r="G90" s="600"/>
      <c r="H90" s="600"/>
      <c r="I90" s="600"/>
      <c r="J90" s="600"/>
      <c r="K90" s="600"/>
      <c r="L90" s="600"/>
      <c r="M90" s="600"/>
      <c r="N90" s="52"/>
    </row>
    <row r="91" spans="1:14" ht="12.75" customHeight="1" x14ac:dyDescent="0.2">
      <c r="A91" s="600"/>
      <c r="B91" s="600"/>
      <c r="C91" s="600"/>
      <c r="D91" s="600"/>
      <c r="E91" s="600"/>
      <c r="F91" s="600"/>
      <c r="G91" s="600"/>
      <c r="H91" s="600"/>
      <c r="I91" s="600"/>
      <c r="J91" s="600"/>
      <c r="K91" s="600"/>
      <c r="L91" s="600"/>
      <c r="M91" s="600"/>
      <c r="N91" s="52"/>
    </row>
    <row r="92" spans="1:14" ht="12.75" customHeight="1" x14ac:dyDescent="0.2">
      <c r="A92" s="600"/>
      <c r="B92" s="600"/>
      <c r="C92" s="600"/>
      <c r="D92" s="600"/>
      <c r="E92" s="600"/>
      <c r="F92" s="600"/>
      <c r="G92" s="600"/>
      <c r="H92" s="600"/>
      <c r="I92" s="600"/>
      <c r="J92" s="600"/>
      <c r="K92" s="600"/>
      <c r="L92" s="600"/>
      <c r="M92" s="600"/>
      <c r="N92" s="52"/>
    </row>
    <row r="93" spans="1:14" ht="12.75" customHeight="1" x14ac:dyDescent="0.2">
      <c r="A93" s="600"/>
      <c r="B93" s="600"/>
      <c r="C93" s="600"/>
      <c r="D93" s="600"/>
      <c r="E93" s="600"/>
      <c r="F93" s="600"/>
      <c r="G93" s="600"/>
      <c r="H93" s="600"/>
      <c r="I93" s="600"/>
      <c r="J93" s="600"/>
      <c r="K93" s="600"/>
      <c r="L93" s="600"/>
      <c r="M93" s="600"/>
      <c r="N93" s="52"/>
    </row>
    <row r="94" spans="1:14" ht="12.75" customHeight="1" x14ac:dyDescent="0.2">
      <c r="A94" s="600"/>
      <c r="B94" s="600"/>
      <c r="C94" s="600"/>
      <c r="D94" s="600"/>
      <c r="E94" s="600"/>
      <c r="F94" s="600"/>
      <c r="G94" s="600"/>
      <c r="H94" s="600"/>
      <c r="I94" s="600"/>
      <c r="J94" s="600"/>
      <c r="K94" s="600"/>
      <c r="L94" s="600"/>
      <c r="M94" s="600"/>
      <c r="N94" s="52"/>
    </row>
    <row r="95" spans="1:14" ht="12.75" customHeight="1" x14ac:dyDescent="0.2">
      <c r="A95" s="600"/>
      <c r="B95" s="600"/>
      <c r="C95" s="600"/>
      <c r="D95" s="600"/>
      <c r="E95" s="600"/>
      <c r="F95" s="600"/>
      <c r="G95" s="600"/>
      <c r="H95" s="600"/>
      <c r="I95" s="600"/>
      <c r="J95" s="600"/>
      <c r="K95" s="600"/>
      <c r="L95" s="600"/>
      <c r="M95" s="600"/>
      <c r="N95" s="52"/>
    </row>
    <row r="96" spans="1:14" ht="12.75" customHeight="1" x14ac:dyDescent="0.2">
      <c r="A96" s="600"/>
      <c r="B96" s="600"/>
      <c r="C96" s="600"/>
      <c r="D96" s="600"/>
      <c r="E96" s="600"/>
      <c r="F96" s="600"/>
      <c r="G96" s="600"/>
      <c r="H96" s="600"/>
      <c r="I96" s="600"/>
      <c r="J96" s="600"/>
      <c r="K96" s="600"/>
      <c r="L96" s="600"/>
      <c r="M96" s="600"/>
      <c r="N96" s="52"/>
    </row>
    <row r="97" spans="1:14" ht="12.75" customHeight="1" x14ac:dyDescent="0.2">
      <c r="A97" s="600"/>
      <c r="B97" s="600"/>
      <c r="C97" s="600"/>
      <c r="D97" s="600"/>
      <c r="E97" s="600"/>
      <c r="F97" s="600"/>
      <c r="G97" s="600"/>
      <c r="H97" s="600"/>
      <c r="I97" s="600"/>
      <c r="J97" s="600"/>
      <c r="K97" s="600"/>
      <c r="L97" s="600"/>
      <c r="M97" s="600"/>
      <c r="N97" s="52"/>
    </row>
    <row r="98" spans="1:14" ht="12.75" customHeight="1" x14ac:dyDescent="0.2">
      <c r="A98" s="744" t="s">
        <v>0</v>
      </c>
      <c r="B98" s="744"/>
      <c r="C98" s="744"/>
      <c r="D98" s="744"/>
      <c r="E98" s="744"/>
      <c r="F98" s="744"/>
      <c r="G98" s="744"/>
      <c r="H98" s="744"/>
      <c r="I98" s="744"/>
      <c r="J98" s="744"/>
      <c r="K98" s="744"/>
      <c r="L98" s="744"/>
      <c r="M98" s="744"/>
      <c r="N98" s="52"/>
    </row>
    <row r="99" spans="1:14" x14ac:dyDescent="0.2">
      <c r="A99" s="745" t="s">
        <v>1</v>
      </c>
      <c r="B99" s="745"/>
      <c r="C99" s="745"/>
      <c r="D99" s="745"/>
      <c r="E99" s="745"/>
      <c r="F99" s="745"/>
      <c r="G99" s="745"/>
      <c r="H99" s="745"/>
      <c r="I99" s="745"/>
      <c r="J99" s="745"/>
      <c r="K99" s="745"/>
      <c r="L99" s="745"/>
      <c r="M99" s="745"/>
      <c r="N99" s="52"/>
    </row>
    <row r="100" spans="1:14" x14ac:dyDescent="0.2">
      <c r="A100" s="621"/>
      <c r="B100" s="621"/>
      <c r="C100" s="621"/>
      <c r="D100" s="621"/>
      <c r="E100" s="621"/>
      <c r="F100" s="621"/>
      <c r="G100" s="621"/>
      <c r="H100" s="621"/>
      <c r="I100" s="621"/>
      <c r="J100" s="621"/>
      <c r="K100" s="621"/>
      <c r="L100" s="621"/>
      <c r="M100" s="621"/>
      <c r="N100" s="52"/>
    </row>
    <row r="101" spans="1:14" x14ac:dyDescent="0.2">
      <c r="A101" s="621"/>
      <c r="B101" s="621"/>
      <c r="C101" s="621"/>
      <c r="D101" s="621"/>
      <c r="E101" s="621"/>
      <c r="F101" s="621"/>
      <c r="G101" s="621"/>
      <c r="H101" s="621"/>
      <c r="I101" s="621"/>
      <c r="J101" s="621"/>
      <c r="K101" s="621"/>
      <c r="L101" s="621"/>
      <c r="M101" s="621"/>
      <c r="N101" s="52"/>
    </row>
    <row r="102" spans="1:14" x14ac:dyDescent="0.2">
      <c r="A102" s="621"/>
      <c r="B102" s="621"/>
      <c r="C102" s="621"/>
      <c r="D102" s="621"/>
      <c r="E102" s="621"/>
      <c r="F102" s="621"/>
      <c r="G102" s="621"/>
      <c r="H102" s="621"/>
      <c r="I102" s="621"/>
      <c r="J102" s="621"/>
      <c r="K102" s="621"/>
      <c r="L102" s="621"/>
      <c r="M102" s="230" t="s">
        <v>116</v>
      </c>
      <c r="N102" s="52"/>
    </row>
    <row r="103" spans="1:14" x14ac:dyDescent="0.2">
      <c r="A103" s="600"/>
      <c r="B103" s="600"/>
      <c r="C103" s="600"/>
      <c r="D103" s="600"/>
      <c r="E103" s="600"/>
      <c r="F103" s="600"/>
      <c r="G103" s="600"/>
      <c r="H103" s="600"/>
      <c r="I103" s="600"/>
      <c r="J103" s="600"/>
      <c r="K103" s="600"/>
      <c r="L103" s="600"/>
      <c r="M103" s="11"/>
      <c r="N103" s="52"/>
    </row>
    <row r="104" spans="1:14" x14ac:dyDescent="0.2">
      <c r="A104" s="11"/>
      <c r="B104" s="8" t="s">
        <v>2</v>
      </c>
      <c r="C104" s="9" t="s">
        <v>3</v>
      </c>
      <c r="D104" s="9"/>
      <c r="E104" s="9"/>
      <c r="F104" s="9"/>
      <c r="G104" s="10"/>
      <c r="H104" s="11"/>
      <c r="I104" s="11"/>
      <c r="J104" s="11"/>
      <c r="K104" s="11"/>
      <c r="L104" s="8" t="s">
        <v>4</v>
      </c>
      <c r="M104" s="629">
        <v>4958280.12</v>
      </c>
      <c r="N104" s="52"/>
    </row>
    <row r="105" spans="1:14" x14ac:dyDescent="0.2">
      <c r="A105" s="11"/>
      <c r="B105" s="8" t="s">
        <v>5</v>
      </c>
      <c r="C105" s="15">
        <v>4</v>
      </c>
      <c r="D105" s="11"/>
      <c r="E105" s="9"/>
      <c r="F105" s="9"/>
      <c r="G105" s="9"/>
      <c r="H105" s="11"/>
      <c r="I105" s="11"/>
      <c r="J105" s="11"/>
      <c r="K105" s="11"/>
      <c r="L105" s="8" t="s">
        <v>6</v>
      </c>
      <c r="M105" s="629" t="s">
        <v>7</v>
      </c>
      <c r="N105" s="52"/>
    </row>
    <row r="106" spans="1:14" x14ac:dyDescent="0.2">
      <c r="A106" s="11"/>
      <c r="B106" s="8" t="s">
        <v>8</v>
      </c>
      <c r="C106" s="9" t="s">
        <v>353</v>
      </c>
      <c r="D106" s="9"/>
      <c r="E106" s="9"/>
      <c r="F106" s="9"/>
      <c r="G106" s="16"/>
      <c r="H106" s="11"/>
      <c r="I106" s="11"/>
      <c r="J106" s="11"/>
      <c r="K106" s="11"/>
      <c r="L106" s="8" t="s">
        <v>9</v>
      </c>
      <c r="M106" s="630" t="s">
        <v>10</v>
      </c>
      <c r="N106" s="52"/>
    </row>
    <row r="107" spans="1:14" x14ac:dyDescent="0.2">
      <c r="A107" s="11"/>
      <c r="B107" s="8" t="s">
        <v>11</v>
      </c>
      <c r="C107" s="9" t="s">
        <v>12</v>
      </c>
      <c r="D107" s="9"/>
      <c r="E107" s="9"/>
      <c r="F107" s="9"/>
      <c r="G107" s="9"/>
      <c r="H107" s="11"/>
      <c r="I107" s="11"/>
      <c r="J107" s="11"/>
      <c r="K107" s="11"/>
      <c r="L107" s="11"/>
      <c r="M107" s="11"/>
      <c r="N107" s="52"/>
    </row>
    <row r="108" spans="1:14" x14ac:dyDescent="0.2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52"/>
    </row>
    <row r="109" spans="1:14" x14ac:dyDescent="0.2">
      <c r="A109" s="746" t="s">
        <v>13</v>
      </c>
      <c r="B109" s="746"/>
      <c r="C109" s="746"/>
      <c r="D109" s="746"/>
      <c r="E109" s="746"/>
      <c r="F109" s="746"/>
      <c r="G109" s="750" t="s">
        <v>14</v>
      </c>
      <c r="H109" s="750"/>
      <c r="I109" s="750"/>
      <c r="J109" s="750"/>
      <c r="K109" s="751" t="s">
        <v>15</v>
      </c>
      <c r="L109" s="751"/>
      <c r="M109" s="751"/>
      <c r="N109" s="52"/>
    </row>
    <row r="110" spans="1:14" ht="13.5" thickBot="1" x14ac:dyDescent="0.25">
      <c r="A110" s="240" t="s">
        <v>16</v>
      </c>
      <c r="B110" s="180" t="s">
        <v>17</v>
      </c>
      <c r="C110" s="180" t="s">
        <v>18</v>
      </c>
      <c r="D110" s="180" t="s">
        <v>19</v>
      </c>
      <c r="E110" s="181" t="s">
        <v>20</v>
      </c>
      <c r="F110" s="181" t="s">
        <v>21</v>
      </c>
      <c r="G110" s="182" t="s">
        <v>22</v>
      </c>
      <c r="H110" s="182" t="s">
        <v>23</v>
      </c>
      <c r="I110" s="183" t="s">
        <v>24</v>
      </c>
      <c r="J110" s="184" t="s">
        <v>25</v>
      </c>
      <c r="K110" s="185" t="s">
        <v>22</v>
      </c>
      <c r="L110" s="186" t="s">
        <v>23</v>
      </c>
      <c r="M110" s="186" t="s">
        <v>24</v>
      </c>
      <c r="N110" s="52"/>
    </row>
    <row r="111" spans="1:14" ht="100.5" customHeight="1" x14ac:dyDescent="0.2">
      <c r="A111" s="187">
        <v>7.15</v>
      </c>
      <c r="B111" s="188" t="s">
        <v>83</v>
      </c>
      <c r="C111" s="165" t="s">
        <v>54</v>
      </c>
      <c r="D111" s="166">
        <v>1</v>
      </c>
      <c r="E111" s="166">
        <v>104825.4</v>
      </c>
      <c r="F111" s="189">
        <f>D111*E111</f>
        <v>104825.4</v>
      </c>
      <c r="G111" s="190"/>
      <c r="H111" s="190">
        <v>1</v>
      </c>
      <c r="I111" s="191"/>
      <c r="J111" s="192"/>
      <c r="K111" s="193"/>
      <c r="L111" s="88">
        <f>H111*E111</f>
        <v>104825.4</v>
      </c>
      <c r="M111" s="195"/>
      <c r="N111" s="52"/>
    </row>
    <row r="112" spans="1:14" ht="72" customHeight="1" x14ac:dyDescent="0.2">
      <c r="A112" s="67">
        <v>7.16</v>
      </c>
      <c r="B112" s="44" t="s">
        <v>84</v>
      </c>
      <c r="C112" s="196" t="s">
        <v>54</v>
      </c>
      <c r="D112" s="196">
        <v>1</v>
      </c>
      <c r="E112" s="34">
        <v>69645.600000000006</v>
      </c>
      <c r="F112" s="34">
        <f>D112*E112</f>
        <v>69645.600000000006</v>
      </c>
      <c r="G112" s="35"/>
      <c r="H112" s="35">
        <v>1</v>
      </c>
      <c r="I112" s="197"/>
      <c r="J112" s="198"/>
      <c r="K112" s="199"/>
      <c r="L112" s="51">
        <f>H112*E112</f>
        <v>69645.600000000006</v>
      </c>
      <c r="M112" s="200"/>
      <c r="N112" s="52"/>
    </row>
    <row r="113" spans="1:14" ht="13.5" thickBot="1" x14ac:dyDescent="0.25">
      <c r="A113" s="201"/>
      <c r="B113" s="134" t="s">
        <v>85</v>
      </c>
      <c r="C113" s="136"/>
      <c r="D113" s="135"/>
      <c r="E113" s="136"/>
      <c r="F113" s="202">
        <f>F71+F72+F73+F74+F75+F76+F77+F78+F79+F80+F81+F82+F83+F84+F111+F112</f>
        <v>356909.50549999997</v>
      </c>
      <c r="G113" s="203"/>
      <c r="H113" s="203"/>
      <c r="I113" s="204"/>
      <c r="J113" s="205"/>
      <c r="K113" s="636">
        <f>K71+K74+K75+K76+K77+K78+K79+K80+K81+K82+K83</f>
        <v>69807.47</v>
      </c>
      <c r="L113" s="206">
        <f>SUM(L111:L112)</f>
        <v>174471</v>
      </c>
      <c r="M113" s="207">
        <f>M71+M73+M74+M75+M76+M77+M78+M79+M80+M81+M82+M83</f>
        <v>69807.47</v>
      </c>
      <c r="N113" s="52"/>
    </row>
    <row r="114" spans="1:14" ht="12.75" customHeight="1" x14ac:dyDescent="0.2">
      <c r="A114" s="11"/>
      <c r="B114" s="9" t="s">
        <v>86</v>
      </c>
      <c r="C114" s="11"/>
      <c r="D114" s="11"/>
      <c r="E114" s="11"/>
      <c r="F114" s="208">
        <f>F17++F24+F37+F40+F60+F69+F113</f>
        <v>3969812.8215000001</v>
      </c>
      <c r="G114" s="11"/>
      <c r="H114" s="11"/>
      <c r="I114" s="11"/>
      <c r="J114" s="11"/>
      <c r="K114" s="215">
        <f>K17+K24+K37+K69+K113+K60</f>
        <v>1159613.32</v>
      </c>
      <c r="L114" s="215">
        <f>L17+L24+L37+L40+L60+L69+L113</f>
        <v>1755781.6004999999</v>
      </c>
      <c r="M114" s="215">
        <f>K114+L114</f>
        <v>2915394.9205</v>
      </c>
      <c r="N114" s="52"/>
    </row>
    <row r="115" spans="1:14" ht="12.75" customHeight="1" x14ac:dyDescent="0.2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52"/>
    </row>
    <row r="116" spans="1:14" ht="12.75" customHeight="1" thickBot="1" x14ac:dyDescent="0.25">
      <c r="A116" s="735" t="s">
        <v>87</v>
      </c>
      <c r="B116" s="735"/>
      <c r="C116" s="735"/>
      <c r="D116" s="735"/>
      <c r="E116" s="735"/>
      <c r="F116" s="735"/>
      <c r="G116" s="735"/>
      <c r="H116" s="735"/>
      <c r="I116" s="735"/>
      <c r="J116" s="735"/>
      <c r="K116" s="735"/>
      <c r="L116" s="735"/>
      <c r="M116" s="735"/>
      <c r="N116" s="52"/>
    </row>
    <row r="117" spans="1:14" ht="12.75" customHeight="1" thickBot="1" x14ac:dyDescent="0.25">
      <c r="A117" s="736" t="s">
        <v>13</v>
      </c>
      <c r="B117" s="737"/>
      <c r="C117" s="737"/>
      <c r="D117" s="737"/>
      <c r="E117" s="737"/>
      <c r="F117" s="738"/>
      <c r="G117" s="739" t="s">
        <v>14</v>
      </c>
      <c r="H117" s="740"/>
      <c r="I117" s="740"/>
      <c r="J117" s="740"/>
      <c r="K117" s="741" t="s">
        <v>15</v>
      </c>
      <c r="L117" s="742"/>
      <c r="M117" s="743"/>
      <c r="N117" s="52"/>
    </row>
    <row r="118" spans="1:14" ht="12.75" customHeight="1" thickBot="1" x14ac:dyDescent="0.25">
      <c r="A118" s="152" t="s">
        <v>16</v>
      </c>
      <c r="B118" s="153" t="s">
        <v>17</v>
      </c>
      <c r="C118" s="153" t="s">
        <v>18</v>
      </c>
      <c r="D118" s="153" t="s">
        <v>88</v>
      </c>
      <c r="E118" s="154" t="s">
        <v>20</v>
      </c>
      <c r="F118" s="155" t="s">
        <v>21</v>
      </c>
      <c r="G118" s="156" t="s">
        <v>22</v>
      </c>
      <c r="H118" s="157" t="s">
        <v>23</v>
      </c>
      <c r="I118" s="158" t="s">
        <v>24</v>
      </c>
      <c r="J118" s="159" t="s">
        <v>25</v>
      </c>
      <c r="K118" s="160" t="s">
        <v>22</v>
      </c>
      <c r="L118" s="161" t="s">
        <v>23</v>
      </c>
      <c r="M118" s="162" t="s">
        <v>24</v>
      </c>
      <c r="N118" s="52"/>
    </row>
    <row r="119" spans="1:14" ht="12.75" customHeight="1" x14ac:dyDescent="0.2">
      <c r="A119" s="43" t="s">
        <v>89</v>
      </c>
      <c r="B119" s="44" t="s">
        <v>90</v>
      </c>
      <c r="C119" s="33" t="s">
        <v>37</v>
      </c>
      <c r="D119" s="34">
        <v>131</v>
      </c>
      <c r="E119" s="34">
        <v>1800</v>
      </c>
      <c r="F119" s="45">
        <f>D119*E119</f>
        <v>235800</v>
      </c>
      <c r="G119" s="35">
        <v>131</v>
      </c>
      <c r="H119" s="35"/>
      <c r="I119" s="48">
        <f>G119+H119</f>
        <v>131</v>
      </c>
      <c r="J119" s="174">
        <f>(I119/D119)*100</f>
        <v>100</v>
      </c>
      <c r="K119" s="50">
        <v>235800</v>
      </c>
      <c r="L119" s="51"/>
      <c r="M119" s="41">
        <f>K119+L119</f>
        <v>235800</v>
      </c>
      <c r="N119" s="52"/>
    </row>
    <row r="120" spans="1:14" ht="24.75" customHeight="1" x14ac:dyDescent="0.2">
      <c r="A120" s="209">
        <v>1</v>
      </c>
      <c r="B120" s="210" t="s">
        <v>91</v>
      </c>
      <c r="C120" s="61"/>
      <c r="D120" s="62"/>
      <c r="E120" s="62"/>
      <c r="F120" s="45"/>
      <c r="G120" s="65"/>
      <c r="H120" s="65"/>
      <c r="I120" s="85"/>
      <c r="J120" s="174"/>
      <c r="K120" s="66"/>
      <c r="L120" s="88"/>
      <c r="M120" s="89"/>
      <c r="N120" s="52"/>
    </row>
    <row r="121" spans="1:14" ht="25.5" customHeight="1" x14ac:dyDescent="0.2">
      <c r="A121" s="59">
        <v>1.01</v>
      </c>
      <c r="B121" s="60" t="s">
        <v>92</v>
      </c>
      <c r="C121" s="61" t="s">
        <v>65</v>
      </c>
      <c r="D121" s="62">
        <v>49.5</v>
      </c>
      <c r="E121" s="62">
        <v>150</v>
      </c>
      <c r="F121" s="45">
        <f>D121*E121</f>
        <v>7425</v>
      </c>
      <c r="G121" s="65">
        <v>49.5</v>
      </c>
      <c r="H121" s="65"/>
      <c r="I121" s="85">
        <f t="shared" ref="I121:I128" si="11">G121+H121</f>
        <v>49.5</v>
      </c>
      <c r="J121" s="174">
        <f>(I121/D121)*100</f>
        <v>100</v>
      </c>
      <c r="K121" s="66">
        <v>7425</v>
      </c>
      <c r="L121" s="88"/>
      <c r="M121" s="89">
        <f>K121+L121</f>
        <v>7425</v>
      </c>
      <c r="N121" s="52"/>
    </row>
    <row r="122" spans="1:14" ht="25.5" customHeight="1" x14ac:dyDescent="0.2">
      <c r="A122" s="59">
        <v>1.02</v>
      </c>
      <c r="B122" s="60" t="s">
        <v>93</v>
      </c>
      <c r="C122" s="61" t="s">
        <v>65</v>
      </c>
      <c r="D122" s="62">
        <v>28.8</v>
      </c>
      <c r="E122" s="62">
        <v>1525</v>
      </c>
      <c r="F122" s="45">
        <f>D122*E122</f>
        <v>43920</v>
      </c>
      <c r="G122" s="65">
        <v>28.8</v>
      </c>
      <c r="H122" s="65"/>
      <c r="I122" s="85">
        <f t="shared" si="11"/>
        <v>28.8</v>
      </c>
      <c r="J122" s="174">
        <f>(I122/D122)*100</f>
        <v>100</v>
      </c>
      <c r="K122" s="66">
        <v>43920</v>
      </c>
      <c r="L122" s="88"/>
      <c r="M122" s="89">
        <f>K122+L122</f>
        <v>43920</v>
      </c>
      <c r="N122" s="52"/>
    </row>
    <row r="123" spans="1:14" ht="12.75" customHeight="1" x14ac:dyDescent="0.2">
      <c r="A123" s="209">
        <v>2</v>
      </c>
      <c r="B123" s="83" t="s">
        <v>73</v>
      </c>
      <c r="C123" s="61"/>
      <c r="D123" s="62"/>
      <c r="E123" s="62"/>
      <c r="F123" s="45"/>
      <c r="G123" s="65"/>
      <c r="H123" s="65"/>
      <c r="I123" s="85">
        <f t="shared" si="11"/>
        <v>0</v>
      </c>
      <c r="J123" s="174"/>
      <c r="K123" s="66"/>
      <c r="L123" s="88"/>
      <c r="M123" s="89"/>
      <c r="N123" s="52"/>
    </row>
    <row r="124" spans="1:14" ht="25.5" customHeight="1" x14ac:dyDescent="0.2">
      <c r="A124" s="59">
        <v>2.0099999999999998</v>
      </c>
      <c r="B124" s="60" t="s">
        <v>94</v>
      </c>
      <c r="C124" s="61" t="s">
        <v>65</v>
      </c>
      <c r="D124" s="62">
        <v>30</v>
      </c>
      <c r="E124" s="62">
        <v>6575</v>
      </c>
      <c r="F124" s="45">
        <f>D124*E124</f>
        <v>197250</v>
      </c>
      <c r="G124" s="65">
        <v>30</v>
      </c>
      <c r="H124" s="65"/>
      <c r="I124" s="85">
        <f t="shared" si="11"/>
        <v>30</v>
      </c>
      <c r="J124" s="174">
        <f>(I124/D124)*100</f>
        <v>100</v>
      </c>
      <c r="K124" s="66">
        <v>197250</v>
      </c>
      <c r="L124" s="88"/>
      <c r="M124" s="89">
        <f>K124+L124</f>
        <v>197250</v>
      </c>
      <c r="N124" s="52"/>
    </row>
    <row r="125" spans="1:14" ht="13.5" customHeight="1" x14ac:dyDescent="0.2">
      <c r="A125" s="59">
        <v>2.02</v>
      </c>
      <c r="B125" s="60" t="s">
        <v>117</v>
      </c>
      <c r="C125" s="61" t="s">
        <v>65</v>
      </c>
      <c r="D125" s="62">
        <v>17.600000000000001</v>
      </c>
      <c r="E125" s="62">
        <v>1844.65</v>
      </c>
      <c r="F125" s="45">
        <f>D125*E125</f>
        <v>32465.840000000004</v>
      </c>
      <c r="G125" s="65">
        <v>17.600000000000001</v>
      </c>
      <c r="H125" s="65"/>
      <c r="I125" s="85">
        <f t="shared" si="11"/>
        <v>17.600000000000001</v>
      </c>
      <c r="J125" s="174">
        <f>(I125/D125)*100</f>
        <v>100</v>
      </c>
      <c r="K125" s="66">
        <v>32465.84</v>
      </c>
      <c r="L125" s="88"/>
      <c r="M125" s="89">
        <f>K125+L125</f>
        <v>32465.84</v>
      </c>
      <c r="N125" s="52"/>
    </row>
    <row r="126" spans="1:14" ht="13.5" customHeight="1" x14ac:dyDescent="0.2">
      <c r="A126" s="59">
        <v>2.0299999999999998</v>
      </c>
      <c r="B126" s="60" t="s">
        <v>118</v>
      </c>
      <c r="C126" s="61" t="s">
        <v>65</v>
      </c>
      <c r="D126" s="62">
        <v>35.200000000000003</v>
      </c>
      <c r="E126" s="62">
        <v>63.96</v>
      </c>
      <c r="F126" s="45">
        <f>D126*E126</f>
        <v>2251.3920000000003</v>
      </c>
      <c r="G126" s="65">
        <v>35.200000000000003</v>
      </c>
      <c r="H126" s="65"/>
      <c r="I126" s="85">
        <f t="shared" si="11"/>
        <v>35.200000000000003</v>
      </c>
      <c r="J126" s="174">
        <f>(I126/D126)*100</f>
        <v>100</v>
      </c>
      <c r="K126" s="66">
        <v>2251.39</v>
      </c>
      <c r="L126" s="88"/>
      <c r="M126" s="89">
        <f>K126+L126</f>
        <v>2251.39</v>
      </c>
      <c r="N126" s="52"/>
    </row>
    <row r="127" spans="1:14" ht="27" customHeight="1" x14ac:dyDescent="0.2">
      <c r="A127" s="59">
        <v>2.04</v>
      </c>
      <c r="B127" s="60" t="s">
        <v>119</v>
      </c>
      <c r="C127" s="61" t="s">
        <v>65</v>
      </c>
      <c r="D127" s="62">
        <v>35.200000000000003</v>
      </c>
      <c r="E127" s="62">
        <v>150</v>
      </c>
      <c r="F127" s="45">
        <f>D127*E127</f>
        <v>5280</v>
      </c>
      <c r="G127" s="65">
        <v>35.200000000000003</v>
      </c>
      <c r="H127" s="65"/>
      <c r="I127" s="85">
        <f t="shared" si="11"/>
        <v>35.200000000000003</v>
      </c>
      <c r="J127" s="174">
        <f>(I127/D127)*100</f>
        <v>100</v>
      </c>
      <c r="K127" s="66">
        <v>5280</v>
      </c>
      <c r="L127" s="88"/>
      <c r="M127" s="89">
        <f>K127+L127</f>
        <v>5280</v>
      </c>
      <c r="N127" s="52"/>
    </row>
    <row r="128" spans="1:14" ht="12.75" customHeight="1" thickBot="1" x14ac:dyDescent="0.25">
      <c r="A128" s="632">
        <v>2.0499999999999998</v>
      </c>
      <c r="B128" s="44" t="s">
        <v>120</v>
      </c>
      <c r="C128" s="135" t="s">
        <v>65</v>
      </c>
      <c r="D128" s="136">
        <v>18.600000000000001</v>
      </c>
      <c r="E128" s="136">
        <v>378.8</v>
      </c>
      <c r="F128" s="178">
        <f>D128*E128</f>
        <v>7045.6800000000012</v>
      </c>
      <c r="G128" s="138">
        <v>18.600000000000001</v>
      </c>
      <c r="H128" s="138"/>
      <c r="I128" s="139">
        <f t="shared" si="11"/>
        <v>18.600000000000001</v>
      </c>
      <c r="J128" s="241">
        <f>(I128/D128)*100</f>
        <v>100</v>
      </c>
      <c r="K128" s="242">
        <v>7045.68</v>
      </c>
      <c r="L128" s="142"/>
      <c r="M128" s="143">
        <f>K128+L128</f>
        <v>7045.68</v>
      </c>
      <c r="N128" s="52"/>
    </row>
    <row r="129" spans="1:14" ht="12.75" customHeight="1" x14ac:dyDescent="0.2">
      <c r="N129" s="52"/>
    </row>
    <row r="130" spans="1:14" ht="12.75" customHeight="1" x14ac:dyDescent="0.2">
      <c r="N130" s="52"/>
    </row>
    <row r="131" spans="1:14" ht="12.75" customHeight="1" x14ac:dyDescent="0.2">
      <c r="A131" s="621"/>
      <c r="B131" s="621"/>
      <c r="C131" s="621"/>
      <c r="D131" s="621"/>
      <c r="E131" s="621"/>
      <c r="F131" s="621"/>
      <c r="G131" s="621"/>
      <c r="H131" s="621"/>
      <c r="I131" s="621"/>
      <c r="J131" s="621"/>
      <c r="K131" s="621"/>
      <c r="L131" s="621"/>
      <c r="M131" s="621"/>
      <c r="N131" s="52"/>
    </row>
    <row r="132" spans="1:14" ht="12.75" customHeight="1" x14ac:dyDescent="0.2">
      <c r="A132" s="621"/>
      <c r="B132" s="621"/>
      <c r="C132" s="621"/>
      <c r="D132" s="621"/>
      <c r="E132" s="621"/>
      <c r="F132" s="621"/>
      <c r="G132" s="621"/>
      <c r="H132" s="621"/>
      <c r="I132" s="621"/>
      <c r="J132" s="621"/>
      <c r="K132" s="621"/>
      <c r="L132" s="621"/>
      <c r="M132" s="621"/>
      <c r="N132" s="52"/>
    </row>
    <row r="133" spans="1:14" ht="12.75" customHeight="1" x14ac:dyDescent="0.2">
      <c r="A133" s="621"/>
      <c r="B133" s="621"/>
      <c r="C133" s="621"/>
      <c r="D133" s="621"/>
      <c r="E133" s="621"/>
      <c r="F133" s="621"/>
      <c r="G133" s="621"/>
      <c r="H133" s="621"/>
      <c r="I133" s="621"/>
      <c r="J133" s="621"/>
      <c r="K133" s="621"/>
      <c r="L133" s="621"/>
      <c r="M133" s="621"/>
      <c r="N133" s="52"/>
    </row>
    <row r="134" spans="1:14" ht="12.75" customHeight="1" x14ac:dyDescent="0.2">
      <c r="A134" s="621"/>
      <c r="B134" s="621"/>
      <c r="C134" s="621"/>
      <c r="D134" s="621"/>
      <c r="E134" s="621"/>
      <c r="F134" s="621"/>
      <c r="G134" s="621"/>
      <c r="H134" s="621"/>
      <c r="I134" s="621"/>
      <c r="J134" s="621"/>
      <c r="K134" s="621"/>
      <c r="L134" s="621"/>
      <c r="M134" s="621"/>
      <c r="N134" s="52"/>
    </row>
    <row r="135" spans="1:14" ht="12.75" customHeight="1" x14ac:dyDescent="0.2">
      <c r="A135" s="621"/>
      <c r="B135" s="621"/>
      <c r="C135" s="621"/>
      <c r="D135" s="621"/>
      <c r="E135" s="621"/>
      <c r="F135" s="621"/>
      <c r="G135" s="621"/>
      <c r="H135" s="621"/>
      <c r="I135" s="621"/>
      <c r="J135" s="621"/>
      <c r="K135" s="621"/>
      <c r="L135" s="621"/>
      <c r="M135" s="621"/>
      <c r="N135" s="52"/>
    </row>
    <row r="136" spans="1:14" ht="12.75" customHeight="1" x14ac:dyDescent="0.2">
      <c r="A136" s="744" t="s">
        <v>0</v>
      </c>
      <c r="B136" s="744"/>
      <c r="C136" s="744"/>
      <c r="D136" s="744"/>
      <c r="E136" s="744"/>
      <c r="F136" s="744"/>
      <c r="G136" s="744"/>
      <c r="H136" s="744"/>
      <c r="I136" s="744"/>
      <c r="J136" s="744"/>
      <c r="K136" s="744"/>
      <c r="L136" s="744"/>
      <c r="M136" s="744"/>
      <c r="N136" s="52"/>
    </row>
    <row r="137" spans="1:14" ht="12.75" customHeight="1" x14ac:dyDescent="0.2">
      <c r="A137" s="745" t="s">
        <v>1</v>
      </c>
      <c r="B137" s="745"/>
      <c r="C137" s="745"/>
      <c r="D137" s="745"/>
      <c r="E137" s="745"/>
      <c r="F137" s="745"/>
      <c r="G137" s="745"/>
      <c r="H137" s="745"/>
      <c r="I137" s="745"/>
      <c r="J137" s="745"/>
      <c r="K137" s="745"/>
      <c r="L137" s="745"/>
      <c r="M137" s="745"/>
      <c r="N137" s="52"/>
    </row>
    <row r="138" spans="1:14" ht="12.75" customHeight="1" x14ac:dyDescent="0.2">
      <c r="A138" s="621"/>
      <c r="B138" s="621"/>
      <c r="C138" s="621"/>
      <c r="D138" s="621"/>
      <c r="E138" s="621"/>
      <c r="F138" s="621"/>
      <c r="G138" s="621"/>
      <c r="H138" s="621"/>
      <c r="I138" s="621"/>
      <c r="J138" s="621"/>
      <c r="K138" s="621"/>
      <c r="L138" s="621"/>
      <c r="M138" s="230" t="s">
        <v>121</v>
      </c>
      <c r="N138" s="52"/>
    </row>
    <row r="139" spans="1:14" ht="12.75" customHeight="1" x14ac:dyDescent="0.2">
      <c r="A139" s="600"/>
      <c r="B139" s="600"/>
      <c r="C139" s="600"/>
      <c r="D139" s="600"/>
      <c r="E139" s="600"/>
      <c r="F139" s="600"/>
      <c r="G139" s="600"/>
      <c r="H139" s="600"/>
      <c r="I139" s="600"/>
      <c r="J139" s="600"/>
      <c r="K139" s="600"/>
      <c r="L139" s="600"/>
      <c r="M139" s="11"/>
      <c r="N139" s="52"/>
    </row>
    <row r="140" spans="1:14" ht="12.75" customHeight="1" x14ac:dyDescent="0.2">
      <c r="A140" s="11"/>
      <c r="B140" s="8" t="s">
        <v>2</v>
      </c>
      <c r="C140" s="9" t="s">
        <v>3</v>
      </c>
      <c r="D140" s="9"/>
      <c r="E140" s="9"/>
      <c r="F140" s="9"/>
      <c r="G140" s="10"/>
      <c r="H140" s="11"/>
      <c r="I140" s="11"/>
      <c r="J140" s="11"/>
      <c r="K140" s="11"/>
      <c r="L140" s="8" t="s">
        <v>4</v>
      </c>
      <c r="M140" s="629">
        <v>4958280.12</v>
      </c>
      <c r="N140" s="52"/>
    </row>
    <row r="141" spans="1:14" ht="12.75" customHeight="1" x14ac:dyDescent="0.2">
      <c r="A141" s="11"/>
      <c r="B141" s="8" t="s">
        <v>5</v>
      </c>
      <c r="C141" s="15">
        <v>4</v>
      </c>
      <c r="D141" s="11"/>
      <c r="E141" s="9"/>
      <c r="F141" s="9"/>
      <c r="G141" s="9"/>
      <c r="H141" s="11"/>
      <c r="I141" s="11"/>
      <c r="J141" s="11"/>
      <c r="K141" s="11"/>
      <c r="L141" s="8" t="s">
        <v>6</v>
      </c>
      <c r="M141" s="629" t="s">
        <v>7</v>
      </c>
      <c r="N141" s="52"/>
    </row>
    <row r="142" spans="1:14" ht="12.75" customHeight="1" x14ac:dyDescent="0.2">
      <c r="A142" s="11"/>
      <c r="B142" s="8" t="s">
        <v>8</v>
      </c>
      <c r="C142" s="9" t="s">
        <v>351</v>
      </c>
      <c r="D142" s="9"/>
      <c r="E142" s="9"/>
      <c r="F142" s="9"/>
      <c r="G142" s="16"/>
      <c r="H142" s="11"/>
      <c r="I142" s="11"/>
      <c r="J142" s="11"/>
      <c r="K142" s="11"/>
      <c r="L142" s="8" t="s">
        <v>9</v>
      </c>
      <c r="M142" s="630" t="s">
        <v>10</v>
      </c>
      <c r="N142" s="52"/>
    </row>
    <row r="143" spans="1:14" ht="12.75" customHeight="1" x14ac:dyDescent="0.2">
      <c r="A143" s="11"/>
      <c r="B143" s="8" t="s">
        <v>11</v>
      </c>
      <c r="C143" s="9" t="s">
        <v>12</v>
      </c>
      <c r="D143" s="9"/>
      <c r="E143" s="9"/>
      <c r="F143" s="9"/>
      <c r="G143" s="9"/>
      <c r="H143" s="11"/>
      <c r="I143" s="11"/>
      <c r="J143" s="11"/>
      <c r="K143" s="11"/>
      <c r="L143" s="11"/>
      <c r="M143" s="11"/>
      <c r="N143" s="52"/>
    </row>
    <row r="144" spans="1:14" ht="12.75" customHeight="1" thickBot="1" x14ac:dyDescent="0.2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52"/>
    </row>
    <row r="145" spans="1:14" ht="12.75" customHeight="1" x14ac:dyDescent="0.2">
      <c r="A145" s="746" t="s">
        <v>13</v>
      </c>
      <c r="B145" s="746"/>
      <c r="C145" s="746"/>
      <c r="D145" s="746"/>
      <c r="E145" s="746"/>
      <c r="F145" s="746"/>
      <c r="G145" s="747" t="s">
        <v>14</v>
      </c>
      <c r="H145" s="747"/>
      <c r="I145" s="747"/>
      <c r="J145" s="747"/>
      <c r="K145" s="748" t="s">
        <v>15</v>
      </c>
      <c r="L145" s="748"/>
      <c r="M145" s="749"/>
      <c r="N145" s="52"/>
    </row>
    <row r="146" spans="1:14" ht="12.75" customHeight="1" thickBot="1" x14ac:dyDescent="0.25">
      <c r="A146" s="240" t="s">
        <v>16</v>
      </c>
      <c r="B146" s="180" t="s">
        <v>17</v>
      </c>
      <c r="C146" s="180" t="s">
        <v>18</v>
      </c>
      <c r="D146" s="180" t="s">
        <v>19</v>
      </c>
      <c r="E146" s="181" t="s">
        <v>20</v>
      </c>
      <c r="F146" s="181" t="s">
        <v>21</v>
      </c>
      <c r="G146" s="182" t="s">
        <v>22</v>
      </c>
      <c r="H146" s="182" t="s">
        <v>23</v>
      </c>
      <c r="I146" s="183" t="s">
        <v>24</v>
      </c>
      <c r="J146" s="184" t="s">
        <v>25</v>
      </c>
      <c r="K146" s="185" t="s">
        <v>22</v>
      </c>
      <c r="L146" s="186" t="s">
        <v>23</v>
      </c>
      <c r="M146" s="186" t="s">
        <v>24</v>
      </c>
      <c r="N146" s="52"/>
    </row>
    <row r="147" spans="1:14" ht="12.75" customHeight="1" x14ac:dyDescent="0.2">
      <c r="A147" s="187">
        <v>2.06</v>
      </c>
      <c r="B147" s="188" t="s">
        <v>122</v>
      </c>
      <c r="C147" s="165" t="s">
        <v>65</v>
      </c>
      <c r="D147" s="166">
        <v>35.200000000000003</v>
      </c>
      <c r="E147" s="166">
        <v>228.16</v>
      </c>
      <c r="F147" s="189">
        <f>D147*E147</f>
        <v>8031.2320000000009</v>
      </c>
      <c r="G147" s="190">
        <v>35.200000000000003</v>
      </c>
      <c r="H147" s="190"/>
      <c r="I147" s="191">
        <f>G147+H147</f>
        <v>35.200000000000003</v>
      </c>
      <c r="J147" s="174">
        <v>100</v>
      </c>
      <c r="K147" s="637">
        <v>8031.23</v>
      </c>
      <c r="L147" s="194"/>
      <c r="M147" s="195">
        <f>K147+L147</f>
        <v>8031.23</v>
      </c>
      <c r="N147" s="52"/>
    </row>
    <row r="148" spans="1:14" ht="25.5" customHeight="1" x14ac:dyDescent="0.2">
      <c r="A148" s="116"/>
      <c r="B148" s="243" t="s">
        <v>85</v>
      </c>
      <c r="C148" s="244"/>
      <c r="D148" s="100"/>
      <c r="E148" s="100"/>
      <c r="F148" s="245">
        <f>F119+F121+F122+F124+F125+F126+F127+F128+F147</f>
        <v>539469.14400000009</v>
      </c>
      <c r="G148" s="65"/>
      <c r="H148" s="65"/>
      <c r="I148" s="85"/>
      <c r="J148" s="174"/>
      <c r="K148" s="176">
        <f>K119+K121+K122+K124+K125+K126+K127+K128+K147</f>
        <v>539469.14</v>
      </c>
      <c r="L148" s="246">
        <f>L125+L126+L127+L128+L147</f>
        <v>0</v>
      </c>
      <c r="M148" s="247">
        <f>K148+L148</f>
        <v>539469.14</v>
      </c>
      <c r="N148" s="52"/>
    </row>
    <row r="149" spans="1:14" ht="13.5" customHeight="1" x14ac:dyDescent="0.2">
      <c r="A149" s="248">
        <v>2.1</v>
      </c>
      <c r="B149" s="54" t="s">
        <v>123</v>
      </c>
      <c r="C149" s="33"/>
      <c r="D149" s="34"/>
      <c r="E149" s="34"/>
      <c r="F149" s="45"/>
      <c r="G149" s="35"/>
      <c r="H149" s="35"/>
      <c r="I149" s="48"/>
      <c r="J149" s="174"/>
      <c r="K149" s="79"/>
      <c r="L149" s="80"/>
      <c r="M149" s="81"/>
      <c r="N149" s="52"/>
    </row>
    <row r="150" spans="1:14" ht="26.25" customHeight="1" x14ac:dyDescent="0.2">
      <c r="A150" s="59" t="s">
        <v>124</v>
      </c>
      <c r="B150" s="60" t="s">
        <v>125</v>
      </c>
      <c r="C150" s="61" t="s">
        <v>65</v>
      </c>
      <c r="D150" s="62">
        <v>1.56</v>
      </c>
      <c r="E150" s="62">
        <v>15619</v>
      </c>
      <c r="F150" s="84">
        <f>D150*E150</f>
        <v>24365.64</v>
      </c>
      <c r="G150" s="65">
        <v>1.56</v>
      </c>
      <c r="H150" s="65"/>
      <c r="I150" s="85">
        <f>G150+H150</f>
        <v>1.56</v>
      </c>
      <c r="J150" s="174">
        <f>(I150/D150)*100</f>
        <v>100</v>
      </c>
      <c r="K150" s="66">
        <v>24365.64</v>
      </c>
      <c r="L150" s="88"/>
      <c r="M150" s="89">
        <f>K150+L150</f>
        <v>24365.64</v>
      </c>
      <c r="N150" s="52"/>
    </row>
    <row r="151" spans="1:14" ht="13.5" customHeight="1" x14ac:dyDescent="0.2">
      <c r="A151" s="59" t="s">
        <v>126</v>
      </c>
      <c r="B151" s="60" t="s">
        <v>118</v>
      </c>
      <c r="C151" s="61" t="s">
        <v>65</v>
      </c>
      <c r="D151" s="62">
        <v>148.69999999999999</v>
      </c>
      <c r="E151" s="62">
        <v>63.96</v>
      </c>
      <c r="F151" s="84">
        <f t="shared" ref="F151:F164" si="12">D151*E151</f>
        <v>9510.851999999999</v>
      </c>
      <c r="G151" s="65">
        <v>148.69999999999999</v>
      </c>
      <c r="H151" s="65"/>
      <c r="I151" s="85">
        <f t="shared" ref="I151:I165" si="13">G151+H151</f>
        <v>148.69999999999999</v>
      </c>
      <c r="J151" s="174">
        <f t="shared" ref="J151:J165" si="14">(I151/D151)*100</f>
        <v>100</v>
      </c>
      <c r="K151" s="66">
        <v>9510.85</v>
      </c>
      <c r="L151" s="88"/>
      <c r="M151" s="89">
        <f t="shared" ref="M151:M164" si="15">K151+L151</f>
        <v>9510.85</v>
      </c>
      <c r="N151" s="52"/>
    </row>
    <row r="152" spans="1:14" ht="13.5" customHeight="1" x14ac:dyDescent="0.2">
      <c r="A152" s="59" t="s">
        <v>127</v>
      </c>
      <c r="B152" s="60" t="s">
        <v>128</v>
      </c>
      <c r="C152" s="61" t="s">
        <v>65</v>
      </c>
      <c r="D152" s="62">
        <v>13</v>
      </c>
      <c r="E152" s="62">
        <v>429.3</v>
      </c>
      <c r="F152" s="84">
        <f t="shared" si="12"/>
        <v>5580.9000000000005</v>
      </c>
      <c r="G152" s="65">
        <v>13</v>
      </c>
      <c r="H152" s="65"/>
      <c r="I152" s="85">
        <f t="shared" si="13"/>
        <v>13</v>
      </c>
      <c r="J152" s="174">
        <f t="shared" si="14"/>
        <v>100</v>
      </c>
      <c r="K152" s="66">
        <v>5580.9</v>
      </c>
      <c r="L152" s="88"/>
      <c r="M152" s="89">
        <f t="shared" si="15"/>
        <v>5580.9</v>
      </c>
      <c r="N152" s="52"/>
    </row>
    <row r="153" spans="1:14" ht="13.5" customHeight="1" x14ac:dyDescent="0.2">
      <c r="A153" s="59" t="s">
        <v>129</v>
      </c>
      <c r="B153" s="60" t="s">
        <v>120</v>
      </c>
      <c r="C153" s="61" t="s">
        <v>65</v>
      </c>
      <c r="D153" s="62">
        <v>33.28</v>
      </c>
      <c r="E153" s="62">
        <v>378.8</v>
      </c>
      <c r="F153" s="84">
        <f t="shared" si="12"/>
        <v>12606.464</v>
      </c>
      <c r="G153" s="65">
        <v>33.28</v>
      </c>
      <c r="H153" s="65"/>
      <c r="I153" s="85">
        <f t="shared" si="13"/>
        <v>33.28</v>
      </c>
      <c r="J153" s="174">
        <f t="shared" si="14"/>
        <v>100</v>
      </c>
      <c r="K153" s="66">
        <v>12606.46</v>
      </c>
      <c r="L153" s="88"/>
      <c r="M153" s="89">
        <f t="shared" si="15"/>
        <v>12606.46</v>
      </c>
      <c r="N153" s="52"/>
    </row>
    <row r="154" spans="1:14" ht="12.75" customHeight="1" x14ac:dyDescent="0.2">
      <c r="A154" s="43" t="s">
        <v>130</v>
      </c>
      <c r="B154" s="44" t="s">
        <v>131</v>
      </c>
      <c r="C154" s="33" t="s">
        <v>65</v>
      </c>
      <c r="D154" s="34">
        <v>38.4</v>
      </c>
      <c r="E154" s="34">
        <v>413.8</v>
      </c>
      <c r="F154" s="84">
        <f t="shared" si="12"/>
        <v>15889.92</v>
      </c>
      <c r="G154" s="35">
        <v>38.4</v>
      </c>
      <c r="H154" s="35"/>
      <c r="I154" s="85">
        <f t="shared" si="13"/>
        <v>38.4</v>
      </c>
      <c r="J154" s="174">
        <f t="shared" si="14"/>
        <v>100</v>
      </c>
      <c r="K154" s="50">
        <v>15889.92</v>
      </c>
      <c r="L154" s="88"/>
      <c r="M154" s="89">
        <f t="shared" si="15"/>
        <v>15889.92</v>
      </c>
      <c r="N154" s="52"/>
    </row>
    <row r="155" spans="1:14" ht="12.75" customHeight="1" x14ac:dyDescent="0.2">
      <c r="A155" s="59" t="s">
        <v>132</v>
      </c>
      <c r="B155" s="249" t="s">
        <v>133</v>
      </c>
      <c r="C155" s="61" t="s">
        <v>65</v>
      </c>
      <c r="D155" s="62">
        <v>15</v>
      </c>
      <c r="E155" s="62">
        <v>520</v>
      </c>
      <c r="F155" s="84">
        <f t="shared" si="12"/>
        <v>7800</v>
      </c>
      <c r="G155" s="65">
        <v>15</v>
      </c>
      <c r="H155" s="65"/>
      <c r="I155" s="85">
        <f t="shared" si="13"/>
        <v>15</v>
      </c>
      <c r="J155" s="174">
        <f t="shared" si="14"/>
        <v>100</v>
      </c>
      <c r="K155" s="66">
        <v>7800</v>
      </c>
      <c r="L155" s="88"/>
      <c r="M155" s="89">
        <f t="shared" si="15"/>
        <v>7800</v>
      </c>
      <c r="N155" s="52"/>
    </row>
    <row r="156" spans="1:14" ht="12.75" customHeight="1" x14ac:dyDescent="0.2">
      <c r="A156" s="59" t="s">
        <v>134</v>
      </c>
      <c r="B156" s="60" t="s">
        <v>122</v>
      </c>
      <c r="C156" s="61" t="s">
        <v>65</v>
      </c>
      <c r="D156" s="62">
        <v>148.69999999999999</v>
      </c>
      <c r="E156" s="62">
        <v>228.16</v>
      </c>
      <c r="F156" s="84">
        <f t="shared" si="12"/>
        <v>33927.392</v>
      </c>
      <c r="G156" s="65">
        <v>148.69999999999999</v>
      </c>
      <c r="H156" s="65"/>
      <c r="I156" s="85">
        <f t="shared" si="13"/>
        <v>148.69999999999999</v>
      </c>
      <c r="J156" s="174">
        <f t="shared" si="14"/>
        <v>100</v>
      </c>
      <c r="K156" s="66">
        <v>33927.39</v>
      </c>
      <c r="L156" s="88"/>
      <c r="M156" s="89">
        <f t="shared" si="15"/>
        <v>33927.39</v>
      </c>
      <c r="N156" s="52"/>
    </row>
    <row r="157" spans="1:14" ht="12.75" customHeight="1" x14ac:dyDescent="0.2">
      <c r="A157" s="59" t="s">
        <v>135</v>
      </c>
      <c r="B157" s="60" t="s">
        <v>136</v>
      </c>
      <c r="C157" s="61" t="s">
        <v>31</v>
      </c>
      <c r="D157" s="62">
        <v>1</v>
      </c>
      <c r="E157" s="62">
        <v>15000</v>
      </c>
      <c r="F157" s="84">
        <f t="shared" si="12"/>
        <v>15000</v>
      </c>
      <c r="G157" s="65">
        <v>1</v>
      </c>
      <c r="H157" s="65"/>
      <c r="I157" s="85">
        <f t="shared" si="13"/>
        <v>1</v>
      </c>
      <c r="J157" s="174">
        <f t="shared" si="14"/>
        <v>100</v>
      </c>
      <c r="K157" s="66">
        <v>15000</v>
      </c>
      <c r="L157" s="88"/>
      <c r="M157" s="89">
        <f t="shared" si="15"/>
        <v>15000</v>
      </c>
      <c r="N157" s="52"/>
    </row>
    <row r="158" spans="1:14" ht="24.75" customHeight="1" x14ac:dyDescent="0.2">
      <c r="A158" s="59" t="s">
        <v>137</v>
      </c>
      <c r="B158" s="60" t="s">
        <v>138</v>
      </c>
      <c r="C158" s="61" t="s">
        <v>31</v>
      </c>
      <c r="D158" s="62">
        <v>1</v>
      </c>
      <c r="E158" s="62">
        <v>57875</v>
      </c>
      <c r="F158" s="84">
        <f t="shared" si="12"/>
        <v>57875</v>
      </c>
      <c r="G158" s="65">
        <v>1</v>
      </c>
      <c r="H158" s="65"/>
      <c r="I158" s="85">
        <f t="shared" si="13"/>
        <v>1</v>
      </c>
      <c r="J158" s="174">
        <f t="shared" si="14"/>
        <v>100</v>
      </c>
      <c r="K158" s="66">
        <v>57875</v>
      </c>
      <c r="L158" s="88"/>
      <c r="M158" s="89">
        <f t="shared" si="15"/>
        <v>57875</v>
      </c>
      <c r="N158" s="52"/>
    </row>
    <row r="159" spans="1:14" ht="12.75" customHeight="1" x14ac:dyDescent="0.2">
      <c r="A159" s="59" t="s">
        <v>139</v>
      </c>
      <c r="B159" s="60" t="s">
        <v>140</v>
      </c>
      <c r="C159" s="61" t="s">
        <v>48</v>
      </c>
      <c r="D159" s="62">
        <v>3</v>
      </c>
      <c r="E159" s="62">
        <v>29500</v>
      </c>
      <c r="F159" s="84">
        <f t="shared" si="12"/>
        <v>88500</v>
      </c>
      <c r="G159" s="65">
        <v>3</v>
      </c>
      <c r="H159" s="65"/>
      <c r="I159" s="85">
        <f t="shared" si="13"/>
        <v>3</v>
      </c>
      <c r="J159" s="174">
        <f t="shared" si="14"/>
        <v>100</v>
      </c>
      <c r="K159" s="66">
        <v>88500</v>
      </c>
      <c r="L159" s="88"/>
      <c r="M159" s="89">
        <f t="shared" si="15"/>
        <v>88500</v>
      </c>
      <c r="N159" s="52"/>
    </row>
    <row r="160" spans="1:14" ht="12.75" customHeight="1" x14ac:dyDescent="0.2">
      <c r="A160" s="59" t="s">
        <v>141</v>
      </c>
      <c r="B160" s="60" t="s">
        <v>142</v>
      </c>
      <c r="C160" s="61" t="s">
        <v>143</v>
      </c>
      <c r="D160" s="62">
        <v>150</v>
      </c>
      <c r="E160" s="62">
        <v>75.900000000000006</v>
      </c>
      <c r="F160" s="84">
        <f t="shared" si="12"/>
        <v>11385</v>
      </c>
      <c r="G160" s="65">
        <v>150</v>
      </c>
      <c r="H160" s="65"/>
      <c r="I160" s="85">
        <f t="shared" si="13"/>
        <v>150</v>
      </c>
      <c r="J160" s="174">
        <f t="shared" si="14"/>
        <v>100</v>
      </c>
      <c r="K160" s="66">
        <v>11385</v>
      </c>
      <c r="L160" s="88"/>
      <c r="M160" s="89">
        <f t="shared" si="15"/>
        <v>11385</v>
      </c>
      <c r="N160" s="52"/>
    </row>
    <row r="161" spans="1:14" ht="12.75" customHeight="1" x14ac:dyDescent="0.2">
      <c r="A161" s="59" t="s">
        <v>144</v>
      </c>
      <c r="B161" s="60" t="s">
        <v>145</v>
      </c>
      <c r="C161" s="61" t="s">
        <v>48</v>
      </c>
      <c r="D161" s="62">
        <v>3</v>
      </c>
      <c r="E161" s="62">
        <v>2950</v>
      </c>
      <c r="F161" s="84">
        <f t="shared" si="12"/>
        <v>8850</v>
      </c>
      <c r="G161" s="65">
        <v>3</v>
      </c>
      <c r="H161" s="65"/>
      <c r="I161" s="85">
        <f t="shared" si="13"/>
        <v>3</v>
      </c>
      <c r="J161" s="174">
        <f t="shared" si="14"/>
        <v>100</v>
      </c>
      <c r="K161" s="66">
        <v>8850</v>
      </c>
      <c r="L161" s="88"/>
      <c r="M161" s="89">
        <f t="shared" si="15"/>
        <v>8850</v>
      </c>
      <c r="N161" s="52"/>
    </row>
    <row r="162" spans="1:14" ht="25.5" customHeight="1" x14ac:dyDescent="0.2">
      <c r="A162" s="59" t="s">
        <v>146</v>
      </c>
      <c r="B162" s="60" t="s">
        <v>147</v>
      </c>
      <c r="C162" s="61" t="s">
        <v>48</v>
      </c>
      <c r="D162" s="62">
        <v>3</v>
      </c>
      <c r="E162" s="62">
        <v>6790</v>
      </c>
      <c r="F162" s="84">
        <f t="shared" si="12"/>
        <v>20370</v>
      </c>
      <c r="G162" s="65">
        <v>3</v>
      </c>
      <c r="H162" s="65"/>
      <c r="I162" s="85">
        <f t="shared" si="13"/>
        <v>3</v>
      </c>
      <c r="J162" s="174">
        <f t="shared" si="14"/>
        <v>100</v>
      </c>
      <c r="K162" s="66">
        <v>20370</v>
      </c>
      <c r="L162" s="88"/>
      <c r="M162" s="89">
        <f t="shared" si="15"/>
        <v>20370</v>
      </c>
      <c r="N162" s="52"/>
    </row>
    <row r="163" spans="1:14" ht="12.75" customHeight="1" x14ac:dyDescent="0.2">
      <c r="A163" s="59" t="s">
        <v>148</v>
      </c>
      <c r="B163" s="60" t="s">
        <v>149</v>
      </c>
      <c r="C163" s="61" t="s">
        <v>48</v>
      </c>
      <c r="D163" s="62">
        <v>3</v>
      </c>
      <c r="E163" s="62">
        <v>3575</v>
      </c>
      <c r="F163" s="84">
        <f t="shared" si="12"/>
        <v>10725</v>
      </c>
      <c r="G163" s="65">
        <v>3</v>
      </c>
      <c r="H163" s="65"/>
      <c r="I163" s="85">
        <f t="shared" si="13"/>
        <v>3</v>
      </c>
      <c r="J163" s="174">
        <f t="shared" si="14"/>
        <v>100</v>
      </c>
      <c r="K163" s="66">
        <v>10725</v>
      </c>
      <c r="L163" s="88"/>
      <c r="M163" s="89">
        <f t="shared" si="15"/>
        <v>10725</v>
      </c>
      <c r="N163" s="52"/>
    </row>
    <row r="164" spans="1:14" ht="12.75" customHeight="1" x14ac:dyDescent="0.2">
      <c r="A164" s="59" t="s">
        <v>150</v>
      </c>
      <c r="B164" s="60" t="s">
        <v>151</v>
      </c>
      <c r="C164" s="61" t="s">
        <v>48</v>
      </c>
      <c r="D164" s="62">
        <v>3</v>
      </c>
      <c r="E164" s="62">
        <v>9675</v>
      </c>
      <c r="F164" s="84">
        <f t="shared" si="12"/>
        <v>29025</v>
      </c>
      <c r="G164" s="65">
        <v>3</v>
      </c>
      <c r="H164" s="65"/>
      <c r="I164" s="85">
        <f t="shared" si="13"/>
        <v>3</v>
      </c>
      <c r="J164" s="174">
        <f t="shared" si="14"/>
        <v>100</v>
      </c>
      <c r="K164" s="66">
        <v>29025</v>
      </c>
      <c r="L164" s="88"/>
      <c r="M164" s="89">
        <f t="shared" si="15"/>
        <v>29025</v>
      </c>
      <c r="N164" s="52"/>
    </row>
    <row r="165" spans="1:14" ht="12.75" customHeight="1" x14ac:dyDescent="0.2">
      <c r="A165" s="59">
        <v>3</v>
      </c>
      <c r="B165" s="60" t="s">
        <v>95</v>
      </c>
      <c r="C165" s="61" t="s">
        <v>54</v>
      </c>
      <c r="D165" s="62">
        <v>1</v>
      </c>
      <c r="E165" s="62">
        <v>75000</v>
      </c>
      <c r="F165" s="45">
        <f>D165*E165</f>
        <v>75000</v>
      </c>
      <c r="G165" s="65">
        <v>1</v>
      </c>
      <c r="H165" s="65"/>
      <c r="I165" s="85">
        <f t="shared" si="13"/>
        <v>1</v>
      </c>
      <c r="J165" s="174">
        <f t="shared" si="14"/>
        <v>100</v>
      </c>
      <c r="K165" s="66">
        <v>75000</v>
      </c>
      <c r="L165" s="88"/>
      <c r="M165" s="89">
        <v>75000</v>
      </c>
      <c r="N165" s="52"/>
    </row>
    <row r="166" spans="1:14" ht="25.5" customHeight="1" thickBot="1" x14ac:dyDescent="0.25">
      <c r="A166" s="211"/>
      <c r="B166" s="134" t="s">
        <v>152</v>
      </c>
      <c r="C166" s="135"/>
      <c r="D166" s="136"/>
      <c r="E166" s="136"/>
      <c r="F166" s="137">
        <f>F150+F151+F152+F153+F154+F155+F156+F157+F158+F159+F160+F161+F162+F163+F164+F165</f>
        <v>426411.16800000001</v>
      </c>
      <c r="G166" s="138"/>
      <c r="H166" s="138"/>
      <c r="I166" s="139"/>
      <c r="J166" s="140"/>
      <c r="K166" s="212">
        <f>K150+K151+K152+K153+K154+K155+K156+K157+K158+K159+K160+K161+K162+K163+K164+K165</f>
        <v>426411.16000000003</v>
      </c>
      <c r="L166" s="213">
        <f>L150+L151+L152+L153+L154+L155+L156+L157+L158+L159+L160+L161+L162+L163+L164</f>
        <v>0</v>
      </c>
      <c r="M166" s="214">
        <f>M150+M151+M152+M153+M154+M155+M156+M157+M158+M159+M160+M161+M162+M163+M164+M165</f>
        <v>426411.16000000003</v>
      </c>
      <c r="N166" s="52"/>
    </row>
    <row r="167" spans="1:14" ht="12.75" customHeight="1" x14ac:dyDescent="0.2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52"/>
    </row>
    <row r="168" spans="1:14" ht="12.75" customHeight="1" thickBot="1" x14ac:dyDescent="0.25">
      <c r="A168" s="735" t="s">
        <v>153</v>
      </c>
      <c r="B168" s="735"/>
      <c r="C168" s="735"/>
      <c r="D168" s="735"/>
      <c r="E168" s="735"/>
      <c r="F168" s="735"/>
      <c r="G168" s="735"/>
      <c r="H168" s="735"/>
      <c r="I168" s="735"/>
      <c r="J168" s="735"/>
      <c r="K168" s="735"/>
      <c r="L168" s="735"/>
      <c r="M168" s="735"/>
      <c r="N168" s="52"/>
    </row>
    <row r="169" spans="1:14" ht="12.75" customHeight="1" thickBot="1" x14ac:dyDescent="0.25">
      <c r="A169" s="736" t="s">
        <v>13</v>
      </c>
      <c r="B169" s="737"/>
      <c r="C169" s="737"/>
      <c r="D169" s="737"/>
      <c r="E169" s="737"/>
      <c r="F169" s="738"/>
      <c r="G169" s="739" t="s">
        <v>14</v>
      </c>
      <c r="H169" s="740"/>
      <c r="I169" s="740"/>
      <c r="J169" s="740"/>
      <c r="K169" s="741" t="s">
        <v>15</v>
      </c>
      <c r="L169" s="742"/>
      <c r="M169" s="743"/>
      <c r="N169" s="52"/>
    </row>
    <row r="170" spans="1:14" ht="12.75" customHeight="1" thickBot="1" x14ac:dyDescent="0.25">
      <c r="A170" s="152" t="s">
        <v>16</v>
      </c>
      <c r="B170" s="153" t="s">
        <v>17</v>
      </c>
      <c r="C170" s="153" t="s">
        <v>18</v>
      </c>
      <c r="D170" s="153" t="s">
        <v>88</v>
      </c>
      <c r="E170" s="154" t="s">
        <v>20</v>
      </c>
      <c r="F170" s="155" t="s">
        <v>21</v>
      </c>
      <c r="G170" s="156" t="s">
        <v>22</v>
      </c>
      <c r="H170" s="157" t="s">
        <v>23</v>
      </c>
      <c r="I170" s="158" t="s">
        <v>24</v>
      </c>
      <c r="J170" s="159" t="s">
        <v>25</v>
      </c>
      <c r="K170" s="160" t="s">
        <v>22</v>
      </c>
      <c r="L170" s="161" t="s">
        <v>23</v>
      </c>
      <c r="M170" s="162" t="s">
        <v>24</v>
      </c>
      <c r="N170" s="52"/>
    </row>
    <row r="171" spans="1:14" ht="13.5" customHeight="1" x14ac:dyDescent="0.2">
      <c r="A171" s="248">
        <v>1</v>
      </c>
      <c r="B171" s="54" t="s">
        <v>73</v>
      </c>
      <c r="C171" s="33"/>
      <c r="D171" s="34"/>
      <c r="E171" s="34"/>
      <c r="F171" s="45"/>
      <c r="G171" s="35"/>
      <c r="H171" s="35"/>
      <c r="I171" s="48"/>
      <c r="J171" s="174"/>
      <c r="K171" s="50"/>
      <c r="L171" s="51"/>
      <c r="M171" s="41"/>
      <c r="N171" s="52"/>
    </row>
    <row r="172" spans="1:14" ht="13.5" customHeight="1" x14ac:dyDescent="0.2">
      <c r="A172" s="59">
        <v>1.01</v>
      </c>
      <c r="B172" s="60" t="s">
        <v>154</v>
      </c>
      <c r="C172" s="61" t="s">
        <v>37</v>
      </c>
      <c r="D172" s="62">
        <v>1.81</v>
      </c>
      <c r="E172" s="62">
        <v>9663.3700000000008</v>
      </c>
      <c r="F172" s="45">
        <f>D172*E172</f>
        <v>17490.699700000001</v>
      </c>
      <c r="G172" s="65">
        <v>1.81</v>
      </c>
      <c r="H172" s="65"/>
      <c r="I172" s="85">
        <f>G172+H172</f>
        <v>1.81</v>
      </c>
      <c r="J172" s="174">
        <f>(I172/D172)*100</f>
        <v>100</v>
      </c>
      <c r="K172" s="66">
        <v>17490.7</v>
      </c>
      <c r="L172" s="88"/>
      <c r="M172" s="89">
        <f>K172+L172</f>
        <v>17490.7</v>
      </c>
      <c r="N172" s="52"/>
    </row>
    <row r="173" spans="1:14" ht="24.75" customHeight="1" thickBot="1" x14ac:dyDescent="0.25">
      <c r="A173" s="250"/>
      <c r="B173" s="251" t="s">
        <v>85</v>
      </c>
      <c r="C173" s="135"/>
      <c r="D173" s="136"/>
      <c r="E173" s="136"/>
      <c r="F173" s="252">
        <f>F172</f>
        <v>17490.699700000001</v>
      </c>
      <c r="G173" s="138"/>
      <c r="H173" s="138"/>
      <c r="I173" s="139"/>
      <c r="J173" s="241"/>
      <c r="K173" s="212">
        <f>K172</f>
        <v>17490.7</v>
      </c>
      <c r="L173" s="213">
        <f>L172</f>
        <v>0</v>
      </c>
      <c r="M173" s="214">
        <f>M172</f>
        <v>17490.7</v>
      </c>
      <c r="N173" s="52"/>
    </row>
    <row r="174" spans="1:14" ht="12.75" customHeight="1" x14ac:dyDescent="0.2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52"/>
    </row>
    <row r="175" spans="1:14" ht="12.75" customHeight="1" x14ac:dyDescent="0.2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52"/>
    </row>
    <row r="176" spans="1:14" ht="12.75" customHeight="1" x14ac:dyDescent="0.2">
      <c r="N176" s="52"/>
    </row>
    <row r="177" spans="1:14" ht="12.75" customHeight="1" x14ac:dyDescent="0.2">
      <c r="N177" s="52"/>
    </row>
    <row r="178" spans="1:14" ht="12.75" customHeight="1" x14ac:dyDescent="0.2">
      <c r="A178" s="621"/>
      <c r="B178" s="621"/>
      <c r="C178" s="621"/>
      <c r="D178" s="621"/>
      <c r="E178" s="621"/>
      <c r="F178" s="621"/>
      <c r="G178" s="621"/>
      <c r="H178" s="621"/>
      <c r="I178" s="621"/>
      <c r="J178" s="621"/>
      <c r="K178" s="621"/>
      <c r="L178" s="621"/>
      <c r="M178" s="621"/>
      <c r="N178" s="52"/>
    </row>
    <row r="179" spans="1:14" ht="12.75" customHeight="1" x14ac:dyDescent="0.2">
      <c r="A179" s="621"/>
      <c r="B179" s="621"/>
      <c r="C179" s="621"/>
      <c r="D179" s="621"/>
      <c r="E179" s="621"/>
      <c r="F179" s="621"/>
      <c r="G179" s="621"/>
      <c r="H179" s="621"/>
      <c r="I179" s="621"/>
      <c r="J179" s="621"/>
      <c r="K179" s="621"/>
      <c r="L179" s="621"/>
      <c r="M179" s="621"/>
      <c r="N179" s="52"/>
    </row>
    <row r="180" spans="1:14" ht="12.75" customHeight="1" x14ac:dyDescent="0.2">
      <c r="A180" s="621"/>
      <c r="B180" s="621"/>
      <c r="C180" s="621"/>
      <c r="D180" s="621"/>
      <c r="E180" s="621"/>
      <c r="F180" s="621"/>
      <c r="G180" s="621"/>
      <c r="H180" s="621"/>
      <c r="I180" s="621"/>
      <c r="J180" s="621"/>
      <c r="K180" s="621"/>
      <c r="L180" s="621"/>
      <c r="M180" s="621"/>
      <c r="N180" s="52"/>
    </row>
    <row r="181" spans="1:14" ht="12.75" customHeight="1" x14ac:dyDescent="0.2">
      <c r="A181" s="621"/>
      <c r="B181" s="621"/>
      <c r="C181" s="621"/>
      <c r="D181" s="621"/>
      <c r="E181" s="621"/>
      <c r="F181" s="621"/>
      <c r="G181" s="621"/>
      <c r="H181" s="621"/>
      <c r="I181" s="621"/>
      <c r="J181" s="621"/>
      <c r="K181" s="621"/>
      <c r="L181" s="621"/>
      <c r="M181" s="621"/>
      <c r="N181" s="52"/>
    </row>
    <row r="182" spans="1:14" ht="12.75" customHeight="1" x14ac:dyDescent="0.2">
      <c r="A182" s="621"/>
      <c r="B182" s="621"/>
      <c r="C182" s="621"/>
      <c r="D182" s="621"/>
      <c r="E182" s="621"/>
      <c r="F182" s="621"/>
      <c r="G182" s="621"/>
      <c r="H182" s="621"/>
      <c r="I182" s="621"/>
      <c r="J182" s="621"/>
      <c r="K182" s="621"/>
      <c r="L182" s="621"/>
      <c r="M182" s="621"/>
      <c r="N182" s="52"/>
    </row>
    <row r="183" spans="1:14" ht="12.75" customHeight="1" x14ac:dyDescent="0.2">
      <c r="A183" s="621"/>
      <c r="B183" s="621"/>
      <c r="C183" s="621"/>
      <c r="D183" s="621"/>
      <c r="E183" s="621"/>
      <c r="F183" s="621"/>
      <c r="G183" s="621"/>
      <c r="H183" s="621"/>
      <c r="I183" s="621"/>
      <c r="J183" s="621"/>
      <c r="K183" s="621"/>
      <c r="L183" s="621"/>
      <c r="M183" s="621"/>
      <c r="N183" s="52"/>
    </row>
    <row r="184" spans="1:14" ht="12.75" customHeight="1" x14ac:dyDescent="0.2">
      <c r="A184" s="621"/>
      <c r="B184" s="621"/>
      <c r="C184" s="621"/>
      <c r="D184" s="621"/>
      <c r="E184" s="621"/>
      <c r="F184" s="621"/>
      <c r="G184" s="621"/>
      <c r="H184" s="621"/>
      <c r="I184" s="621"/>
      <c r="J184" s="621"/>
      <c r="K184" s="621"/>
      <c r="L184" s="621"/>
      <c r="M184" s="621"/>
      <c r="N184" s="52"/>
    </row>
    <row r="185" spans="1:14" ht="12.75" customHeight="1" x14ac:dyDescent="0.2">
      <c r="A185" s="621"/>
      <c r="B185" s="621"/>
      <c r="C185" s="621"/>
      <c r="D185" s="621"/>
      <c r="E185" s="621"/>
      <c r="F185" s="621"/>
      <c r="G185" s="621"/>
      <c r="H185" s="621"/>
      <c r="I185" s="621"/>
      <c r="J185" s="621"/>
      <c r="K185" s="621"/>
      <c r="L185" s="621"/>
      <c r="M185" s="621"/>
      <c r="N185" s="52"/>
    </row>
    <row r="186" spans="1:14" ht="12.75" customHeight="1" x14ac:dyDescent="0.2">
      <c r="A186" s="744" t="s">
        <v>0</v>
      </c>
      <c r="B186" s="744"/>
      <c r="C186" s="744"/>
      <c r="D186" s="744"/>
      <c r="E186" s="744"/>
      <c r="F186" s="744"/>
      <c r="G186" s="744"/>
      <c r="H186" s="744"/>
      <c r="I186" s="744"/>
      <c r="J186" s="744"/>
      <c r="K186" s="744"/>
      <c r="L186" s="744"/>
      <c r="M186" s="744"/>
      <c r="N186" s="52"/>
    </row>
    <row r="187" spans="1:14" ht="12.75" customHeight="1" x14ac:dyDescent="0.2">
      <c r="A187" s="745" t="s">
        <v>1</v>
      </c>
      <c r="B187" s="745"/>
      <c r="C187" s="745"/>
      <c r="D187" s="745"/>
      <c r="E187" s="745"/>
      <c r="F187" s="745"/>
      <c r="G187" s="745"/>
      <c r="H187" s="745"/>
      <c r="I187" s="745"/>
      <c r="J187" s="745"/>
      <c r="K187" s="745"/>
      <c r="L187" s="745"/>
      <c r="M187" s="745"/>
      <c r="N187" s="52"/>
    </row>
    <row r="188" spans="1:14" ht="12.75" customHeight="1" x14ac:dyDescent="0.2">
      <c r="A188" s="621"/>
      <c r="B188" s="621"/>
      <c r="C188" s="621"/>
      <c r="D188" s="621"/>
      <c r="E188" s="621"/>
      <c r="F188" s="621"/>
      <c r="G188" s="621"/>
      <c r="H188" s="621"/>
      <c r="I188" s="621"/>
      <c r="J188" s="621"/>
      <c r="K188" s="621"/>
      <c r="L188" s="621"/>
      <c r="M188" s="621"/>
      <c r="N188" s="52"/>
    </row>
    <row r="189" spans="1:14" ht="12.75" customHeight="1" x14ac:dyDescent="0.2">
      <c r="A189" s="621"/>
      <c r="B189" s="621"/>
      <c r="C189" s="621"/>
      <c r="D189" s="621"/>
      <c r="E189" s="621"/>
      <c r="F189" s="621"/>
      <c r="G189" s="621"/>
      <c r="H189" s="621"/>
      <c r="I189" s="621"/>
      <c r="J189" s="621"/>
      <c r="K189" s="621"/>
      <c r="L189" s="621"/>
      <c r="M189" s="230" t="s">
        <v>155</v>
      </c>
      <c r="N189" s="52"/>
    </row>
    <row r="190" spans="1:14" ht="12.75" customHeight="1" x14ac:dyDescent="0.2">
      <c r="A190" s="600"/>
      <c r="B190" s="600"/>
      <c r="C190" s="600"/>
      <c r="D190" s="600"/>
      <c r="E190" s="600"/>
      <c r="F190" s="600"/>
      <c r="G190" s="600"/>
      <c r="H190" s="600"/>
      <c r="I190" s="600"/>
      <c r="J190" s="600"/>
      <c r="K190" s="600"/>
      <c r="L190" s="600"/>
      <c r="M190" s="11"/>
      <c r="N190" s="52"/>
    </row>
    <row r="191" spans="1:14" ht="12.75" customHeight="1" x14ac:dyDescent="0.2">
      <c r="A191" s="11"/>
      <c r="B191" s="8" t="s">
        <v>2</v>
      </c>
      <c r="C191" s="9" t="s">
        <v>3</v>
      </c>
      <c r="D191" s="9"/>
      <c r="E191" s="9"/>
      <c r="F191" s="9"/>
      <c r="G191" s="10"/>
      <c r="H191" s="11"/>
      <c r="I191" s="11"/>
      <c r="J191" s="11"/>
      <c r="K191" s="11"/>
      <c r="L191" s="8" t="s">
        <v>4</v>
      </c>
      <c r="M191" s="629">
        <v>4958280.12</v>
      </c>
      <c r="N191" s="52"/>
    </row>
    <row r="192" spans="1:14" ht="12.75" customHeight="1" x14ac:dyDescent="0.2">
      <c r="A192" s="11"/>
      <c r="B192" s="8" t="s">
        <v>5</v>
      </c>
      <c r="C192" s="15">
        <v>4</v>
      </c>
      <c r="D192" s="11"/>
      <c r="E192" s="9"/>
      <c r="F192" s="9"/>
      <c r="G192" s="9"/>
      <c r="H192" s="11"/>
      <c r="I192" s="11"/>
      <c r="J192" s="11"/>
      <c r="K192" s="11"/>
      <c r="L192" s="8" t="s">
        <v>6</v>
      </c>
      <c r="M192" s="629" t="s">
        <v>7</v>
      </c>
      <c r="N192" s="52"/>
    </row>
    <row r="193" spans="1:14" ht="12.75" customHeight="1" x14ac:dyDescent="0.2">
      <c r="A193" s="11"/>
      <c r="B193" s="8" t="s">
        <v>8</v>
      </c>
      <c r="C193" s="9" t="s">
        <v>351</v>
      </c>
      <c r="D193" s="9"/>
      <c r="E193" s="9"/>
      <c r="F193" s="9"/>
      <c r="G193" s="16"/>
      <c r="H193" s="11"/>
      <c r="I193" s="11"/>
      <c r="J193" s="11"/>
      <c r="K193" s="11"/>
      <c r="L193" s="8" t="s">
        <v>9</v>
      </c>
      <c r="M193" s="630" t="s">
        <v>10</v>
      </c>
      <c r="N193" s="52"/>
    </row>
    <row r="194" spans="1:14" ht="12.75" customHeight="1" x14ac:dyDescent="0.2">
      <c r="A194" s="11"/>
      <c r="B194" s="8" t="s">
        <v>11</v>
      </c>
      <c r="C194" s="9" t="s">
        <v>12</v>
      </c>
      <c r="D194" s="9"/>
      <c r="E194" s="9"/>
      <c r="F194" s="9"/>
      <c r="G194" s="9"/>
      <c r="H194" s="11"/>
      <c r="I194" s="11"/>
      <c r="J194" s="11"/>
      <c r="K194" s="11"/>
      <c r="L194" s="11"/>
      <c r="M194" s="11"/>
      <c r="N194" s="52"/>
    </row>
    <row r="195" spans="1:14" ht="12.75" customHeight="1" x14ac:dyDescent="0.2">
      <c r="A195" s="11"/>
      <c r="B195" s="9"/>
      <c r="C195" s="11"/>
      <c r="D195" s="11"/>
      <c r="E195" s="11"/>
      <c r="F195" s="11"/>
      <c r="G195" s="11"/>
      <c r="H195" s="11"/>
      <c r="I195" s="11"/>
      <c r="J195" s="11"/>
      <c r="K195" s="215"/>
      <c r="L195" s="215"/>
      <c r="M195" s="215"/>
      <c r="N195" s="52"/>
    </row>
    <row r="196" spans="1:14" ht="12.75" customHeight="1" x14ac:dyDescent="0.2">
      <c r="N196" s="52"/>
    </row>
    <row r="197" spans="1:14" ht="12.75" customHeight="1" x14ac:dyDescent="0.2">
      <c r="A197" s="744" t="s">
        <v>354</v>
      </c>
      <c r="B197" s="744"/>
      <c r="C197" s="744"/>
      <c r="D197" s="744"/>
      <c r="E197" s="744"/>
      <c r="F197" s="744"/>
      <c r="G197" s="744"/>
      <c r="H197" s="744"/>
      <c r="I197" s="744"/>
      <c r="J197" s="744"/>
      <c r="K197" s="744"/>
      <c r="L197" s="744"/>
      <c r="M197" s="744"/>
      <c r="N197" s="52"/>
    </row>
    <row r="198" spans="1:14" ht="12.75" customHeight="1" thickBot="1" x14ac:dyDescent="0.25">
      <c r="A198" s="726" t="s">
        <v>13</v>
      </c>
      <c r="B198" s="727"/>
      <c r="C198" s="727"/>
      <c r="D198" s="727"/>
      <c r="E198" s="727"/>
      <c r="F198" s="728"/>
      <c r="G198" s="729" t="s">
        <v>14</v>
      </c>
      <c r="H198" s="730"/>
      <c r="I198" s="730"/>
      <c r="J198" s="730"/>
      <c r="K198" s="731" t="s">
        <v>15</v>
      </c>
      <c r="L198" s="732"/>
      <c r="M198" s="733"/>
      <c r="N198" s="52"/>
    </row>
    <row r="199" spans="1:14" ht="12.75" customHeight="1" thickBot="1" x14ac:dyDescent="0.25">
      <c r="A199" s="152" t="s">
        <v>16</v>
      </c>
      <c r="B199" s="153" t="s">
        <v>17</v>
      </c>
      <c r="C199" s="153" t="s">
        <v>18</v>
      </c>
      <c r="D199" s="153" t="s">
        <v>88</v>
      </c>
      <c r="E199" s="154" t="s">
        <v>20</v>
      </c>
      <c r="F199" s="155" t="s">
        <v>21</v>
      </c>
      <c r="G199" s="156" t="s">
        <v>22</v>
      </c>
      <c r="H199" s="157" t="s">
        <v>23</v>
      </c>
      <c r="I199" s="158" t="s">
        <v>24</v>
      </c>
      <c r="J199" s="159" t="s">
        <v>25</v>
      </c>
      <c r="K199" s="160" t="s">
        <v>22</v>
      </c>
      <c r="L199" s="161" t="s">
        <v>23</v>
      </c>
      <c r="M199" s="162" t="s">
        <v>24</v>
      </c>
      <c r="N199" s="52"/>
    </row>
    <row r="200" spans="1:14" ht="12.75" customHeight="1" x14ac:dyDescent="0.2">
      <c r="A200" s="59">
        <v>1.01</v>
      </c>
      <c r="B200" s="60" t="s">
        <v>28</v>
      </c>
      <c r="C200" s="61" t="s">
        <v>29</v>
      </c>
      <c r="D200" s="62">
        <v>1158</v>
      </c>
      <c r="E200" s="62">
        <v>21.88</v>
      </c>
      <c r="F200" s="45">
        <f>D200*E200</f>
        <v>25337.039999999997</v>
      </c>
      <c r="G200" s="65">
        <v>1158</v>
      </c>
      <c r="H200" s="65"/>
      <c r="I200" s="253">
        <f>G200+H200</f>
        <v>1158</v>
      </c>
      <c r="J200" s="174">
        <f>(I200/D200)*100</f>
        <v>100</v>
      </c>
      <c r="K200" s="66">
        <v>25337.040000000001</v>
      </c>
      <c r="L200" s="88"/>
      <c r="M200" s="89">
        <f>K200+L200</f>
        <v>25337.040000000001</v>
      </c>
      <c r="N200" s="52"/>
    </row>
    <row r="201" spans="1:14" ht="12.75" customHeight="1" x14ac:dyDescent="0.2">
      <c r="A201" s="59">
        <v>2</v>
      </c>
      <c r="B201" s="60" t="s">
        <v>32</v>
      </c>
      <c r="C201" s="61" t="s">
        <v>29</v>
      </c>
      <c r="D201" s="62">
        <v>1158</v>
      </c>
      <c r="E201" s="62">
        <v>34.840000000000003</v>
      </c>
      <c r="F201" s="45">
        <f>D201*E201</f>
        <v>40344.720000000001</v>
      </c>
      <c r="G201" s="65">
        <v>1158</v>
      </c>
      <c r="H201" s="65"/>
      <c r="I201" s="253">
        <f>G201+H201</f>
        <v>1158</v>
      </c>
      <c r="J201" s="174">
        <f>(I201/D201)*100</f>
        <v>100</v>
      </c>
      <c r="K201" s="66">
        <v>40344.720000000001</v>
      </c>
      <c r="L201" s="88"/>
      <c r="M201" s="89">
        <f>K201+L201</f>
        <v>40344.720000000001</v>
      </c>
      <c r="N201" s="52"/>
    </row>
    <row r="202" spans="1:14" ht="12.75" customHeight="1" x14ac:dyDescent="0.2">
      <c r="A202" s="59">
        <v>3</v>
      </c>
      <c r="B202" s="60" t="s">
        <v>157</v>
      </c>
      <c r="C202" s="61" t="s">
        <v>29</v>
      </c>
      <c r="D202" s="62">
        <v>1158</v>
      </c>
      <c r="E202" s="62">
        <v>293.39999999999998</v>
      </c>
      <c r="F202" s="45">
        <f>D202*E202</f>
        <v>339757.19999999995</v>
      </c>
      <c r="G202" s="65">
        <v>1158</v>
      </c>
      <c r="H202" s="65"/>
      <c r="I202" s="253">
        <f>G202+H202</f>
        <v>1158</v>
      </c>
      <c r="J202" s="174">
        <f>(I202/D202)*100</f>
        <v>100</v>
      </c>
      <c r="K202" s="66">
        <v>339757.2</v>
      </c>
      <c r="L202" s="88"/>
      <c r="M202" s="89">
        <f>K202+L202</f>
        <v>339757.2</v>
      </c>
      <c r="N202" s="52"/>
    </row>
    <row r="203" spans="1:14" ht="12.75" customHeight="1" x14ac:dyDescent="0.2">
      <c r="A203" s="59">
        <v>4</v>
      </c>
      <c r="B203" s="60" t="s">
        <v>158</v>
      </c>
      <c r="C203" s="61" t="s">
        <v>29</v>
      </c>
      <c r="D203" s="62">
        <v>1158</v>
      </c>
      <c r="E203" s="62">
        <v>32.6</v>
      </c>
      <c r="F203" s="45">
        <f>D203*E203</f>
        <v>37750.800000000003</v>
      </c>
      <c r="G203" s="65">
        <v>1158</v>
      </c>
      <c r="H203" s="65"/>
      <c r="I203" s="253">
        <f>G203+H203</f>
        <v>1158</v>
      </c>
      <c r="J203" s="174">
        <f>(I203/D203)*100</f>
        <v>100</v>
      </c>
      <c r="K203" s="66">
        <v>37750.800000000003</v>
      </c>
      <c r="L203" s="88"/>
      <c r="M203" s="89">
        <f>K203+L203</f>
        <v>37750.800000000003</v>
      </c>
      <c r="N203" s="52"/>
    </row>
    <row r="204" spans="1:14" ht="12.75" customHeight="1" x14ac:dyDescent="0.2">
      <c r="A204" s="209">
        <v>5</v>
      </c>
      <c r="B204" s="83" t="s">
        <v>35</v>
      </c>
      <c r="C204" s="61"/>
      <c r="D204" s="62"/>
      <c r="E204" s="62"/>
      <c r="F204" s="45"/>
      <c r="G204" s="65"/>
      <c r="H204" s="65"/>
      <c r="I204" s="253"/>
      <c r="J204" s="174"/>
      <c r="K204" s="66"/>
      <c r="L204" s="88"/>
      <c r="M204" s="89"/>
      <c r="N204" s="52"/>
    </row>
    <row r="205" spans="1:14" ht="12.75" customHeight="1" x14ac:dyDescent="0.2">
      <c r="A205" s="59">
        <v>5.0999999999999996</v>
      </c>
      <c r="B205" s="60" t="s">
        <v>36</v>
      </c>
      <c r="C205" s="61" t="s">
        <v>37</v>
      </c>
      <c r="D205" s="62">
        <v>611.04</v>
      </c>
      <c r="E205" s="62">
        <v>319.36</v>
      </c>
      <c r="F205" s="45">
        <f t="shared" ref="F205:F210" si="16">D205*E205</f>
        <v>195141.73439999999</v>
      </c>
      <c r="G205" s="65">
        <v>611.04</v>
      </c>
      <c r="H205" s="65"/>
      <c r="I205" s="253">
        <f t="shared" ref="I205:I210" si="17">G205+H205</f>
        <v>611.04</v>
      </c>
      <c r="J205" s="174">
        <f t="shared" ref="J205:J210" si="18">(I205/D205)*100</f>
        <v>100</v>
      </c>
      <c r="K205" s="66">
        <v>195141.73</v>
      </c>
      <c r="L205" s="88"/>
      <c r="M205" s="89">
        <f t="shared" ref="M205:M211" si="19">K205+L205</f>
        <v>195141.73</v>
      </c>
      <c r="N205" s="52"/>
    </row>
    <row r="206" spans="1:14" ht="12.75" customHeight="1" x14ac:dyDescent="0.2">
      <c r="A206" s="59">
        <v>5.2</v>
      </c>
      <c r="B206" s="60" t="s">
        <v>38</v>
      </c>
      <c r="C206" s="61" t="s">
        <v>37</v>
      </c>
      <c r="D206" s="62">
        <v>69.48</v>
      </c>
      <c r="E206" s="62">
        <v>1343.44</v>
      </c>
      <c r="F206" s="45">
        <f t="shared" si="16"/>
        <v>93342.211200000005</v>
      </c>
      <c r="G206" s="65">
        <v>69.48</v>
      </c>
      <c r="H206" s="65"/>
      <c r="I206" s="253">
        <f t="shared" si="17"/>
        <v>69.48</v>
      </c>
      <c r="J206" s="174">
        <f t="shared" si="18"/>
        <v>100</v>
      </c>
      <c r="K206" s="66">
        <v>93342.21</v>
      </c>
      <c r="L206" s="88"/>
      <c r="M206" s="89">
        <f t="shared" si="19"/>
        <v>93342.21</v>
      </c>
      <c r="N206" s="52"/>
    </row>
    <row r="207" spans="1:14" ht="23.25" customHeight="1" x14ac:dyDescent="0.2">
      <c r="A207" s="59">
        <v>5.3</v>
      </c>
      <c r="B207" s="60" t="s">
        <v>96</v>
      </c>
      <c r="C207" s="61" t="s">
        <v>37</v>
      </c>
      <c r="D207" s="62">
        <v>401.25</v>
      </c>
      <c r="E207" s="62">
        <v>411.25</v>
      </c>
      <c r="F207" s="45">
        <f t="shared" si="16"/>
        <v>165014.0625</v>
      </c>
      <c r="G207" s="65">
        <v>401.25</v>
      </c>
      <c r="H207" s="65"/>
      <c r="I207" s="253">
        <f t="shared" si="17"/>
        <v>401.25</v>
      </c>
      <c r="J207" s="174">
        <f t="shared" si="18"/>
        <v>100</v>
      </c>
      <c r="K207" s="66">
        <v>165014.06</v>
      </c>
      <c r="L207" s="88"/>
      <c r="M207" s="89">
        <f t="shared" si="19"/>
        <v>165014.06</v>
      </c>
      <c r="N207" s="52"/>
    </row>
    <row r="208" spans="1:14" ht="12.75" customHeight="1" x14ac:dyDescent="0.2">
      <c r="A208" s="59">
        <v>5.4</v>
      </c>
      <c r="B208" s="60" t="s">
        <v>97</v>
      </c>
      <c r="C208" s="61" t="s">
        <v>37</v>
      </c>
      <c r="D208" s="62">
        <v>265.3</v>
      </c>
      <c r="E208" s="62">
        <v>723.25</v>
      </c>
      <c r="F208" s="45">
        <f t="shared" si="16"/>
        <v>191878.22500000001</v>
      </c>
      <c r="G208" s="65">
        <v>265.3</v>
      </c>
      <c r="H208" s="65"/>
      <c r="I208" s="253">
        <f t="shared" si="17"/>
        <v>265.3</v>
      </c>
      <c r="J208" s="174">
        <f t="shared" si="18"/>
        <v>100</v>
      </c>
      <c r="K208" s="66">
        <v>191878.23</v>
      </c>
      <c r="L208" s="88"/>
      <c r="M208" s="89">
        <f t="shared" si="19"/>
        <v>191878.23</v>
      </c>
      <c r="N208" s="52"/>
    </row>
    <row r="209" spans="1:14" ht="12.75" customHeight="1" x14ac:dyDescent="0.2">
      <c r="A209" s="59">
        <v>5.5</v>
      </c>
      <c r="B209" s="60" t="s">
        <v>41</v>
      </c>
      <c r="C209" s="61" t="s">
        <v>37</v>
      </c>
      <c r="D209" s="62">
        <v>431.07</v>
      </c>
      <c r="E209" s="62">
        <v>234.37</v>
      </c>
      <c r="F209" s="45">
        <f t="shared" si="16"/>
        <v>101029.8759</v>
      </c>
      <c r="G209" s="65">
        <v>431.07</v>
      </c>
      <c r="H209" s="65"/>
      <c r="I209" s="253">
        <f t="shared" si="17"/>
        <v>431.07</v>
      </c>
      <c r="J209" s="174">
        <f t="shared" si="18"/>
        <v>100</v>
      </c>
      <c r="K209" s="66">
        <v>101029.88</v>
      </c>
      <c r="L209" s="88"/>
      <c r="M209" s="89">
        <f t="shared" si="19"/>
        <v>101029.88</v>
      </c>
      <c r="N209" s="52"/>
    </row>
    <row r="210" spans="1:14" ht="12.75" customHeight="1" x14ac:dyDescent="0.2">
      <c r="A210" s="59">
        <v>5.51</v>
      </c>
      <c r="B210" s="60" t="s">
        <v>156</v>
      </c>
      <c r="C210" s="61" t="s">
        <v>37</v>
      </c>
      <c r="D210" s="62">
        <v>118.5</v>
      </c>
      <c r="E210" s="62">
        <v>1800</v>
      </c>
      <c r="F210" s="84">
        <f t="shared" si="16"/>
        <v>213300</v>
      </c>
      <c r="G210" s="65">
        <v>118.5</v>
      </c>
      <c r="H210" s="65"/>
      <c r="I210" s="253">
        <f t="shared" si="17"/>
        <v>118.5</v>
      </c>
      <c r="J210" s="174">
        <f t="shared" si="18"/>
        <v>100</v>
      </c>
      <c r="K210" s="66">
        <v>213300</v>
      </c>
      <c r="L210" s="88"/>
      <c r="M210" s="89">
        <f t="shared" si="19"/>
        <v>213300</v>
      </c>
      <c r="N210" s="52"/>
    </row>
    <row r="211" spans="1:14" ht="12.75" customHeight="1" thickBot="1" x14ac:dyDescent="0.25">
      <c r="A211" s="211"/>
      <c r="B211" s="134" t="s">
        <v>98</v>
      </c>
      <c r="C211" s="135"/>
      <c r="D211" s="136"/>
      <c r="E211" s="136"/>
      <c r="F211" s="137">
        <f>F200+F201+F202+F203+F205+F206+F207+F208+F209+F210</f>
        <v>1402895.8690000002</v>
      </c>
      <c r="G211" s="138"/>
      <c r="H211" s="138"/>
      <c r="I211" s="139"/>
      <c r="J211" s="140"/>
      <c r="K211" s="212">
        <f>K200+K201+K202+K203+K205+K206+K207+K208+K209+K210</f>
        <v>1402895.87</v>
      </c>
      <c r="L211" s="213">
        <f>L200+L201+L202+L203+L205+L206+L207+L208+L209+L210</f>
        <v>0</v>
      </c>
      <c r="M211" s="214">
        <f t="shared" si="19"/>
        <v>1402895.87</v>
      </c>
      <c r="N211" s="52"/>
    </row>
    <row r="212" spans="1:14" ht="12.75" customHeight="1" x14ac:dyDescent="0.2">
      <c r="N212" s="52"/>
    </row>
    <row r="213" spans="1:14" x14ac:dyDescent="0.2">
      <c r="N213" s="9"/>
    </row>
    <row r="214" spans="1:14" x14ac:dyDescent="0.2">
      <c r="N214" s="52"/>
    </row>
    <row r="215" spans="1:14" ht="13.5" thickBot="1" x14ac:dyDescent="0.25">
      <c r="A215" s="734" t="s">
        <v>355</v>
      </c>
      <c r="B215" s="735"/>
      <c r="C215" s="735"/>
      <c r="D215" s="735"/>
      <c r="E215" s="735"/>
      <c r="F215" s="735"/>
      <c r="G215" s="735"/>
      <c r="H215" s="735"/>
      <c r="I215" s="735"/>
      <c r="J215" s="735"/>
      <c r="K215" s="735"/>
      <c r="L215" s="735"/>
      <c r="M215" s="735"/>
      <c r="N215" s="52"/>
    </row>
    <row r="216" spans="1:14" ht="13.5" thickBot="1" x14ac:dyDescent="0.25">
      <c r="A216" s="736" t="s">
        <v>13</v>
      </c>
      <c r="B216" s="737"/>
      <c r="C216" s="737"/>
      <c r="D216" s="737"/>
      <c r="E216" s="737"/>
      <c r="F216" s="738"/>
      <c r="G216" s="739" t="s">
        <v>14</v>
      </c>
      <c r="H216" s="740"/>
      <c r="I216" s="740"/>
      <c r="J216" s="740"/>
      <c r="K216" s="741" t="s">
        <v>15</v>
      </c>
      <c r="L216" s="742"/>
      <c r="M216" s="743"/>
      <c r="N216" s="52"/>
    </row>
    <row r="217" spans="1:14" ht="13.5" thickBot="1" x14ac:dyDescent="0.25">
      <c r="A217" s="152" t="s">
        <v>16</v>
      </c>
      <c r="B217" s="153" t="s">
        <v>17</v>
      </c>
      <c r="C217" s="153" t="s">
        <v>18</v>
      </c>
      <c r="D217" s="153" t="s">
        <v>88</v>
      </c>
      <c r="E217" s="154" t="s">
        <v>20</v>
      </c>
      <c r="F217" s="155" t="s">
        <v>21</v>
      </c>
      <c r="G217" s="156" t="s">
        <v>22</v>
      </c>
      <c r="H217" s="157" t="s">
        <v>23</v>
      </c>
      <c r="I217" s="158" t="s">
        <v>24</v>
      </c>
      <c r="J217" s="159" t="s">
        <v>25</v>
      </c>
      <c r="K217" s="160" t="s">
        <v>22</v>
      </c>
      <c r="L217" s="161" t="s">
        <v>23</v>
      </c>
      <c r="M217" s="162" t="s">
        <v>24</v>
      </c>
      <c r="N217" s="216"/>
    </row>
    <row r="218" spans="1:14" x14ac:dyDescent="0.2">
      <c r="A218" s="59">
        <v>1.01</v>
      </c>
      <c r="B218" s="60" t="s">
        <v>28</v>
      </c>
      <c r="C218" s="61" t="s">
        <v>29</v>
      </c>
      <c r="D218" s="62">
        <v>1158</v>
      </c>
      <c r="E218" s="62">
        <v>21.88</v>
      </c>
      <c r="F218" s="45">
        <f>D218*E218</f>
        <v>25337.039999999997</v>
      </c>
      <c r="G218" s="65">
        <v>1158</v>
      </c>
      <c r="H218" s="65"/>
      <c r="I218" s="253">
        <f>G218+H218</f>
        <v>1158</v>
      </c>
      <c r="J218" s="174">
        <f>(I218/D218)*100</f>
        <v>100</v>
      </c>
      <c r="K218" s="66">
        <v>25337.040000000001</v>
      </c>
      <c r="L218" s="88"/>
      <c r="M218" s="89">
        <f>K218+L218</f>
        <v>25337.040000000001</v>
      </c>
      <c r="N218" s="216"/>
    </row>
    <row r="219" spans="1:14" x14ac:dyDescent="0.2">
      <c r="A219" s="59">
        <v>2</v>
      </c>
      <c r="B219" s="60" t="s">
        <v>32</v>
      </c>
      <c r="C219" s="61" t="s">
        <v>29</v>
      </c>
      <c r="D219" s="62">
        <v>1158</v>
      </c>
      <c r="E219" s="62">
        <v>34.840000000000003</v>
      </c>
      <c r="F219" s="45">
        <f>D219*E219</f>
        <v>40344.720000000001</v>
      </c>
      <c r="G219" s="65">
        <v>1158</v>
      </c>
      <c r="H219" s="65"/>
      <c r="I219" s="253">
        <f>G219+H219</f>
        <v>1158</v>
      </c>
      <c r="J219" s="174">
        <f>(I219/D219)*100</f>
        <v>100</v>
      </c>
      <c r="K219" s="66">
        <v>40344.720000000001</v>
      </c>
      <c r="L219" s="88"/>
      <c r="M219" s="89">
        <f>K219+L219</f>
        <v>40344.720000000001</v>
      </c>
      <c r="N219" s="216"/>
    </row>
    <row r="220" spans="1:14" x14ac:dyDescent="0.2">
      <c r="A220" s="59">
        <v>3</v>
      </c>
      <c r="B220" s="60" t="s">
        <v>157</v>
      </c>
      <c r="C220" s="61" t="s">
        <v>29</v>
      </c>
      <c r="D220" s="62">
        <v>1158</v>
      </c>
      <c r="E220" s="62">
        <v>293.39999999999998</v>
      </c>
      <c r="F220" s="45">
        <f>D220*E220</f>
        <v>339757.19999999995</v>
      </c>
      <c r="G220" s="65">
        <v>1158</v>
      </c>
      <c r="H220" s="65"/>
      <c r="I220" s="253">
        <f>G220+H220</f>
        <v>1158</v>
      </c>
      <c r="J220" s="174">
        <f>(I220/D220)*100</f>
        <v>100</v>
      </c>
      <c r="K220" s="66">
        <v>339757.2</v>
      </c>
      <c r="L220" s="88"/>
      <c r="M220" s="89">
        <f>K220+L220</f>
        <v>339757.2</v>
      </c>
      <c r="N220" s="216"/>
    </row>
    <row r="221" spans="1:14" x14ac:dyDescent="0.2">
      <c r="A221" s="59">
        <v>4</v>
      </c>
      <c r="B221" s="60" t="s">
        <v>158</v>
      </c>
      <c r="C221" s="61" t="s">
        <v>29</v>
      </c>
      <c r="D221" s="62">
        <v>1158</v>
      </c>
      <c r="E221" s="62">
        <v>32.6</v>
      </c>
      <c r="F221" s="45">
        <f>D221*E221</f>
        <v>37750.800000000003</v>
      </c>
      <c r="G221" s="65">
        <v>1158</v>
      </c>
      <c r="H221" s="65"/>
      <c r="I221" s="253">
        <f>G221+H221</f>
        <v>1158</v>
      </c>
      <c r="J221" s="174">
        <f>(I221/D221)*100</f>
        <v>100</v>
      </c>
      <c r="K221" s="66">
        <v>37750.800000000003</v>
      </c>
      <c r="L221" s="88"/>
      <c r="M221" s="89">
        <f>K221+L221</f>
        <v>37750.800000000003</v>
      </c>
      <c r="N221" s="216"/>
    </row>
    <row r="222" spans="1:14" x14ac:dyDescent="0.2">
      <c r="A222" s="209">
        <v>5</v>
      </c>
      <c r="B222" s="83" t="s">
        <v>35</v>
      </c>
      <c r="C222" s="61"/>
      <c r="D222" s="62"/>
      <c r="E222" s="62"/>
      <c r="F222" s="45"/>
      <c r="G222" s="65"/>
      <c r="H222" s="65"/>
      <c r="I222" s="253"/>
      <c r="J222" s="174"/>
      <c r="K222" s="66"/>
      <c r="L222" s="88"/>
      <c r="M222" s="89"/>
      <c r="N222" s="216"/>
    </row>
    <row r="223" spans="1:14" x14ac:dyDescent="0.2">
      <c r="A223" s="59">
        <v>5.0999999999999996</v>
      </c>
      <c r="B223" s="60" t="s">
        <v>36</v>
      </c>
      <c r="C223" s="61" t="s">
        <v>37</v>
      </c>
      <c r="D223" s="62">
        <v>611.04</v>
      </c>
      <c r="E223" s="62">
        <v>319.36</v>
      </c>
      <c r="F223" s="45">
        <f t="shared" ref="F223:F228" si="20">D223*E223</f>
        <v>195141.73439999999</v>
      </c>
      <c r="G223" s="65">
        <v>611.04</v>
      </c>
      <c r="H223" s="65"/>
      <c r="I223" s="253">
        <f t="shared" ref="I223:I228" si="21">G223+H223</f>
        <v>611.04</v>
      </c>
      <c r="J223" s="174">
        <f t="shared" ref="J223:J228" si="22">(I223/D223)*100</f>
        <v>100</v>
      </c>
      <c r="K223" s="66">
        <v>195141.73</v>
      </c>
      <c r="L223" s="88"/>
      <c r="M223" s="89">
        <f t="shared" ref="M223:M229" si="23">K223+L223</f>
        <v>195141.73</v>
      </c>
      <c r="N223" s="216"/>
    </row>
    <row r="224" spans="1:14" x14ac:dyDescent="0.2">
      <c r="A224" s="59">
        <v>5.2</v>
      </c>
      <c r="B224" s="60" t="s">
        <v>38</v>
      </c>
      <c r="C224" s="61" t="s">
        <v>37</v>
      </c>
      <c r="D224" s="62">
        <v>69.48</v>
      </c>
      <c r="E224" s="62">
        <v>1343.44</v>
      </c>
      <c r="F224" s="45">
        <f t="shared" si="20"/>
        <v>93342.211200000005</v>
      </c>
      <c r="G224" s="65">
        <v>69.48</v>
      </c>
      <c r="H224" s="65"/>
      <c r="I224" s="253">
        <f t="shared" si="21"/>
        <v>69.48</v>
      </c>
      <c r="J224" s="174">
        <f t="shared" si="22"/>
        <v>100</v>
      </c>
      <c r="K224" s="66">
        <v>93342.21</v>
      </c>
      <c r="L224" s="88"/>
      <c r="M224" s="89">
        <f t="shared" si="23"/>
        <v>93342.21</v>
      </c>
      <c r="N224" s="216"/>
    </row>
    <row r="225" spans="1:14" x14ac:dyDescent="0.2">
      <c r="A225" s="59">
        <v>5.3</v>
      </c>
      <c r="B225" s="60" t="s">
        <v>96</v>
      </c>
      <c r="C225" s="61" t="s">
        <v>37</v>
      </c>
      <c r="D225" s="62">
        <v>401.25</v>
      </c>
      <c r="E225" s="62">
        <v>411.25</v>
      </c>
      <c r="F225" s="45">
        <f t="shared" si="20"/>
        <v>165014.0625</v>
      </c>
      <c r="G225" s="65">
        <v>401.25</v>
      </c>
      <c r="H225" s="65"/>
      <c r="I225" s="253">
        <f t="shared" si="21"/>
        <v>401.25</v>
      </c>
      <c r="J225" s="174">
        <f>(I225/D225)*100</f>
        <v>100</v>
      </c>
      <c r="K225" s="66">
        <v>165014.06</v>
      </c>
      <c r="L225" s="88"/>
      <c r="M225" s="89">
        <f t="shared" si="23"/>
        <v>165014.06</v>
      </c>
      <c r="N225" s="216"/>
    </row>
    <row r="226" spans="1:14" ht="24" x14ac:dyDescent="0.2">
      <c r="A226" s="59">
        <v>5.4</v>
      </c>
      <c r="B226" s="60" t="s">
        <v>97</v>
      </c>
      <c r="C226" s="61" t="s">
        <v>37</v>
      </c>
      <c r="D226" s="62">
        <v>265.3</v>
      </c>
      <c r="E226" s="62">
        <v>723.25</v>
      </c>
      <c r="F226" s="45">
        <f t="shared" si="20"/>
        <v>191878.22500000001</v>
      </c>
      <c r="G226" s="65">
        <v>265.3</v>
      </c>
      <c r="H226" s="65"/>
      <c r="I226" s="253">
        <f t="shared" si="21"/>
        <v>265.3</v>
      </c>
      <c r="J226" s="174">
        <f t="shared" si="22"/>
        <v>100</v>
      </c>
      <c r="K226" s="66">
        <v>191878.23</v>
      </c>
      <c r="L226" s="88"/>
      <c r="M226" s="89">
        <f t="shared" si="23"/>
        <v>191878.23</v>
      </c>
      <c r="N226" s="216"/>
    </row>
    <row r="227" spans="1:14" x14ac:dyDescent="0.2">
      <c r="A227" s="59">
        <v>5.5</v>
      </c>
      <c r="B227" s="60" t="s">
        <v>41</v>
      </c>
      <c r="C227" s="61" t="s">
        <v>37</v>
      </c>
      <c r="D227" s="62">
        <v>431.07</v>
      </c>
      <c r="E227" s="62">
        <v>234.37</v>
      </c>
      <c r="F227" s="45">
        <f t="shared" si="20"/>
        <v>101029.8759</v>
      </c>
      <c r="G227" s="65">
        <v>431.07</v>
      </c>
      <c r="H227" s="65"/>
      <c r="I227" s="253">
        <f t="shared" si="21"/>
        <v>431.07</v>
      </c>
      <c r="J227" s="174">
        <f t="shared" si="22"/>
        <v>100</v>
      </c>
      <c r="K227" s="66">
        <v>101029.88</v>
      </c>
      <c r="L227" s="88"/>
      <c r="M227" s="89">
        <f t="shared" si="23"/>
        <v>101029.88</v>
      </c>
      <c r="N227" s="216"/>
    </row>
    <row r="228" spans="1:14" x14ac:dyDescent="0.2">
      <c r="A228" s="59">
        <v>5.51</v>
      </c>
      <c r="B228" s="60" t="s">
        <v>156</v>
      </c>
      <c r="C228" s="61" t="s">
        <v>37</v>
      </c>
      <c r="D228" s="62">
        <v>118.5</v>
      </c>
      <c r="E228" s="62">
        <v>1800</v>
      </c>
      <c r="F228" s="84">
        <f t="shared" si="20"/>
        <v>213300</v>
      </c>
      <c r="G228" s="65">
        <v>118.5</v>
      </c>
      <c r="H228" s="65"/>
      <c r="I228" s="253">
        <f t="shared" si="21"/>
        <v>118.5</v>
      </c>
      <c r="J228" s="174">
        <f t="shared" si="22"/>
        <v>100</v>
      </c>
      <c r="K228" s="66">
        <v>213300</v>
      </c>
      <c r="L228" s="88"/>
      <c r="M228" s="89">
        <f t="shared" si="23"/>
        <v>213300</v>
      </c>
      <c r="N228" s="216"/>
    </row>
    <row r="229" spans="1:14" ht="13.5" thickBot="1" x14ac:dyDescent="0.25">
      <c r="A229" s="211"/>
      <c r="B229" s="134" t="s">
        <v>98</v>
      </c>
      <c r="C229" s="135"/>
      <c r="D229" s="136"/>
      <c r="E229" s="136"/>
      <c r="F229" s="137">
        <f>F218+F219+F220+F221+F223+F224+F225+F226+F227+F228</f>
        <v>1402895.8690000002</v>
      </c>
      <c r="G229" s="138"/>
      <c r="H229" s="138"/>
      <c r="I229" s="139"/>
      <c r="J229" s="140"/>
      <c r="K229" s="212">
        <f>K218+K219+K220+K221+K223+K224+K225+K226+K227+K228</f>
        <v>1402895.87</v>
      </c>
      <c r="L229" s="213">
        <f>L218+L219+L220+L221+L223+L224+L225+L226+L227+L228</f>
        <v>0</v>
      </c>
      <c r="M229" s="214">
        <f t="shared" si="23"/>
        <v>1402895.87</v>
      </c>
      <c r="N229" s="216"/>
    </row>
    <row r="230" spans="1:14" x14ac:dyDescent="0.2">
      <c r="A230" s="11"/>
      <c r="N230" s="216"/>
    </row>
    <row r="231" spans="1:14" x14ac:dyDescent="0.2">
      <c r="A231" s="11"/>
      <c r="N231" s="216"/>
    </row>
    <row r="232" spans="1:14" x14ac:dyDescent="0.2">
      <c r="B232" s="725" t="s">
        <v>356</v>
      </c>
      <c r="C232" s="725"/>
      <c r="D232" s="725"/>
      <c r="E232" s="725"/>
      <c r="F232" s="725"/>
      <c r="G232" s="725"/>
      <c r="H232" s="725"/>
      <c r="I232" s="725"/>
      <c r="J232" s="725"/>
      <c r="K232" s="725"/>
      <c r="L232" s="725"/>
      <c r="M232" s="725"/>
      <c r="N232" s="216"/>
    </row>
    <row r="233" spans="1:14" x14ac:dyDescent="0.2">
      <c r="A233" s="638">
        <v>6</v>
      </c>
      <c r="B233" s="639" t="s">
        <v>357</v>
      </c>
      <c r="C233" s="33"/>
      <c r="D233" s="34"/>
      <c r="E233" s="34"/>
      <c r="F233" s="640"/>
      <c r="G233" s="640"/>
      <c r="H233" s="640"/>
      <c r="I233" s="640"/>
      <c r="J233" s="640"/>
      <c r="K233" s="640"/>
      <c r="L233" s="640"/>
      <c r="M233" s="640"/>
      <c r="N233" s="216"/>
    </row>
    <row r="234" spans="1:14" x14ac:dyDescent="0.2">
      <c r="A234" s="59">
        <v>6.01</v>
      </c>
      <c r="B234" s="60" t="s">
        <v>28</v>
      </c>
      <c r="C234" s="61" t="s">
        <v>358</v>
      </c>
      <c r="D234" s="62">
        <v>1100</v>
      </c>
      <c r="E234" s="62">
        <v>21.88</v>
      </c>
      <c r="F234" s="84">
        <f>D234*E234</f>
        <v>24068</v>
      </c>
      <c r="G234" s="641"/>
      <c r="H234" s="62">
        <v>550</v>
      </c>
      <c r="I234" s="642">
        <f>G234+H234</f>
        <v>550</v>
      </c>
      <c r="J234" s="643">
        <f>(I234/D234)*100</f>
        <v>50</v>
      </c>
      <c r="K234" s="66"/>
      <c r="L234" s="88">
        <f>H234*E234</f>
        <v>12034</v>
      </c>
      <c r="M234" s="89">
        <f>K234+L234</f>
        <v>12034</v>
      </c>
      <c r="N234" s="216"/>
    </row>
    <row r="235" spans="1:14" x14ac:dyDescent="0.2">
      <c r="A235" s="59">
        <v>6.02</v>
      </c>
      <c r="B235" s="60" t="s">
        <v>32</v>
      </c>
      <c r="C235" s="61" t="s">
        <v>358</v>
      </c>
      <c r="D235" s="62">
        <v>1100</v>
      </c>
      <c r="E235" s="62">
        <v>34.840000000000003</v>
      </c>
      <c r="F235" s="84">
        <f>D235*E235</f>
        <v>38324.000000000007</v>
      </c>
      <c r="G235" s="641"/>
      <c r="H235" s="62">
        <v>550</v>
      </c>
      <c r="I235" s="642">
        <f>G235+H235</f>
        <v>550</v>
      </c>
      <c r="J235" s="643">
        <f>(I235/D235)*100</f>
        <v>50</v>
      </c>
      <c r="K235" s="641"/>
      <c r="L235" s="88">
        <f>H235*E235</f>
        <v>19162.000000000004</v>
      </c>
      <c r="M235" s="89">
        <f t="shared" ref="M235:M255" si="24">K235+L235</f>
        <v>19162.000000000004</v>
      </c>
      <c r="N235" s="216"/>
    </row>
    <row r="236" spans="1:14" x14ac:dyDescent="0.2">
      <c r="A236" s="59"/>
      <c r="B236" s="83" t="s">
        <v>359</v>
      </c>
      <c r="C236" s="61"/>
      <c r="D236" s="62"/>
      <c r="E236" s="62"/>
      <c r="F236" s="644">
        <f>SUM(F234:F235)</f>
        <v>62392.000000000007</v>
      </c>
      <c r="G236" s="641"/>
      <c r="H236" s="641"/>
      <c r="I236" s="642"/>
      <c r="J236" s="643"/>
      <c r="K236" s="641"/>
      <c r="L236" s="246">
        <f>SUM(L234:L235)</f>
        <v>31196.000000000004</v>
      </c>
      <c r="M236" s="247">
        <f t="shared" si="24"/>
        <v>31196.000000000004</v>
      </c>
      <c r="N236" s="216"/>
    </row>
    <row r="237" spans="1:14" x14ac:dyDescent="0.2">
      <c r="A237" s="209">
        <v>7</v>
      </c>
      <c r="B237" s="83" t="s">
        <v>35</v>
      </c>
      <c r="C237" s="61"/>
      <c r="D237" s="62"/>
      <c r="E237" s="62"/>
      <c r="F237" s="641"/>
      <c r="G237" s="641"/>
      <c r="H237" s="641"/>
      <c r="I237" s="642"/>
      <c r="J237" s="643"/>
      <c r="K237" s="641"/>
      <c r="L237" s="88"/>
      <c r="M237" s="89"/>
    </row>
    <row r="238" spans="1:14" x14ac:dyDescent="0.2">
      <c r="A238" s="59">
        <v>7.01</v>
      </c>
      <c r="B238" s="60" t="s">
        <v>360</v>
      </c>
      <c r="C238" s="61" t="s">
        <v>37</v>
      </c>
      <c r="D238" s="62">
        <v>237</v>
      </c>
      <c r="E238" s="62">
        <v>1800</v>
      </c>
      <c r="F238" s="84">
        <f t="shared" ref="F238:F243" si="25">D238*E238</f>
        <v>426600</v>
      </c>
      <c r="G238" s="641"/>
      <c r="H238" s="62">
        <v>118.5</v>
      </c>
      <c r="I238" s="642">
        <f t="shared" ref="I238:I243" si="26">G238+H238</f>
        <v>118.5</v>
      </c>
      <c r="J238" s="643">
        <f t="shared" ref="J238:J243" si="27">(I238/D238)*100</f>
        <v>50</v>
      </c>
      <c r="K238" s="641"/>
      <c r="L238" s="88">
        <f t="shared" ref="L238:L243" si="28">H238*E238</f>
        <v>213300</v>
      </c>
      <c r="M238" s="89">
        <f t="shared" si="24"/>
        <v>213300</v>
      </c>
    </row>
    <row r="239" spans="1:14" x14ac:dyDescent="0.2">
      <c r="A239" s="59">
        <v>7.02</v>
      </c>
      <c r="B239" s="60" t="s">
        <v>36</v>
      </c>
      <c r="C239" s="61" t="s">
        <v>37</v>
      </c>
      <c r="D239" s="62">
        <v>489</v>
      </c>
      <c r="E239" s="62">
        <v>319.36</v>
      </c>
      <c r="F239" s="84">
        <f t="shared" si="25"/>
        <v>156167.04000000001</v>
      </c>
      <c r="G239" s="641"/>
      <c r="H239" s="62">
        <v>244.5</v>
      </c>
      <c r="I239" s="642">
        <f t="shared" si="26"/>
        <v>244.5</v>
      </c>
      <c r="J239" s="643">
        <f t="shared" si="27"/>
        <v>50</v>
      </c>
      <c r="K239" s="641"/>
      <c r="L239" s="88">
        <f t="shared" si="28"/>
        <v>78083.520000000004</v>
      </c>
      <c r="M239" s="89">
        <f t="shared" si="24"/>
        <v>78083.520000000004</v>
      </c>
    </row>
    <row r="240" spans="1:14" x14ac:dyDescent="0.2">
      <c r="A240" s="59">
        <v>7.03</v>
      </c>
      <c r="B240" s="60" t="s">
        <v>38</v>
      </c>
      <c r="C240" s="61" t="s">
        <v>37</v>
      </c>
      <c r="D240" s="62">
        <v>66</v>
      </c>
      <c r="E240" s="62">
        <v>1343.44</v>
      </c>
      <c r="F240" s="84">
        <f t="shared" si="25"/>
        <v>88667.040000000008</v>
      </c>
      <c r="G240" s="641"/>
      <c r="H240" s="62">
        <v>33</v>
      </c>
      <c r="I240" s="642">
        <f t="shared" si="26"/>
        <v>33</v>
      </c>
      <c r="J240" s="643">
        <f t="shared" si="27"/>
        <v>50</v>
      </c>
      <c r="K240" s="641"/>
      <c r="L240" s="88">
        <f t="shared" si="28"/>
        <v>44333.520000000004</v>
      </c>
      <c r="M240" s="89">
        <f t="shared" si="24"/>
        <v>44333.520000000004</v>
      </c>
    </row>
    <row r="241" spans="1:14" ht="24.75" customHeight="1" x14ac:dyDescent="0.2">
      <c r="A241" s="59">
        <v>7.04</v>
      </c>
      <c r="B241" s="60" t="s">
        <v>361</v>
      </c>
      <c r="C241" s="61" t="s">
        <v>37</v>
      </c>
      <c r="D241" s="62">
        <v>396</v>
      </c>
      <c r="E241" s="62">
        <v>411.25</v>
      </c>
      <c r="F241" s="641">
        <f t="shared" si="25"/>
        <v>162855</v>
      </c>
      <c r="G241" s="641"/>
      <c r="H241" s="62">
        <v>198</v>
      </c>
      <c r="I241" s="642">
        <f t="shared" si="26"/>
        <v>198</v>
      </c>
      <c r="J241" s="643">
        <f t="shared" si="27"/>
        <v>50</v>
      </c>
      <c r="K241" s="641"/>
      <c r="L241" s="88">
        <f t="shared" si="28"/>
        <v>81427.5</v>
      </c>
      <c r="M241" s="89">
        <f t="shared" si="24"/>
        <v>81427.5</v>
      </c>
      <c r="N241" s="52"/>
    </row>
    <row r="242" spans="1:14" ht="24" x14ac:dyDescent="0.2">
      <c r="A242" s="59">
        <v>7.05</v>
      </c>
      <c r="B242" s="60" t="s">
        <v>362</v>
      </c>
      <c r="C242" s="61" t="s">
        <v>37</v>
      </c>
      <c r="D242" s="62">
        <v>264</v>
      </c>
      <c r="E242" s="62">
        <v>723.25</v>
      </c>
      <c r="F242" s="84">
        <f t="shared" si="25"/>
        <v>190938</v>
      </c>
      <c r="G242" s="641"/>
      <c r="H242" s="62">
        <v>132</v>
      </c>
      <c r="I242" s="642">
        <f t="shared" si="26"/>
        <v>132</v>
      </c>
      <c r="J242" s="643">
        <f t="shared" si="27"/>
        <v>50</v>
      </c>
      <c r="K242" s="641"/>
      <c r="L242" s="88">
        <f t="shared" si="28"/>
        <v>95469</v>
      </c>
      <c r="M242" s="89">
        <f t="shared" si="24"/>
        <v>95469</v>
      </c>
      <c r="N242" s="216"/>
    </row>
    <row r="243" spans="1:14" x14ac:dyDescent="0.2">
      <c r="A243" s="59">
        <v>7.06</v>
      </c>
      <c r="B243" s="60" t="s">
        <v>363</v>
      </c>
      <c r="C243" s="61" t="s">
        <v>37</v>
      </c>
      <c r="D243" s="62">
        <v>429</v>
      </c>
      <c r="E243" s="62">
        <v>234.37</v>
      </c>
      <c r="F243" s="84">
        <f t="shared" si="25"/>
        <v>100544.73</v>
      </c>
      <c r="G243" s="641"/>
      <c r="H243" s="62">
        <v>214.5</v>
      </c>
      <c r="I243" s="642">
        <f t="shared" si="26"/>
        <v>214.5</v>
      </c>
      <c r="J243" s="643">
        <f t="shared" si="27"/>
        <v>50</v>
      </c>
      <c r="K243" s="641"/>
      <c r="L243" s="88">
        <f t="shared" si="28"/>
        <v>50272.364999999998</v>
      </c>
      <c r="M243" s="89">
        <f t="shared" si="24"/>
        <v>50272.364999999998</v>
      </c>
      <c r="N243" s="216"/>
    </row>
    <row r="244" spans="1:14" x14ac:dyDescent="0.2">
      <c r="A244" s="59"/>
      <c r="B244" s="83" t="s">
        <v>364</v>
      </c>
      <c r="C244" s="61"/>
      <c r="D244" s="62"/>
      <c r="E244" s="62"/>
      <c r="F244" s="644">
        <f>SUM(F238:F243)</f>
        <v>1125771.81</v>
      </c>
      <c r="G244" s="641"/>
      <c r="H244" s="641"/>
      <c r="I244" s="641"/>
      <c r="J244" s="641"/>
      <c r="K244" s="641"/>
      <c r="L244" s="246">
        <f>SUM(L238:L243)</f>
        <v>562885.90500000003</v>
      </c>
      <c r="M244" s="247">
        <f t="shared" si="24"/>
        <v>562885.90500000003</v>
      </c>
      <c r="N244" s="216"/>
    </row>
    <row r="245" spans="1:14" x14ac:dyDescent="0.2">
      <c r="A245" s="59"/>
      <c r="B245" s="83"/>
      <c r="C245" s="61"/>
      <c r="D245" s="62"/>
      <c r="E245" s="62"/>
      <c r="F245" s="84"/>
      <c r="G245" s="641"/>
      <c r="H245" s="641"/>
      <c r="I245" s="641"/>
      <c r="J245" s="641"/>
      <c r="K245" s="641"/>
      <c r="L245" s="88"/>
      <c r="M245" s="89"/>
      <c r="N245" s="216"/>
    </row>
    <row r="246" spans="1:14" ht="15.75" customHeight="1" x14ac:dyDescent="0.2">
      <c r="A246" s="645">
        <v>8</v>
      </c>
      <c r="B246" s="83" t="s">
        <v>60</v>
      </c>
      <c r="C246" s="61"/>
      <c r="D246" s="62"/>
      <c r="E246" s="62"/>
      <c r="F246" s="641"/>
      <c r="G246" s="641"/>
      <c r="H246" s="641"/>
      <c r="I246" s="641"/>
      <c r="J246" s="641"/>
      <c r="K246" s="641"/>
      <c r="L246" s="88"/>
      <c r="M246" s="89"/>
      <c r="N246" s="216"/>
    </row>
    <row r="247" spans="1:14" ht="22.5" customHeight="1" x14ac:dyDescent="0.2">
      <c r="A247" s="646">
        <v>8.01</v>
      </c>
      <c r="B247" s="60" t="s">
        <v>365</v>
      </c>
      <c r="C247" s="61" t="s">
        <v>366</v>
      </c>
      <c r="D247" s="62">
        <v>36</v>
      </c>
      <c r="E247" s="62">
        <v>3858.32</v>
      </c>
      <c r="F247" s="84">
        <f>D247*E247</f>
        <v>138899.52000000002</v>
      </c>
      <c r="G247" s="641"/>
      <c r="H247" s="62">
        <v>0</v>
      </c>
      <c r="I247" s="641"/>
      <c r="J247" s="641"/>
      <c r="K247" s="641"/>
      <c r="L247" s="88">
        <f>H247*E247</f>
        <v>0</v>
      </c>
      <c r="M247" s="89">
        <f t="shared" si="24"/>
        <v>0</v>
      </c>
      <c r="N247" s="216"/>
    </row>
    <row r="248" spans="1:14" x14ac:dyDescent="0.2">
      <c r="A248" s="59"/>
      <c r="B248" s="83"/>
      <c r="C248" s="61"/>
      <c r="D248" s="62"/>
      <c r="E248" s="62"/>
      <c r="F248" s="641"/>
      <c r="G248" s="641"/>
      <c r="H248" s="641"/>
      <c r="I248" s="641"/>
      <c r="J248" s="641"/>
      <c r="K248" s="641"/>
      <c r="L248" s="88"/>
      <c r="M248" s="89"/>
      <c r="N248" s="216"/>
    </row>
    <row r="249" spans="1:14" x14ac:dyDescent="0.2">
      <c r="A249" s="59"/>
      <c r="B249" s="83" t="s">
        <v>367</v>
      </c>
      <c r="C249" s="61"/>
      <c r="D249" s="62"/>
      <c r="E249" s="62"/>
      <c r="F249" s="245">
        <f>F247</f>
        <v>138899.52000000002</v>
      </c>
      <c r="G249" s="641"/>
      <c r="H249" s="641"/>
      <c r="I249" s="641"/>
      <c r="J249" s="641"/>
      <c r="K249" s="641"/>
      <c r="L249" s="246">
        <f>L247</f>
        <v>0</v>
      </c>
      <c r="M249" s="247">
        <f t="shared" si="24"/>
        <v>0</v>
      </c>
      <c r="N249" s="52"/>
    </row>
    <row r="250" spans="1:14" x14ac:dyDescent="0.2">
      <c r="A250" s="59"/>
      <c r="B250" s="83"/>
      <c r="C250" s="61"/>
      <c r="D250" s="62"/>
      <c r="E250" s="62"/>
      <c r="F250" s="84"/>
      <c r="G250" s="641"/>
      <c r="H250" s="641"/>
      <c r="I250" s="641"/>
      <c r="J250" s="641"/>
      <c r="K250" s="641"/>
      <c r="L250" s="88"/>
      <c r="M250" s="89"/>
    </row>
    <row r="251" spans="1:14" ht="36" x14ac:dyDescent="0.2">
      <c r="A251" s="209">
        <v>9</v>
      </c>
      <c r="B251" s="647" t="s">
        <v>368</v>
      </c>
      <c r="C251" s="61"/>
      <c r="D251" s="62"/>
      <c r="E251" s="62"/>
      <c r="F251" s="644"/>
      <c r="G251" s="641"/>
      <c r="H251" s="641"/>
      <c r="I251" s="641"/>
      <c r="J251" s="641"/>
      <c r="K251" s="641"/>
      <c r="L251" s="88"/>
      <c r="M251" s="89"/>
    </row>
    <row r="252" spans="1:14" ht="24" x14ac:dyDescent="0.2">
      <c r="A252" s="59">
        <v>9.01</v>
      </c>
      <c r="B252" s="60" t="s">
        <v>369</v>
      </c>
      <c r="C252" s="61" t="s">
        <v>358</v>
      </c>
      <c r="D252" s="62">
        <v>1158</v>
      </c>
      <c r="E252" s="62">
        <v>293.39999999999998</v>
      </c>
      <c r="F252" s="84">
        <f>D252*E252</f>
        <v>339757.19999999995</v>
      </c>
      <c r="G252" s="641"/>
      <c r="H252" s="62">
        <v>1158</v>
      </c>
      <c r="I252" s="648">
        <f>G252+H252</f>
        <v>1158</v>
      </c>
      <c r="J252" s="643">
        <f>(I252/D252)*100</f>
        <v>100</v>
      </c>
      <c r="K252" s="641"/>
      <c r="L252" s="88">
        <f>H252*E252</f>
        <v>339757.19999999995</v>
      </c>
      <c r="M252" s="89">
        <f t="shared" si="24"/>
        <v>339757.19999999995</v>
      </c>
    </row>
    <row r="253" spans="1:14" ht="24" x14ac:dyDescent="0.2">
      <c r="A253" s="59">
        <v>9.02</v>
      </c>
      <c r="B253" s="60" t="s">
        <v>370</v>
      </c>
      <c r="C253" s="61" t="s">
        <v>358</v>
      </c>
      <c r="D253" s="62">
        <v>1158</v>
      </c>
      <c r="E253" s="62">
        <v>32.6</v>
      </c>
      <c r="F253" s="84">
        <f>D253*E253</f>
        <v>37750.800000000003</v>
      </c>
      <c r="G253" s="641"/>
      <c r="H253" s="62">
        <v>300</v>
      </c>
      <c r="I253" s="649">
        <f>G253+H253</f>
        <v>300</v>
      </c>
      <c r="J253" s="643">
        <f>(I253/D253)*100</f>
        <v>25.906735751295333</v>
      </c>
      <c r="K253" s="641"/>
      <c r="L253" s="88">
        <f>H253*E253</f>
        <v>9780</v>
      </c>
      <c r="M253" s="89">
        <f t="shared" si="24"/>
        <v>9780</v>
      </c>
    </row>
    <row r="254" spans="1:14" x14ac:dyDescent="0.2">
      <c r="A254" s="59"/>
      <c r="B254" s="83"/>
      <c r="C254" s="61"/>
      <c r="D254" s="62"/>
      <c r="E254" s="62"/>
      <c r="F254" s="644"/>
      <c r="G254" s="641"/>
      <c r="H254" s="641"/>
      <c r="I254" s="641"/>
      <c r="J254" s="643"/>
      <c r="K254" s="641"/>
      <c r="L254" s="88"/>
      <c r="M254" s="89"/>
    </row>
    <row r="255" spans="1:14" x14ac:dyDescent="0.2">
      <c r="A255" s="59"/>
      <c r="B255" s="83" t="s">
        <v>371</v>
      </c>
      <c r="C255" s="61"/>
      <c r="D255" s="62"/>
      <c r="E255" s="62"/>
      <c r="F255" s="245">
        <f>SUM(F252:F254)</f>
        <v>377507.99999999994</v>
      </c>
      <c r="G255" s="641"/>
      <c r="H255" s="641"/>
      <c r="I255" s="641"/>
      <c r="J255" s="643"/>
      <c r="K255" s="641"/>
      <c r="L255" s="246">
        <f>SUM(L252:L254)</f>
        <v>349537.19999999995</v>
      </c>
      <c r="M255" s="247">
        <f t="shared" si="24"/>
        <v>349537.19999999995</v>
      </c>
    </row>
    <row r="256" spans="1:14" x14ac:dyDescent="0.2">
      <c r="A256" s="59"/>
      <c r="B256" s="83"/>
      <c r="C256" s="61"/>
      <c r="D256" s="62"/>
      <c r="E256" s="62"/>
      <c r="F256" s="644"/>
      <c r="G256" s="641"/>
      <c r="H256" s="641"/>
      <c r="I256" s="641"/>
      <c r="J256" s="643"/>
      <c r="K256" s="641"/>
      <c r="L256" s="88"/>
      <c r="M256" s="641"/>
    </row>
    <row r="257" spans="1:16" x14ac:dyDescent="0.2">
      <c r="A257" s="59"/>
      <c r="B257" s="83" t="s">
        <v>372</v>
      </c>
      <c r="C257" s="61"/>
      <c r="D257" s="62"/>
      <c r="E257" s="62"/>
      <c r="F257" s="45"/>
      <c r="G257" s="641"/>
      <c r="H257" s="641"/>
      <c r="I257" s="641"/>
      <c r="J257" s="643"/>
      <c r="K257" s="641"/>
      <c r="L257" s="88"/>
      <c r="M257" s="641"/>
    </row>
    <row r="258" spans="1:16" x14ac:dyDescent="0.2">
      <c r="A258" s="59">
        <v>10.01</v>
      </c>
      <c r="B258" s="60" t="s">
        <v>373</v>
      </c>
      <c r="C258" s="61" t="s">
        <v>374</v>
      </c>
      <c r="D258" s="62">
        <v>1</v>
      </c>
      <c r="E258" s="62">
        <v>45000</v>
      </c>
      <c r="F258" s="45">
        <f t="shared" ref="F258:F315" si="29">D258*E258</f>
        <v>45000</v>
      </c>
      <c r="G258" s="641"/>
      <c r="H258" s="62">
        <v>1</v>
      </c>
      <c r="I258" s="649">
        <f>G258+H258</f>
        <v>1</v>
      </c>
      <c r="J258" s="643">
        <f>(I258/D258)*100</f>
        <v>100</v>
      </c>
      <c r="K258" s="641"/>
      <c r="L258" s="88">
        <f t="shared" ref="L258:L315" si="30">H258*E258</f>
        <v>45000</v>
      </c>
      <c r="M258" s="89">
        <f t="shared" ref="M258:M315" si="31">K258+L258</f>
        <v>45000</v>
      </c>
    </row>
    <row r="259" spans="1:16" x14ac:dyDescent="0.2">
      <c r="A259" s="59">
        <v>10.02</v>
      </c>
      <c r="B259" s="60" t="s">
        <v>375</v>
      </c>
      <c r="C259" s="61" t="s">
        <v>376</v>
      </c>
      <c r="D259" s="62">
        <v>1</v>
      </c>
      <c r="E259" s="62">
        <v>15000</v>
      </c>
      <c r="F259" s="45">
        <f t="shared" si="29"/>
        <v>15000</v>
      </c>
      <c r="G259" s="45"/>
      <c r="H259" s="62">
        <v>1</v>
      </c>
      <c r="I259" s="649">
        <f t="shared" ref="I259:I315" si="32">G259+H259</f>
        <v>1</v>
      </c>
      <c r="J259" s="643">
        <f t="shared" ref="J259:J315" si="33">(I259/D259)*100</f>
        <v>100</v>
      </c>
      <c r="K259" s="45"/>
      <c r="L259" s="88">
        <f t="shared" si="30"/>
        <v>15000</v>
      </c>
      <c r="M259" s="89">
        <f t="shared" si="31"/>
        <v>15000</v>
      </c>
    </row>
    <row r="260" spans="1:16" x14ac:dyDescent="0.2">
      <c r="A260" s="59">
        <v>10.029999999999999</v>
      </c>
      <c r="B260" s="60" t="s">
        <v>377</v>
      </c>
      <c r="C260" s="61" t="s">
        <v>374</v>
      </c>
      <c r="D260" s="62">
        <v>1</v>
      </c>
      <c r="E260" s="62">
        <v>15000</v>
      </c>
      <c r="F260" s="45">
        <f t="shared" si="29"/>
        <v>15000</v>
      </c>
      <c r="G260" s="45"/>
      <c r="H260" s="62">
        <v>1</v>
      </c>
      <c r="I260" s="649">
        <f t="shared" si="32"/>
        <v>1</v>
      </c>
      <c r="J260" s="643">
        <f t="shared" si="33"/>
        <v>100</v>
      </c>
      <c r="K260" s="45"/>
      <c r="L260" s="88">
        <f t="shared" si="30"/>
        <v>15000</v>
      </c>
      <c r="M260" s="89">
        <f t="shared" si="31"/>
        <v>15000</v>
      </c>
      <c r="P260" s="650"/>
    </row>
    <row r="261" spans="1:16" ht="24" x14ac:dyDescent="0.2">
      <c r="A261" s="59">
        <v>10.039999999999999</v>
      </c>
      <c r="B261" s="60" t="s">
        <v>378</v>
      </c>
      <c r="C261" s="61" t="s">
        <v>379</v>
      </c>
      <c r="D261" s="62">
        <v>45</v>
      </c>
      <c r="E261" s="62">
        <v>282.27</v>
      </c>
      <c r="F261" s="45">
        <f t="shared" si="29"/>
        <v>12702.15</v>
      </c>
      <c r="G261" s="45"/>
      <c r="H261" s="62">
        <v>45</v>
      </c>
      <c r="I261" s="649">
        <f t="shared" si="32"/>
        <v>45</v>
      </c>
      <c r="J261" s="643">
        <f t="shared" si="33"/>
        <v>100</v>
      </c>
      <c r="K261" s="45"/>
      <c r="L261" s="88">
        <f t="shared" si="30"/>
        <v>12702.15</v>
      </c>
      <c r="M261" s="89">
        <f t="shared" si="31"/>
        <v>12702.15</v>
      </c>
    </row>
    <row r="262" spans="1:16" x14ac:dyDescent="0.2">
      <c r="A262" s="59">
        <v>10.050000000000001</v>
      </c>
      <c r="B262" s="60" t="s">
        <v>380</v>
      </c>
      <c r="C262" s="61" t="s">
        <v>376</v>
      </c>
      <c r="D262" s="62">
        <v>1</v>
      </c>
      <c r="E262" s="62">
        <v>31152</v>
      </c>
      <c r="F262" s="45">
        <f t="shared" si="29"/>
        <v>31152</v>
      </c>
      <c r="G262" s="45"/>
      <c r="H262" s="62">
        <v>1</v>
      </c>
      <c r="I262" s="649">
        <f t="shared" si="32"/>
        <v>1</v>
      </c>
      <c r="J262" s="643">
        <f t="shared" si="33"/>
        <v>100</v>
      </c>
      <c r="K262" s="45"/>
      <c r="L262" s="88">
        <f t="shared" si="30"/>
        <v>31152</v>
      </c>
      <c r="M262" s="89">
        <f t="shared" si="31"/>
        <v>31152</v>
      </c>
    </row>
    <row r="263" spans="1:16" x14ac:dyDescent="0.2">
      <c r="A263" s="59">
        <v>10.06</v>
      </c>
      <c r="B263" s="60" t="s">
        <v>381</v>
      </c>
      <c r="C263" s="61" t="s">
        <v>376</v>
      </c>
      <c r="D263" s="62">
        <v>3</v>
      </c>
      <c r="E263" s="62">
        <v>24662</v>
      </c>
      <c r="F263" s="45">
        <f t="shared" si="29"/>
        <v>73986</v>
      </c>
      <c r="G263" s="45"/>
      <c r="H263" s="62">
        <v>3</v>
      </c>
      <c r="I263" s="649">
        <f t="shared" si="32"/>
        <v>3</v>
      </c>
      <c r="J263" s="643">
        <f t="shared" si="33"/>
        <v>100</v>
      </c>
      <c r="K263" s="45"/>
      <c r="L263" s="88">
        <f t="shared" si="30"/>
        <v>73986</v>
      </c>
      <c r="M263" s="89">
        <f t="shared" si="31"/>
        <v>73986</v>
      </c>
    </row>
    <row r="264" spans="1:16" ht="24" x14ac:dyDescent="0.2">
      <c r="A264" s="59">
        <v>10.07</v>
      </c>
      <c r="B264" s="60" t="s">
        <v>382</v>
      </c>
      <c r="C264" s="61" t="s">
        <v>379</v>
      </c>
      <c r="D264" s="62">
        <v>110</v>
      </c>
      <c r="E264" s="62">
        <v>80.25</v>
      </c>
      <c r="F264" s="45">
        <f t="shared" si="29"/>
        <v>8827.5</v>
      </c>
      <c r="G264" s="45"/>
      <c r="H264" s="62">
        <v>110</v>
      </c>
      <c r="I264" s="649">
        <f t="shared" si="32"/>
        <v>110</v>
      </c>
      <c r="J264" s="643">
        <f t="shared" si="33"/>
        <v>100</v>
      </c>
      <c r="K264" s="45"/>
      <c r="L264" s="88">
        <f t="shared" si="30"/>
        <v>8827.5</v>
      </c>
      <c r="M264" s="89">
        <f t="shared" si="31"/>
        <v>8827.5</v>
      </c>
    </row>
    <row r="265" spans="1:16" x14ac:dyDescent="0.2">
      <c r="A265" s="59">
        <v>10.08</v>
      </c>
      <c r="B265" s="60" t="s">
        <v>383</v>
      </c>
      <c r="C265" s="61" t="s">
        <v>379</v>
      </c>
      <c r="D265" s="62">
        <v>360</v>
      </c>
      <c r="E265" s="62">
        <v>72.38</v>
      </c>
      <c r="F265" s="45">
        <f t="shared" si="29"/>
        <v>26056.799999999999</v>
      </c>
      <c r="G265" s="45"/>
      <c r="H265" s="62">
        <v>360</v>
      </c>
      <c r="I265" s="649">
        <f t="shared" si="32"/>
        <v>360</v>
      </c>
      <c r="J265" s="643">
        <f t="shared" si="33"/>
        <v>100</v>
      </c>
      <c r="K265" s="45"/>
      <c r="L265" s="88">
        <f t="shared" si="30"/>
        <v>26056.799999999999</v>
      </c>
      <c r="M265" s="89">
        <f t="shared" si="31"/>
        <v>26056.799999999999</v>
      </c>
    </row>
    <row r="266" spans="1:16" x14ac:dyDescent="0.2">
      <c r="A266" s="59">
        <v>10.09</v>
      </c>
      <c r="B266" s="60" t="s">
        <v>384</v>
      </c>
      <c r="C266" s="61" t="s">
        <v>379</v>
      </c>
      <c r="D266" s="62">
        <v>99</v>
      </c>
      <c r="E266" s="62">
        <v>207.68</v>
      </c>
      <c r="F266" s="45">
        <f t="shared" si="29"/>
        <v>20560.32</v>
      </c>
      <c r="G266" s="45"/>
      <c r="H266" s="62">
        <v>99</v>
      </c>
      <c r="I266" s="649">
        <f t="shared" si="32"/>
        <v>99</v>
      </c>
      <c r="J266" s="643">
        <f t="shared" si="33"/>
        <v>100</v>
      </c>
      <c r="K266" s="45"/>
      <c r="L266" s="88">
        <f t="shared" si="30"/>
        <v>20560.32</v>
      </c>
      <c r="M266" s="89">
        <f t="shared" si="31"/>
        <v>20560.32</v>
      </c>
    </row>
    <row r="267" spans="1:16" x14ac:dyDescent="0.2">
      <c r="A267" s="59">
        <v>10.1</v>
      </c>
      <c r="B267" s="60" t="s">
        <v>385</v>
      </c>
      <c r="C267" s="61" t="s">
        <v>376</v>
      </c>
      <c r="D267" s="62">
        <v>3</v>
      </c>
      <c r="E267" s="62">
        <v>382.91</v>
      </c>
      <c r="F267" s="45">
        <f t="shared" si="29"/>
        <v>1148.73</v>
      </c>
      <c r="G267" s="45"/>
      <c r="H267" s="62">
        <v>3</v>
      </c>
      <c r="I267" s="649">
        <f t="shared" si="32"/>
        <v>3</v>
      </c>
      <c r="J267" s="643">
        <f t="shared" si="33"/>
        <v>100</v>
      </c>
      <c r="K267" s="45"/>
      <c r="L267" s="88">
        <f t="shared" si="30"/>
        <v>1148.73</v>
      </c>
      <c r="M267" s="89">
        <f t="shared" si="31"/>
        <v>1148.73</v>
      </c>
    </row>
    <row r="268" spans="1:16" x14ac:dyDescent="0.2">
      <c r="A268" s="59">
        <v>10.11</v>
      </c>
      <c r="B268" s="60" t="s">
        <v>386</v>
      </c>
      <c r="C268" s="61" t="s">
        <v>387</v>
      </c>
      <c r="D268" s="62">
        <v>1</v>
      </c>
      <c r="E268" s="62">
        <v>728.96</v>
      </c>
      <c r="F268" s="45">
        <f t="shared" si="29"/>
        <v>728.96</v>
      </c>
      <c r="G268" s="45"/>
      <c r="H268" s="62">
        <v>1</v>
      </c>
      <c r="I268" s="649">
        <f t="shared" si="32"/>
        <v>1</v>
      </c>
      <c r="J268" s="643">
        <f t="shared" si="33"/>
        <v>100</v>
      </c>
      <c r="K268" s="45"/>
      <c r="L268" s="88">
        <f t="shared" si="30"/>
        <v>728.96</v>
      </c>
      <c r="M268" s="89">
        <f t="shared" si="31"/>
        <v>728.96</v>
      </c>
    </row>
    <row r="269" spans="1:16" x14ac:dyDescent="0.2">
      <c r="A269" s="59">
        <v>10.119999999999999</v>
      </c>
      <c r="B269" s="60" t="s">
        <v>388</v>
      </c>
      <c r="C269" s="61" t="s">
        <v>387</v>
      </c>
      <c r="D269" s="62">
        <v>8</v>
      </c>
      <c r="E269" s="62">
        <v>51.92</v>
      </c>
      <c r="F269" s="45">
        <f t="shared" si="29"/>
        <v>415.36</v>
      </c>
      <c r="G269" s="45"/>
      <c r="H269" s="62">
        <v>8</v>
      </c>
      <c r="I269" s="649">
        <f t="shared" si="32"/>
        <v>8</v>
      </c>
      <c r="J269" s="643">
        <f t="shared" si="33"/>
        <v>100</v>
      </c>
      <c r="K269" s="45"/>
      <c r="L269" s="88">
        <f t="shared" si="30"/>
        <v>415.36</v>
      </c>
      <c r="M269" s="89">
        <f t="shared" si="31"/>
        <v>415.36</v>
      </c>
    </row>
    <row r="270" spans="1:16" x14ac:dyDescent="0.2">
      <c r="A270" s="59">
        <v>10.130000000000001</v>
      </c>
      <c r="B270" s="60" t="s">
        <v>389</v>
      </c>
      <c r="C270" s="61" t="s">
        <v>387</v>
      </c>
      <c r="D270" s="62">
        <v>15</v>
      </c>
      <c r="E270" s="62">
        <v>882.64</v>
      </c>
      <c r="F270" s="84">
        <f t="shared" si="29"/>
        <v>13239.6</v>
      </c>
      <c r="G270" s="45"/>
      <c r="H270" s="62">
        <v>15</v>
      </c>
      <c r="I270" s="649">
        <f t="shared" si="32"/>
        <v>15</v>
      </c>
      <c r="J270" s="643">
        <f t="shared" si="33"/>
        <v>100</v>
      </c>
      <c r="K270" s="45"/>
      <c r="L270" s="88">
        <f t="shared" si="30"/>
        <v>13239.6</v>
      </c>
      <c r="M270" s="89">
        <f t="shared" si="31"/>
        <v>13239.6</v>
      </c>
    </row>
    <row r="271" spans="1:16" x14ac:dyDescent="0.2">
      <c r="A271" s="59">
        <v>10.14</v>
      </c>
      <c r="B271" s="60" t="s">
        <v>390</v>
      </c>
      <c r="C271" s="61" t="s">
        <v>387</v>
      </c>
      <c r="D271" s="62">
        <v>28</v>
      </c>
      <c r="E271" s="62">
        <v>38.94</v>
      </c>
      <c r="F271" s="84">
        <f t="shared" si="29"/>
        <v>1090.32</v>
      </c>
      <c r="G271" s="45"/>
      <c r="H271" s="62">
        <v>28</v>
      </c>
      <c r="I271" s="649">
        <f t="shared" si="32"/>
        <v>28</v>
      </c>
      <c r="J271" s="643">
        <f t="shared" si="33"/>
        <v>100</v>
      </c>
      <c r="K271" s="45"/>
      <c r="L271" s="88">
        <f t="shared" si="30"/>
        <v>1090.32</v>
      </c>
      <c r="M271" s="89">
        <f t="shared" si="31"/>
        <v>1090.32</v>
      </c>
    </row>
    <row r="272" spans="1:16" ht="24" x14ac:dyDescent="0.2">
      <c r="A272" s="59">
        <v>10.15</v>
      </c>
      <c r="B272" s="60" t="s">
        <v>391</v>
      </c>
      <c r="C272" s="61" t="s">
        <v>387</v>
      </c>
      <c r="D272" s="62">
        <v>1</v>
      </c>
      <c r="E272" s="62">
        <v>4.54</v>
      </c>
      <c r="F272" s="84">
        <f t="shared" si="29"/>
        <v>4.54</v>
      </c>
      <c r="G272" s="45"/>
      <c r="H272" s="62">
        <v>1</v>
      </c>
      <c r="I272" s="649">
        <f t="shared" si="32"/>
        <v>1</v>
      </c>
      <c r="J272" s="643">
        <f t="shared" si="33"/>
        <v>100</v>
      </c>
      <c r="K272" s="45"/>
      <c r="L272" s="88">
        <f t="shared" si="30"/>
        <v>4.54</v>
      </c>
      <c r="M272" s="89">
        <f t="shared" si="31"/>
        <v>4.54</v>
      </c>
    </row>
    <row r="273" spans="1:13" ht="24" x14ac:dyDescent="0.2">
      <c r="A273" s="59">
        <v>10.16</v>
      </c>
      <c r="B273" s="60" t="s">
        <v>392</v>
      </c>
      <c r="C273" s="61" t="s">
        <v>387</v>
      </c>
      <c r="D273" s="62">
        <v>48</v>
      </c>
      <c r="E273" s="62">
        <v>7.79</v>
      </c>
      <c r="F273" s="84">
        <f t="shared" si="29"/>
        <v>373.92</v>
      </c>
      <c r="G273" s="45"/>
      <c r="H273" s="62">
        <v>48</v>
      </c>
      <c r="I273" s="649">
        <f t="shared" si="32"/>
        <v>48</v>
      </c>
      <c r="J273" s="643">
        <f t="shared" si="33"/>
        <v>100</v>
      </c>
      <c r="K273" s="45"/>
      <c r="L273" s="88">
        <f t="shared" si="30"/>
        <v>373.92</v>
      </c>
      <c r="M273" s="89">
        <f t="shared" si="31"/>
        <v>373.92</v>
      </c>
    </row>
    <row r="274" spans="1:13" x14ac:dyDescent="0.2">
      <c r="A274" s="59">
        <v>10.17</v>
      </c>
      <c r="B274" s="60" t="s">
        <v>393</v>
      </c>
      <c r="C274" s="61" t="s">
        <v>387</v>
      </c>
      <c r="D274" s="62">
        <v>1</v>
      </c>
      <c r="E274" s="62">
        <v>769.45</v>
      </c>
      <c r="F274" s="84">
        <f t="shared" si="29"/>
        <v>769.45</v>
      </c>
      <c r="G274" s="45"/>
      <c r="H274" s="62">
        <v>1</v>
      </c>
      <c r="I274" s="649">
        <f t="shared" si="32"/>
        <v>1</v>
      </c>
      <c r="J274" s="643">
        <f t="shared" si="33"/>
        <v>100</v>
      </c>
      <c r="K274" s="45"/>
      <c r="L274" s="88">
        <f t="shared" si="30"/>
        <v>769.45</v>
      </c>
      <c r="M274" s="89">
        <f t="shared" si="31"/>
        <v>769.45</v>
      </c>
    </row>
    <row r="275" spans="1:13" x14ac:dyDescent="0.2">
      <c r="A275" s="59">
        <v>10.18</v>
      </c>
      <c r="B275" s="60" t="s">
        <v>394</v>
      </c>
      <c r="C275" s="61" t="s">
        <v>387</v>
      </c>
      <c r="D275" s="62">
        <v>1</v>
      </c>
      <c r="E275" s="62">
        <v>412.76</v>
      </c>
      <c r="F275" s="84">
        <f t="shared" si="29"/>
        <v>412.76</v>
      </c>
      <c r="G275" s="45"/>
      <c r="H275" s="62">
        <v>1</v>
      </c>
      <c r="I275" s="649">
        <f t="shared" si="32"/>
        <v>1</v>
      </c>
      <c r="J275" s="643">
        <f t="shared" si="33"/>
        <v>100</v>
      </c>
      <c r="K275" s="45"/>
      <c r="L275" s="88">
        <f t="shared" si="30"/>
        <v>412.76</v>
      </c>
      <c r="M275" s="89">
        <f t="shared" si="31"/>
        <v>412.76</v>
      </c>
    </row>
    <row r="276" spans="1:13" x14ac:dyDescent="0.2">
      <c r="A276" s="59">
        <v>10.19</v>
      </c>
      <c r="B276" s="60" t="s">
        <v>395</v>
      </c>
      <c r="C276" s="61" t="s">
        <v>387</v>
      </c>
      <c r="D276" s="62">
        <v>2</v>
      </c>
      <c r="E276" s="62">
        <v>161.07</v>
      </c>
      <c r="F276" s="84">
        <f t="shared" si="29"/>
        <v>322.14</v>
      </c>
      <c r="G276" s="45"/>
      <c r="H276" s="62">
        <v>2</v>
      </c>
      <c r="I276" s="649">
        <f t="shared" si="32"/>
        <v>2</v>
      </c>
      <c r="J276" s="643">
        <f t="shared" si="33"/>
        <v>100</v>
      </c>
      <c r="K276" s="45"/>
      <c r="L276" s="88">
        <f t="shared" si="30"/>
        <v>322.14</v>
      </c>
      <c r="M276" s="89">
        <f t="shared" si="31"/>
        <v>322.14</v>
      </c>
    </row>
    <row r="277" spans="1:13" x14ac:dyDescent="0.2">
      <c r="A277" s="59">
        <v>10.199999999999999</v>
      </c>
      <c r="B277" s="60" t="s">
        <v>396</v>
      </c>
      <c r="C277" s="61" t="s">
        <v>387</v>
      </c>
      <c r="D277" s="62">
        <v>8</v>
      </c>
      <c r="E277" s="62">
        <v>253.11</v>
      </c>
      <c r="F277" s="84">
        <f t="shared" si="29"/>
        <v>2024.88</v>
      </c>
      <c r="G277" s="45"/>
      <c r="H277" s="62">
        <v>8</v>
      </c>
      <c r="I277" s="649">
        <f t="shared" si="32"/>
        <v>8</v>
      </c>
      <c r="J277" s="643">
        <f t="shared" si="33"/>
        <v>100</v>
      </c>
      <c r="K277" s="45"/>
      <c r="L277" s="88">
        <f t="shared" si="30"/>
        <v>2024.88</v>
      </c>
      <c r="M277" s="89">
        <f t="shared" si="31"/>
        <v>2024.88</v>
      </c>
    </row>
    <row r="278" spans="1:13" ht="24" x14ac:dyDescent="0.2">
      <c r="A278" s="59">
        <v>10.210000000000001</v>
      </c>
      <c r="B278" s="60" t="s">
        <v>397</v>
      </c>
      <c r="C278" s="61" t="s">
        <v>387</v>
      </c>
      <c r="D278" s="62">
        <v>8</v>
      </c>
      <c r="E278" s="62">
        <v>229.33</v>
      </c>
      <c r="F278" s="84">
        <f t="shared" si="29"/>
        <v>1834.64</v>
      </c>
      <c r="G278" s="45"/>
      <c r="H278" s="62">
        <v>8</v>
      </c>
      <c r="I278" s="649">
        <f t="shared" si="32"/>
        <v>8</v>
      </c>
      <c r="J278" s="643">
        <f t="shared" si="33"/>
        <v>100</v>
      </c>
      <c r="K278" s="45"/>
      <c r="L278" s="88">
        <f t="shared" si="30"/>
        <v>1834.64</v>
      </c>
      <c r="M278" s="89">
        <f t="shared" si="31"/>
        <v>1834.64</v>
      </c>
    </row>
    <row r="279" spans="1:13" x14ac:dyDescent="0.2">
      <c r="A279" s="59">
        <v>10.220000000000001</v>
      </c>
      <c r="B279" s="60" t="s">
        <v>398</v>
      </c>
      <c r="C279" s="61" t="s">
        <v>387</v>
      </c>
      <c r="D279" s="62">
        <v>1</v>
      </c>
      <c r="E279" s="62">
        <v>205.32</v>
      </c>
      <c r="F279" s="84">
        <f t="shared" si="29"/>
        <v>205.32</v>
      </c>
      <c r="G279" s="45"/>
      <c r="H279" s="62">
        <v>1</v>
      </c>
      <c r="I279" s="649">
        <f t="shared" si="32"/>
        <v>1</v>
      </c>
      <c r="J279" s="643">
        <f t="shared" si="33"/>
        <v>100</v>
      </c>
      <c r="K279" s="45"/>
      <c r="L279" s="88">
        <f t="shared" si="30"/>
        <v>205.32</v>
      </c>
      <c r="M279" s="89">
        <f t="shared" si="31"/>
        <v>205.32</v>
      </c>
    </row>
    <row r="280" spans="1:13" x14ac:dyDescent="0.2">
      <c r="A280" s="646">
        <v>10.23</v>
      </c>
      <c r="B280" s="60" t="s">
        <v>399</v>
      </c>
      <c r="C280" s="61" t="s">
        <v>387</v>
      </c>
      <c r="D280" s="62">
        <v>3</v>
      </c>
      <c r="E280" s="62">
        <v>607.46</v>
      </c>
      <c r="F280" s="84">
        <f t="shared" si="29"/>
        <v>1822.38</v>
      </c>
      <c r="G280" s="45"/>
      <c r="H280" s="62">
        <v>3</v>
      </c>
      <c r="I280" s="649">
        <f t="shared" si="32"/>
        <v>3</v>
      </c>
      <c r="J280" s="643">
        <f t="shared" si="33"/>
        <v>100</v>
      </c>
      <c r="K280" s="45"/>
      <c r="L280" s="88">
        <f t="shared" si="30"/>
        <v>1822.38</v>
      </c>
      <c r="M280" s="89">
        <f t="shared" si="31"/>
        <v>1822.38</v>
      </c>
    </row>
    <row r="281" spans="1:13" x14ac:dyDescent="0.2">
      <c r="A281" s="59">
        <v>10.24</v>
      </c>
      <c r="B281" s="60" t="s">
        <v>400</v>
      </c>
      <c r="C281" s="61" t="s">
        <v>387</v>
      </c>
      <c r="D281" s="62">
        <v>32</v>
      </c>
      <c r="E281" s="62">
        <v>131.62</v>
      </c>
      <c r="F281" s="84">
        <f t="shared" si="29"/>
        <v>4211.84</v>
      </c>
      <c r="G281" s="45"/>
      <c r="H281" s="62">
        <v>32</v>
      </c>
      <c r="I281" s="649">
        <f t="shared" si="32"/>
        <v>32</v>
      </c>
      <c r="J281" s="643">
        <f t="shared" si="33"/>
        <v>100</v>
      </c>
      <c r="K281" s="45"/>
      <c r="L281" s="88">
        <f t="shared" si="30"/>
        <v>4211.84</v>
      </c>
      <c r="M281" s="89">
        <f t="shared" si="31"/>
        <v>4211.84</v>
      </c>
    </row>
    <row r="282" spans="1:13" x14ac:dyDescent="0.2">
      <c r="A282" s="59">
        <v>10.25</v>
      </c>
      <c r="B282" s="60" t="s">
        <v>401</v>
      </c>
      <c r="C282" s="61" t="s">
        <v>387</v>
      </c>
      <c r="D282" s="62">
        <v>3</v>
      </c>
      <c r="E282" s="62">
        <v>131.62</v>
      </c>
      <c r="F282" s="84">
        <f t="shared" si="29"/>
        <v>394.86</v>
      </c>
      <c r="G282" s="45"/>
      <c r="H282" s="62">
        <v>3</v>
      </c>
      <c r="I282" s="649">
        <f t="shared" si="32"/>
        <v>3</v>
      </c>
      <c r="J282" s="643">
        <f t="shared" si="33"/>
        <v>100</v>
      </c>
      <c r="K282" s="45"/>
      <c r="L282" s="88">
        <f t="shared" si="30"/>
        <v>394.86</v>
      </c>
      <c r="M282" s="89">
        <f t="shared" si="31"/>
        <v>394.86</v>
      </c>
    </row>
    <row r="283" spans="1:13" x14ac:dyDescent="0.2">
      <c r="A283" s="59">
        <v>10.26</v>
      </c>
      <c r="B283" s="60" t="s">
        <v>402</v>
      </c>
      <c r="C283" s="61" t="s">
        <v>387</v>
      </c>
      <c r="D283" s="62">
        <v>1</v>
      </c>
      <c r="E283" s="62">
        <v>151.87</v>
      </c>
      <c r="F283" s="84">
        <f t="shared" si="29"/>
        <v>151.87</v>
      </c>
      <c r="G283" s="45"/>
      <c r="H283" s="62">
        <v>1</v>
      </c>
      <c r="I283" s="649">
        <f t="shared" si="32"/>
        <v>1</v>
      </c>
      <c r="J283" s="643">
        <f t="shared" si="33"/>
        <v>100</v>
      </c>
      <c r="K283" s="45"/>
      <c r="L283" s="88">
        <f t="shared" si="30"/>
        <v>151.87</v>
      </c>
      <c r="M283" s="89">
        <f t="shared" si="31"/>
        <v>151.87</v>
      </c>
    </row>
    <row r="284" spans="1:13" x14ac:dyDescent="0.2">
      <c r="A284" s="59">
        <v>10.27</v>
      </c>
      <c r="B284" s="60" t="s">
        <v>403</v>
      </c>
      <c r="C284" s="61" t="s">
        <v>387</v>
      </c>
      <c r="D284" s="62">
        <v>2</v>
      </c>
      <c r="E284" s="62">
        <v>759.33</v>
      </c>
      <c r="F284" s="84">
        <f t="shared" si="29"/>
        <v>1518.66</v>
      </c>
      <c r="G284" s="45"/>
      <c r="H284" s="34">
        <v>2</v>
      </c>
      <c r="I284" s="649">
        <f t="shared" si="32"/>
        <v>2</v>
      </c>
      <c r="J284" s="643">
        <f t="shared" si="33"/>
        <v>100</v>
      </c>
      <c r="K284" s="45"/>
      <c r="L284" s="51">
        <f t="shared" si="30"/>
        <v>1518.66</v>
      </c>
      <c r="M284" s="40">
        <f t="shared" si="31"/>
        <v>1518.66</v>
      </c>
    </row>
    <row r="285" spans="1:13" ht="24" x14ac:dyDescent="0.2">
      <c r="A285" s="59">
        <v>10.28</v>
      </c>
      <c r="B285" s="60" t="s">
        <v>404</v>
      </c>
      <c r="C285" s="61" t="s">
        <v>387</v>
      </c>
      <c r="D285" s="62">
        <v>1</v>
      </c>
      <c r="E285" s="62">
        <v>259.25</v>
      </c>
      <c r="F285" s="84">
        <f t="shared" si="29"/>
        <v>259.25</v>
      </c>
      <c r="G285" s="45"/>
      <c r="H285" s="62">
        <v>1</v>
      </c>
      <c r="I285" s="649">
        <f t="shared" si="32"/>
        <v>1</v>
      </c>
      <c r="J285" s="643">
        <f t="shared" si="33"/>
        <v>100</v>
      </c>
      <c r="K285" s="45"/>
      <c r="L285" s="88">
        <f t="shared" si="30"/>
        <v>259.25</v>
      </c>
      <c r="M285" s="89">
        <f t="shared" si="31"/>
        <v>259.25</v>
      </c>
    </row>
    <row r="286" spans="1:13" x14ac:dyDescent="0.2">
      <c r="A286" s="59">
        <v>10.29</v>
      </c>
      <c r="B286" s="60" t="s">
        <v>405</v>
      </c>
      <c r="C286" s="61" t="s">
        <v>387</v>
      </c>
      <c r="D286" s="62">
        <v>7</v>
      </c>
      <c r="E286" s="62">
        <v>493.24</v>
      </c>
      <c r="F286" s="84">
        <f t="shared" si="29"/>
        <v>3452.6800000000003</v>
      </c>
      <c r="G286" s="45"/>
      <c r="H286" s="62">
        <v>7</v>
      </c>
      <c r="I286" s="649">
        <f t="shared" si="32"/>
        <v>7</v>
      </c>
      <c r="J286" s="643">
        <f t="shared" si="33"/>
        <v>100</v>
      </c>
      <c r="K286" s="45"/>
      <c r="L286" s="88">
        <f t="shared" si="30"/>
        <v>3452.6800000000003</v>
      </c>
      <c r="M286" s="89">
        <f t="shared" si="31"/>
        <v>3452.6800000000003</v>
      </c>
    </row>
    <row r="287" spans="1:13" x14ac:dyDescent="0.2">
      <c r="A287" s="59">
        <v>10.3</v>
      </c>
      <c r="B287" s="60" t="s">
        <v>406</v>
      </c>
      <c r="C287" s="61" t="s">
        <v>387</v>
      </c>
      <c r="D287" s="62">
        <v>15</v>
      </c>
      <c r="E287" s="62">
        <v>826</v>
      </c>
      <c r="F287" s="84">
        <f t="shared" si="29"/>
        <v>12390</v>
      </c>
      <c r="G287" s="45"/>
      <c r="H287" s="62">
        <v>15</v>
      </c>
      <c r="I287" s="649">
        <f t="shared" si="32"/>
        <v>15</v>
      </c>
      <c r="J287" s="643">
        <f t="shared" si="33"/>
        <v>100</v>
      </c>
      <c r="K287" s="45"/>
      <c r="L287" s="88">
        <f t="shared" si="30"/>
        <v>12390</v>
      </c>
      <c r="M287" s="89">
        <f t="shared" si="31"/>
        <v>12390</v>
      </c>
    </row>
    <row r="288" spans="1:13" x14ac:dyDescent="0.2">
      <c r="A288" s="59">
        <v>10.31</v>
      </c>
      <c r="B288" s="60" t="s">
        <v>407</v>
      </c>
      <c r="C288" s="61" t="s">
        <v>387</v>
      </c>
      <c r="D288" s="62">
        <v>1</v>
      </c>
      <c r="E288" s="62">
        <v>575.25</v>
      </c>
      <c r="F288" s="84">
        <f t="shared" si="29"/>
        <v>575.25</v>
      </c>
      <c r="G288" s="45"/>
      <c r="H288" s="62">
        <v>1</v>
      </c>
      <c r="I288" s="649">
        <f t="shared" si="32"/>
        <v>1</v>
      </c>
      <c r="J288" s="643">
        <f t="shared" si="33"/>
        <v>100</v>
      </c>
      <c r="K288" s="45"/>
      <c r="L288" s="88">
        <f t="shared" si="30"/>
        <v>575.25</v>
      </c>
      <c r="M288" s="89">
        <f t="shared" si="31"/>
        <v>575.25</v>
      </c>
    </row>
    <row r="289" spans="1:13" ht="24" x14ac:dyDescent="0.2">
      <c r="A289" s="59">
        <v>10.32</v>
      </c>
      <c r="B289" s="60" t="s">
        <v>408</v>
      </c>
      <c r="C289" s="61" t="s">
        <v>387</v>
      </c>
      <c r="D289" s="62">
        <v>16</v>
      </c>
      <c r="E289" s="62">
        <v>264.62</v>
      </c>
      <c r="F289" s="84">
        <f t="shared" si="29"/>
        <v>4233.92</v>
      </c>
      <c r="G289" s="45"/>
      <c r="H289" s="62">
        <v>16</v>
      </c>
      <c r="I289" s="649">
        <f t="shared" si="32"/>
        <v>16</v>
      </c>
      <c r="J289" s="643">
        <f t="shared" si="33"/>
        <v>100</v>
      </c>
      <c r="K289" s="45"/>
      <c r="L289" s="88">
        <f t="shared" si="30"/>
        <v>4233.92</v>
      </c>
      <c r="M289" s="89">
        <f t="shared" si="31"/>
        <v>4233.92</v>
      </c>
    </row>
    <row r="290" spans="1:13" x14ac:dyDescent="0.2">
      <c r="A290" s="59">
        <v>10.33</v>
      </c>
      <c r="B290" s="60" t="s">
        <v>409</v>
      </c>
      <c r="C290" s="61" t="s">
        <v>387</v>
      </c>
      <c r="D290" s="62">
        <v>15</v>
      </c>
      <c r="E290" s="62">
        <v>105.85</v>
      </c>
      <c r="F290" s="84">
        <f t="shared" si="29"/>
        <v>1587.75</v>
      </c>
      <c r="G290" s="45"/>
      <c r="H290" s="62">
        <v>15</v>
      </c>
      <c r="I290" s="649">
        <f t="shared" si="32"/>
        <v>15</v>
      </c>
      <c r="J290" s="643">
        <f t="shared" si="33"/>
        <v>100</v>
      </c>
      <c r="K290" s="45"/>
      <c r="L290" s="88">
        <f t="shared" si="30"/>
        <v>1587.75</v>
      </c>
      <c r="M290" s="89">
        <f t="shared" si="31"/>
        <v>1587.75</v>
      </c>
    </row>
    <row r="291" spans="1:13" x14ac:dyDescent="0.2">
      <c r="A291" s="59">
        <v>10.34</v>
      </c>
      <c r="B291" s="60" t="s">
        <v>410</v>
      </c>
      <c r="C291" s="61" t="s">
        <v>387</v>
      </c>
      <c r="D291" s="62">
        <v>21</v>
      </c>
      <c r="E291" s="62">
        <v>122.13</v>
      </c>
      <c r="F291" s="84">
        <f t="shared" si="29"/>
        <v>2564.73</v>
      </c>
      <c r="G291" s="45"/>
      <c r="H291" s="62">
        <v>21</v>
      </c>
      <c r="I291" s="649">
        <f t="shared" si="32"/>
        <v>21</v>
      </c>
      <c r="J291" s="643">
        <f t="shared" si="33"/>
        <v>100</v>
      </c>
      <c r="K291" s="45"/>
      <c r="L291" s="88">
        <f t="shared" si="30"/>
        <v>2564.73</v>
      </c>
      <c r="M291" s="89">
        <f t="shared" si="31"/>
        <v>2564.73</v>
      </c>
    </row>
    <row r="292" spans="1:13" ht="24" x14ac:dyDescent="0.2">
      <c r="A292" s="59">
        <v>10.35</v>
      </c>
      <c r="B292" s="60" t="s">
        <v>411</v>
      </c>
      <c r="C292" s="61" t="s">
        <v>387</v>
      </c>
      <c r="D292" s="62">
        <v>1</v>
      </c>
      <c r="E292" s="62">
        <v>3313.44</v>
      </c>
      <c r="F292" s="84">
        <f t="shared" si="29"/>
        <v>3313.44</v>
      </c>
      <c r="G292" s="45"/>
      <c r="H292" s="62">
        <v>1</v>
      </c>
      <c r="I292" s="649">
        <f t="shared" si="32"/>
        <v>1</v>
      </c>
      <c r="J292" s="643">
        <f t="shared" si="33"/>
        <v>100</v>
      </c>
      <c r="K292" s="45"/>
      <c r="L292" s="88">
        <f t="shared" si="30"/>
        <v>3313.44</v>
      </c>
      <c r="M292" s="89">
        <f t="shared" si="31"/>
        <v>3313.44</v>
      </c>
    </row>
    <row r="293" spans="1:13" ht="24" x14ac:dyDescent="0.2">
      <c r="A293" s="59">
        <v>10.36</v>
      </c>
      <c r="B293" s="60" t="s">
        <v>412</v>
      </c>
      <c r="C293" s="61" t="s">
        <v>387</v>
      </c>
      <c r="D293" s="62">
        <v>8</v>
      </c>
      <c r="E293" s="62">
        <v>395.77</v>
      </c>
      <c r="F293" s="84">
        <f t="shared" si="29"/>
        <v>3166.16</v>
      </c>
      <c r="G293" s="45"/>
      <c r="H293" s="62">
        <v>8</v>
      </c>
      <c r="I293" s="649">
        <f t="shared" si="32"/>
        <v>8</v>
      </c>
      <c r="J293" s="643">
        <f t="shared" si="33"/>
        <v>100</v>
      </c>
      <c r="K293" s="45"/>
      <c r="L293" s="88">
        <f t="shared" si="30"/>
        <v>3166.16</v>
      </c>
      <c r="M293" s="89">
        <f t="shared" si="31"/>
        <v>3166.16</v>
      </c>
    </row>
    <row r="294" spans="1:13" x14ac:dyDescent="0.2">
      <c r="A294" s="59">
        <v>10.37</v>
      </c>
      <c r="B294" s="60" t="s">
        <v>413</v>
      </c>
      <c r="C294" s="61" t="s">
        <v>387</v>
      </c>
      <c r="D294" s="62">
        <v>24</v>
      </c>
      <c r="E294" s="62">
        <v>15.34</v>
      </c>
      <c r="F294" s="84">
        <f t="shared" si="29"/>
        <v>368.15999999999997</v>
      </c>
      <c r="G294" s="45"/>
      <c r="H294" s="62">
        <v>24</v>
      </c>
      <c r="I294" s="649">
        <f t="shared" si="32"/>
        <v>24</v>
      </c>
      <c r="J294" s="643">
        <f t="shared" si="33"/>
        <v>100</v>
      </c>
      <c r="K294" s="45"/>
      <c r="L294" s="88">
        <f t="shared" si="30"/>
        <v>368.15999999999997</v>
      </c>
      <c r="M294" s="89">
        <f t="shared" si="31"/>
        <v>368.15999999999997</v>
      </c>
    </row>
    <row r="295" spans="1:13" x14ac:dyDescent="0.2">
      <c r="A295" s="59">
        <v>10.38</v>
      </c>
      <c r="B295" s="60" t="s">
        <v>414</v>
      </c>
      <c r="C295" s="61" t="s">
        <v>387</v>
      </c>
      <c r="D295" s="62">
        <v>4</v>
      </c>
      <c r="E295" s="62">
        <v>107.38</v>
      </c>
      <c r="F295" s="84">
        <f t="shared" si="29"/>
        <v>429.52</v>
      </c>
      <c r="G295" s="45"/>
      <c r="H295" s="62">
        <v>4</v>
      </c>
      <c r="I295" s="649">
        <f t="shared" si="32"/>
        <v>4</v>
      </c>
      <c r="J295" s="643">
        <f t="shared" si="33"/>
        <v>100</v>
      </c>
      <c r="K295" s="45"/>
      <c r="L295" s="88">
        <f t="shared" si="30"/>
        <v>429.52</v>
      </c>
      <c r="M295" s="89">
        <f t="shared" si="31"/>
        <v>429.52</v>
      </c>
    </row>
    <row r="296" spans="1:13" x14ac:dyDescent="0.2">
      <c r="A296" s="59">
        <v>10.39</v>
      </c>
      <c r="B296" s="60" t="s">
        <v>415</v>
      </c>
      <c r="C296" s="61" t="s">
        <v>387</v>
      </c>
      <c r="D296" s="62">
        <v>8</v>
      </c>
      <c r="E296" s="62">
        <v>1223.3699999999999</v>
      </c>
      <c r="F296" s="84">
        <f t="shared" si="29"/>
        <v>9786.9599999999991</v>
      </c>
      <c r="G296" s="45"/>
      <c r="H296" s="62">
        <v>8</v>
      </c>
      <c r="I296" s="649">
        <f t="shared" si="32"/>
        <v>8</v>
      </c>
      <c r="J296" s="643">
        <f t="shared" si="33"/>
        <v>100</v>
      </c>
      <c r="K296" s="45"/>
      <c r="L296" s="88">
        <f t="shared" si="30"/>
        <v>9786.9599999999991</v>
      </c>
      <c r="M296" s="89">
        <f t="shared" si="31"/>
        <v>9786.9599999999991</v>
      </c>
    </row>
    <row r="297" spans="1:13" x14ac:dyDescent="0.2">
      <c r="A297" s="59">
        <v>10.4</v>
      </c>
      <c r="B297" s="60" t="s">
        <v>416</v>
      </c>
      <c r="C297" s="61" t="s">
        <v>387</v>
      </c>
      <c r="D297" s="62">
        <v>1</v>
      </c>
      <c r="E297" s="62">
        <v>202.49</v>
      </c>
      <c r="F297" s="84">
        <f t="shared" si="29"/>
        <v>202.49</v>
      </c>
      <c r="G297" s="45"/>
      <c r="H297" s="62">
        <v>1</v>
      </c>
      <c r="I297" s="649">
        <f t="shared" si="32"/>
        <v>1</v>
      </c>
      <c r="J297" s="643">
        <f t="shared" si="33"/>
        <v>100</v>
      </c>
      <c r="K297" s="45"/>
      <c r="L297" s="88">
        <f t="shared" si="30"/>
        <v>202.49</v>
      </c>
      <c r="M297" s="89">
        <f t="shared" si="31"/>
        <v>202.49</v>
      </c>
    </row>
    <row r="298" spans="1:13" x14ac:dyDescent="0.2">
      <c r="A298" s="59">
        <v>10.41</v>
      </c>
      <c r="B298" s="60" t="s">
        <v>417</v>
      </c>
      <c r="C298" s="61" t="s">
        <v>387</v>
      </c>
      <c r="D298" s="62">
        <v>8</v>
      </c>
      <c r="E298" s="62">
        <v>64.430000000000007</v>
      </c>
      <c r="F298" s="84">
        <f t="shared" si="29"/>
        <v>515.44000000000005</v>
      </c>
      <c r="G298" s="45"/>
      <c r="H298" s="62">
        <v>8</v>
      </c>
      <c r="I298" s="649">
        <f t="shared" si="32"/>
        <v>8</v>
      </c>
      <c r="J298" s="643">
        <f t="shared" si="33"/>
        <v>100</v>
      </c>
      <c r="K298" s="45"/>
      <c r="L298" s="88">
        <f t="shared" si="30"/>
        <v>515.44000000000005</v>
      </c>
      <c r="M298" s="89">
        <f t="shared" si="31"/>
        <v>515.44000000000005</v>
      </c>
    </row>
    <row r="299" spans="1:13" x14ac:dyDescent="0.2">
      <c r="A299" s="59">
        <v>10.42</v>
      </c>
      <c r="B299" s="60" t="s">
        <v>418</v>
      </c>
      <c r="C299" s="61" t="s">
        <v>387</v>
      </c>
      <c r="D299" s="62">
        <v>1</v>
      </c>
      <c r="E299" s="62">
        <v>2116.92</v>
      </c>
      <c r="F299" s="84">
        <f t="shared" si="29"/>
        <v>2116.92</v>
      </c>
      <c r="G299" s="45"/>
      <c r="H299" s="62">
        <v>1</v>
      </c>
      <c r="I299" s="649">
        <f t="shared" si="32"/>
        <v>1</v>
      </c>
      <c r="J299" s="643">
        <f t="shared" si="33"/>
        <v>100</v>
      </c>
      <c r="K299" s="45"/>
      <c r="L299" s="88">
        <f t="shared" si="30"/>
        <v>2116.92</v>
      </c>
      <c r="M299" s="89">
        <f t="shared" si="31"/>
        <v>2116.92</v>
      </c>
    </row>
    <row r="300" spans="1:13" x14ac:dyDescent="0.2">
      <c r="A300" s="59">
        <v>10.43</v>
      </c>
      <c r="B300" s="60" t="s">
        <v>419</v>
      </c>
      <c r="C300" s="61" t="s">
        <v>387</v>
      </c>
      <c r="D300" s="62">
        <v>1</v>
      </c>
      <c r="E300" s="62">
        <v>460.2</v>
      </c>
      <c r="F300" s="84">
        <f t="shared" si="29"/>
        <v>460.2</v>
      </c>
      <c r="G300" s="45"/>
      <c r="H300" s="62">
        <v>1</v>
      </c>
      <c r="I300" s="649">
        <f t="shared" si="32"/>
        <v>1</v>
      </c>
      <c r="J300" s="643">
        <f t="shared" si="33"/>
        <v>100</v>
      </c>
      <c r="K300" s="45"/>
      <c r="L300" s="88">
        <f t="shared" si="30"/>
        <v>460.2</v>
      </c>
      <c r="M300" s="89">
        <f t="shared" si="31"/>
        <v>460.2</v>
      </c>
    </row>
    <row r="301" spans="1:13" x14ac:dyDescent="0.2">
      <c r="A301" s="59">
        <v>10.44</v>
      </c>
      <c r="B301" s="60" t="s">
        <v>420</v>
      </c>
      <c r="C301" s="61" t="s">
        <v>387</v>
      </c>
      <c r="D301" s="62">
        <v>1</v>
      </c>
      <c r="E301" s="62">
        <v>168.74</v>
      </c>
      <c r="F301" s="84">
        <f t="shared" si="29"/>
        <v>168.74</v>
      </c>
      <c r="G301" s="45"/>
      <c r="H301" s="62">
        <v>1</v>
      </c>
      <c r="I301" s="649">
        <f t="shared" si="32"/>
        <v>1</v>
      </c>
      <c r="J301" s="643">
        <f t="shared" si="33"/>
        <v>100</v>
      </c>
      <c r="K301" s="45"/>
      <c r="L301" s="88">
        <f t="shared" si="30"/>
        <v>168.74</v>
      </c>
      <c r="M301" s="89">
        <f t="shared" si="31"/>
        <v>168.74</v>
      </c>
    </row>
    <row r="302" spans="1:13" ht="24" x14ac:dyDescent="0.2">
      <c r="A302" s="59">
        <v>10.45</v>
      </c>
      <c r="B302" s="60" t="s">
        <v>421</v>
      </c>
      <c r="C302" s="61" t="s">
        <v>387</v>
      </c>
      <c r="D302" s="62">
        <v>7</v>
      </c>
      <c r="E302" s="62">
        <v>168.74</v>
      </c>
      <c r="F302" s="84">
        <f t="shared" si="29"/>
        <v>1181.18</v>
      </c>
      <c r="G302" s="45"/>
      <c r="H302" s="62">
        <v>7</v>
      </c>
      <c r="I302" s="649">
        <f t="shared" si="32"/>
        <v>7</v>
      </c>
      <c r="J302" s="643">
        <f t="shared" si="33"/>
        <v>100</v>
      </c>
      <c r="K302" s="45"/>
      <c r="L302" s="88">
        <f t="shared" si="30"/>
        <v>1181.18</v>
      </c>
      <c r="M302" s="89">
        <f t="shared" si="31"/>
        <v>1181.18</v>
      </c>
    </row>
    <row r="303" spans="1:13" x14ac:dyDescent="0.2">
      <c r="A303" s="59">
        <v>10.46</v>
      </c>
      <c r="B303" s="60" t="s">
        <v>422</v>
      </c>
      <c r="C303" s="61" t="s">
        <v>387</v>
      </c>
      <c r="D303" s="62">
        <v>1</v>
      </c>
      <c r="E303" s="62">
        <v>531</v>
      </c>
      <c r="F303" s="84">
        <f t="shared" si="29"/>
        <v>531</v>
      </c>
      <c r="G303" s="45"/>
      <c r="H303" s="62">
        <v>1</v>
      </c>
      <c r="I303" s="649">
        <f t="shared" si="32"/>
        <v>1</v>
      </c>
      <c r="J303" s="643">
        <f t="shared" si="33"/>
        <v>100</v>
      </c>
      <c r="K303" s="45"/>
      <c r="L303" s="88">
        <f t="shared" si="30"/>
        <v>531</v>
      </c>
      <c r="M303" s="89">
        <f t="shared" si="31"/>
        <v>531</v>
      </c>
    </row>
    <row r="304" spans="1:13" x14ac:dyDescent="0.2">
      <c r="A304" s="59">
        <v>10.47</v>
      </c>
      <c r="B304" s="60" t="s">
        <v>423</v>
      </c>
      <c r="C304" s="61" t="s">
        <v>387</v>
      </c>
      <c r="D304" s="62">
        <v>2</v>
      </c>
      <c r="E304" s="62">
        <v>1380.6</v>
      </c>
      <c r="F304" s="84">
        <f t="shared" si="29"/>
        <v>2761.2</v>
      </c>
      <c r="G304" s="45"/>
      <c r="H304" s="62">
        <v>2</v>
      </c>
      <c r="I304" s="649">
        <f t="shared" si="32"/>
        <v>2</v>
      </c>
      <c r="J304" s="643">
        <f t="shared" si="33"/>
        <v>100</v>
      </c>
      <c r="K304" s="45"/>
      <c r="L304" s="88">
        <f t="shared" si="30"/>
        <v>2761.2</v>
      </c>
      <c r="M304" s="89">
        <f t="shared" si="31"/>
        <v>2761.2</v>
      </c>
    </row>
    <row r="305" spans="1:13" x14ac:dyDescent="0.2">
      <c r="A305" s="59">
        <v>10.48</v>
      </c>
      <c r="B305" s="60" t="s">
        <v>424</v>
      </c>
      <c r="C305" s="61" t="s">
        <v>387</v>
      </c>
      <c r="D305" s="62">
        <v>1</v>
      </c>
      <c r="E305" s="62">
        <v>4130</v>
      </c>
      <c r="F305" s="84">
        <f t="shared" si="29"/>
        <v>4130</v>
      </c>
      <c r="G305" s="45"/>
      <c r="H305" s="62">
        <v>1</v>
      </c>
      <c r="I305" s="649">
        <f t="shared" si="32"/>
        <v>1</v>
      </c>
      <c r="J305" s="643">
        <f t="shared" si="33"/>
        <v>100</v>
      </c>
      <c r="K305" s="45"/>
      <c r="L305" s="88">
        <f t="shared" si="30"/>
        <v>4130</v>
      </c>
      <c r="M305" s="89">
        <f t="shared" si="31"/>
        <v>4130</v>
      </c>
    </row>
    <row r="306" spans="1:13" x14ac:dyDescent="0.2">
      <c r="A306" s="59">
        <v>10.49</v>
      </c>
      <c r="B306" s="60" t="s">
        <v>425</v>
      </c>
      <c r="C306" s="61" t="s">
        <v>387</v>
      </c>
      <c r="D306" s="62">
        <v>26</v>
      </c>
      <c r="E306" s="62">
        <v>313.35000000000002</v>
      </c>
      <c r="F306" s="84">
        <f t="shared" si="29"/>
        <v>8147.1</v>
      </c>
      <c r="G306" s="45"/>
      <c r="H306" s="62">
        <v>26</v>
      </c>
      <c r="I306" s="649">
        <f t="shared" si="32"/>
        <v>26</v>
      </c>
      <c r="J306" s="643">
        <f t="shared" si="33"/>
        <v>100</v>
      </c>
      <c r="K306" s="45"/>
      <c r="L306" s="88">
        <f t="shared" si="30"/>
        <v>8147.1</v>
      </c>
      <c r="M306" s="89">
        <f t="shared" si="31"/>
        <v>8147.1</v>
      </c>
    </row>
    <row r="307" spans="1:13" x14ac:dyDescent="0.2">
      <c r="A307" s="59">
        <v>10.5</v>
      </c>
      <c r="B307" s="60" t="s">
        <v>426</v>
      </c>
      <c r="C307" s="61" t="s">
        <v>387</v>
      </c>
      <c r="D307" s="62">
        <v>1</v>
      </c>
      <c r="E307" s="62">
        <v>1180</v>
      </c>
      <c r="F307" s="84">
        <f t="shared" si="29"/>
        <v>1180</v>
      </c>
      <c r="G307" s="45"/>
      <c r="H307" s="62">
        <v>1</v>
      </c>
      <c r="I307" s="649">
        <f t="shared" si="32"/>
        <v>1</v>
      </c>
      <c r="J307" s="643">
        <f t="shared" si="33"/>
        <v>100</v>
      </c>
      <c r="K307" s="45"/>
      <c r="L307" s="88">
        <f t="shared" si="30"/>
        <v>1180</v>
      </c>
      <c r="M307" s="89">
        <f t="shared" si="31"/>
        <v>1180</v>
      </c>
    </row>
    <row r="308" spans="1:13" ht="24" x14ac:dyDescent="0.2">
      <c r="A308" s="59">
        <v>10.51</v>
      </c>
      <c r="B308" s="60" t="s">
        <v>427</v>
      </c>
      <c r="C308" s="61" t="s">
        <v>387</v>
      </c>
      <c r="D308" s="62">
        <v>1</v>
      </c>
      <c r="E308" s="62">
        <v>30000</v>
      </c>
      <c r="F308" s="84">
        <f t="shared" si="29"/>
        <v>30000</v>
      </c>
      <c r="G308" s="45"/>
      <c r="H308" s="62">
        <v>1</v>
      </c>
      <c r="I308" s="649">
        <f t="shared" si="32"/>
        <v>1</v>
      </c>
      <c r="J308" s="643">
        <f t="shared" si="33"/>
        <v>100</v>
      </c>
      <c r="K308" s="45"/>
      <c r="L308" s="88">
        <f t="shared" si="30"/>
        <v>30000</v>
      </c>
      <c r="M308" s="89">
        <f t="shared" si="31"/>
        <v>30000</v>
      </c>
    </row>
    <row r="309" spans="1:13" x14ac:dyDescent="0.2">
      <c r="A309" s="59">
        <v>10.52</v>
      </c>
      <c r="B309" s="60" t="s">
        <v>428</v>
      </c>
      <c r="C309" s="61" t="s">
        <v>387</v>
      </c>
      <c r="D309" s="62">
        <v>1</v>
      </c>
      <c r="E309" s="62">
        <v>140000</v>
      </c>
      <c r="F309" s="84">
        <f t="shared" si="29"/>
        <v>140000</v>
      </c>
      <c r="G309" s="45"/>
      <c r="H309" s="62">
        <v>1</v>
      </c>
      <c r="I309" s="649">
        <f t="shared" si="32"/>
        <v>1</v>
      </c>
      <c r="J309" s="643">
        <f t="shared" si="33"/>
        <v>100</v>
      </c>
      <c r="K309" s="45"/>
      <c r="L309" s="88">
        <f t="shared" si="30"/>
        <v>140000</v>
      </c>
      <c r="M309" s="89">
        <f t="shared" si="31"/>
        <v>140000</v>
      </c>
    </row>
    <row r="310" spans="1:13" ht="24" x14ac:dyDescent="0.2">
      <c r="A310" s="59">
        <v>10.53</v>
      </c>
      <c r="B310" s="60" t="s">
        <v>429</v>
      </c>
      <c r="C310" s="61" t="s">
        <v>387</v>
      </c>
      <c r="D310" s="62">
        <v>1</v>
      </c>
      <c r="E310" s="62">
        <v>25150</v>
      </c>
      <c r="F310" s="84">
        <f t="shared" si="29"/>
        <v>25150</v>
      </c>
      <c r="G310" s="45"/>
      <c r="H310" s="62">
        <v>1</v>
      </c>
      <c r="I310" s="649">
        <f t="shared" si="32"/>
        <v>1</v>
      </c>
      <c r="J310" s="643">
        <f t="shared" si="33"/>
        <v>100</v>
      </c>
      <c r="K310" s="45"/>
      <c r="L310" s="88">
        <f t="shared" si="30"/>
        <v>25150</v>
      </c>
      <c r="M310" s="89">
        <f t="shared" si="31"/>
        <v>25150</v>
      </c>
    </row>
    <row r="311" spans="1:13" ht="24" x14ac:dyDescent="0.2">
      <c r="A311" s="59">
        <v>10.54</v>
      </c>
      <c r="B311" s="60" t="s">
        <v>430</v>
      </c>
      <c r="C311" s="61" t="s">
        <v>387</v>
      </c>
      <c r="D311" s="62">
        <v>2</v>
      </c>
      <c r="E311" s="62">
        <v>23750</v>
      </c>
      <c r="F311" s="84">
        <f t="shared" si="29"/>
        <v>47500</v>
      </c>
      <c r="G311" s="45"/>
      <c r="H311" s="62">
        <v>2</v>
      </c>
      <c r="I311" s="649">
        <f t="shared" si="32"/>
        <v>2</v>
      </c>
      <c r="J311" s="643">
        <f t="shared" si="33"/>
        <v>100</v>
      </c>
      <c r="K311" s="45"/>
      <c r="L311" s="88">
        <f t="shared" si="30"/>
        <v>47500</v>
      </c>
      <c r="M311" s="89">
        <f t="shared" si="31"/>
        <v>47500</v>
      </c>
    </row>
    <row r="312" spans="1:13" ht="24" x14ac:dyDescent="0.2">
      <c r="A312" s="59">
        <v>10.55</v>
      </c>
      <c r="B312" s="60" t="s">
        <v>431</v>
      </c>
      <c r="C312" s="61" t="s">
        <v>387</v>
      </c>
      <c r="D312" s="62">
        <v>4</v>
      </c>
      <c r="E312" s="62">
        <v>21950</v>
      </c>
      <c r="F312" s="84">
        <f t="shared" si="29"/>
        <v>87800</v>
      </c>
      <c r="G312" s="45"/>
      <c r="H312" s="62">
        <v>4</v>
      </c>
      <c r="I312" s="649">
        <f t="shared" si="32"/>
        <v>4</v>
      </c>
      <c r="J312" s="643">
        <f t="shared" si="33"/>
        <v>100</v>
      </c>
      <c r="K312" s="45"/>
      <c r="L312" s="88">
        <f t="shared" si="30"/>
        <v>87800</v>
      </c>
      <c r="M312" s="89">
        <f t="shared" si="31"/>
        <v>87800</v>
      </c>
    </row>
    <row r="313" spans="1:13" ht="24" x14ac:dyDescent="0.2">
      <c r="A313" s="59">
        <v>10.56</v>
      </c>
      <c r="B313" s="60" t="s">
        <v>432</v>
      </c>
      <c r="C313" s="61" t="s">
        <v>387</v>
      </c>
      <c r="D313" s="62">
        <v>2</v>
      </c>
      <c r="E313" s="62">
        <v>19545</v>
      </c>
      <c r="F313" s="84">
        <f t="shared" si="29"/>
        <v>39090</v>
      </c>
      <c r="G313" s="45"/>
      <c r="H313" s="62">
        <v>2</v>
      </c>
      <c r="I313" s="649">
        <f t="shared" si="32"/>
        <v>2</v>
      </c>
      <c r="J313" s="643">
        <f t="shared" si="33"/>
        <v>100</v>
      </c>
      <c r="K313" s="45"/>
      <c r="L313" s="88">
        <f t="shared" si="30"/>
        <v>39090</v>
      </c>
      <c r="M313" s="89">
        <f t="shared" si="31"/>
        <v>39090</v>
      </c>
    </row>
    <row r="314" spans="1:13" ht="24" x14ac:dyDescent="0.2">
      <c r="A314" s="59">
        <v>10.57</v>
      </c>
      <c r="B314" s="60" t="s">
        <v>433</v>
      </c>
      <c r="C314" s="61" t="s">
        <v>387</v>
      </c>
      <c r="D314" s="62">
        <v>2</v>
      </c>
      <c r="E314" s="62">
        <v>17349</v>
      </c>
      <c r="F314" s="84">
        <f t="shared" si="29"/>
        <v>34698</v>
      </c>
      <c r="G314" s="45"/>
      <c r="H314" s="62">
        <v>2</v>
      </c>
      <c r="I314" s="649">
        <f t="shared" si="32"/>
        <v>2</v>
      </c>
      <c r="J314" s="643">
        <f t="shared" si="33"/>
        <v>100</v>
      </c>
      <c r="K314" s="45"/>
      <c r="L314" s="88">
        <f t="shared" si="30"/>
        <v>34698</v>
      </c>
      <c r="M314" s="89">
        <f t="shared" si="31"/>
        <v>34698</v>
      </c>
    </row>
    <row r="315" spans="1:13" ht="24" x14ac:dyDescent="0.2">
      <c r="A315" s="59">
        <v>10.58</v>
      </c>
      <c r="B315" s="60" t="s">
        <v>434</v>
      </c>
      <c r="C315" s="61" t="s">
        <v>387</v>
      </c>
      <c r="D315" s="62">
        <v>11</v>
      </c>
      <c r="E315" s="62">
        <v>12350</v>
      </c>
      <c r="F315" s="84">
        <f t="shared" si="29"/>
        <v>135850</v>
      </c>
      <c r="G315" s="45"/>
      <c r="H315" s="62">
        <v>11</v>
      </c>
      <c r="I315" s="649">
        <f t="shared" si="32"/>
        <v>11</v>
      </c>
      <c r="J315" s="643">
        <f t="shared" si="33"/>
        <v>100</v>
      </c>
      <c r="K315" s="45"/>
      <c r="L315" s="88">
        <f t="shared" si="30"/>
        <v>135850</v>
      </c>
      <c r="M315" s="89">
        <f t="shared" si="31"/>
        <v>135850</v>
      </c>
    </row>
    <row r="316" spans="1:13" x14ac:dyDescent="0.2">
      <c r="A316" s="45"/>
      <c r="B316" s="60"/>
      <c r="C316" s="45"/>
      <c r="D316" s="45"/>
      <c r="E316" s="45"/>
      <c r="F316" s="45"/>
      <c r="G316" s="45"/>
      <c r="H316" s="45"/>
      <c r="I316" s="45"/>
      <c r="J316" s="45"/>
      <c r="K316" s="45"/>
      <c r="L316" s="45"/>
      <c r="M316" s="45"/>
    </row>
    <row r="317" spans="1:13" x14ac:dyDescent="0.2">
      <c r="A317" s="45"/>
      <c r="B317" s="83" t="s">
        <v>371</v>
      </c>
      <c r="C317" s="45"/>
      <c r="D317" s="45"/>
      <c r="E317" s="45"/>
      <c r="F317" s="651">
        <f>SUM(F258:F316)</f>
        <v>882565.08999999985</v>
      </c>
      <c r="G317" s="652"/>
      <c r="H317" s="652"/>
      <c r="I317" s="652"/>
      <c r="J317" s="652"/>
      <c r="K317" s="652"/>
      <c r="L317" s="651">
        <f>L315+L314+L313+L312+L311+L310+L309+L308+L307+L306+L305+L304+L303+L302+L301+L299+L300+L298+L297+L296+L295+L294+L293+L292+L290+L291+L289+L287+L288+L286+L285+L280+L281+L282+L283+L284+L272+L273+L274+L275+L276+L277+L278+L279+L258+L260+L259+L261+L262+L264+L263+L266+L265+L267+L268+L269+L270+L271</f>
        <v>882565.08999999985</v>
      </c>
      <c r="M317" s="653">
        <f>K317+L317</f>
        <v>882565.08999999985</v>
      </c>
    </row>
    <row r="318" spans="1:13" ht="36" x14ac:dyDescent="0.2">
      <c r="B318" s="654" t="s">
        <v>435</v>
      </c>
      <c r="F318" s="655">
        <f>+F173+F229+F236+F244+F249+F255+F317+F148+F166</f>
        <v>4973403.3006999996</v>
      </c>
    </row>
    <row r="319" spans="1:13" x14ac:dyDescent="0.2">
      <c r="B319" s="9" t="s">
        <v>98</v>
      </c>
      <c r="C319" s="11"/>
      <c r="D319" s="11"/>
      <c r="E319" s="11"/>
      <c r="F319" s="11"/>
      <c r="G319" s="11"/>
      <c r="H319" s="11"/>
      <c r="I319" s="11"/>
      <c r="J319" s="11"/>
      <c r="K319" s="215">
        <f>K148+K229+K173+K166+K211</f>
        <v>3789162.74</v>
      </c>
      <c r="L319" s="215">
        <f>L236+L244+L249+L255+L317</f>
        <v>1826184.1949999998</v>
      </c>
      <c r="M319" s="215">
        <f>K319+L319</f>
        <v>5615346.9350000005</v>
      </c>
    </row>
    <row r="320" spans="1:13" x14ac:dyDescent="0.2">
      <c r="B320" s="9" t="s">
        <v>436</v>
      </c>
      <c r="C320" s="11"/>
      <c r="D320" s="11"/>
      <c r="E320" s="11"/>
      <c r="F320" s="11"/>
      <c r="G320" s="11"/>
      <c r="H320" s="11"/>
      <c r="I320" s="11"/>
      <c r="J320" s="11"/>
      <c r="K320" s="215">
        <f>K114</f>
        <v>1159613.32</v>
      </c>
      <c r="L320" s="215">
        <f>L114</f>
        <v>1755781.6004999999</v>
      </c>
      <c r="M320" s="215">
        <f>K320+L320</f>
        <v>2915394.9205</v>
      </c>
    </row>
    <row r="321" spans="2:14" x14ac:dyDescent="0.2">
      <c r="B321" s="9" t="s">
        <v>159</v>
      </c>
      <c r="C321" s="11"/>
      <c r="D321" s="11"/>
      <c r="E321" s="11"/>
      <c r="F321" s="11"/>
      <c r="G321" s="11"/>
      <c r="H321" s="11"/>
      <c r="I321" s="11"/>
      <c r="J321" s="11"/>
      <c r="K321" s="215">
        <f>K319+K320</f>
        <v>4948776.0600000005</v>
      </c>
      <c r="L321" s="215">
        <f>L319+L320</f>
        <v>3581965.7955</v>
      </c>
      <c r="M321" s="215">
        <f>M319+M320</f>
        <v>8530741.8555000015</v>
      </c>
    </row>
    <row r="322" spans="2:14" x14ac:dyDescent="0.2">
      <c r="B322" s="9"/>
      <c r="C322" s="11"/>
      <c r="D322" s="11"/>
      <c r="E322" s="11"/>
      <c r="F322" s="11"/>
      <c r="G322" s="11"/>
      <c r="H322" s="11"/>
      <c r="I322" s="11"/>
      <c r="J322" s="11"/>
      <c r="K322" s="215"/>
      <c r="L322" s="215"/>
      <c r="M322" s="215"/>
    </row>
    <row r="323" spans="2:14" x14ac:dyDescent="0.2">
      <c r="B323" s="9"/>
      <c r="C323" s="11"/>
      <c r="D323" s="11"/>
      <c r="E323" s="11"/>
      <c r="F323" s="11"/>
      <c r="G323" s="11"/>
      <c r="H323" s="11"/>
      <c r="I323" s="11"/>
      <c r="J323" s="11"/>
      <c r="K323" s="215"/>
      <c r="L323" s="215"/>
      <c r="M323" s="215"/>
    </row>
    <row r="324" spans="2:14" x14ac:dyDescent="0.2">
      <c r="B324" s="9"/>
      <c r="C324" s="11"/>
      <c r="D324" s="11"/>
      <c r="E324" s="11"/>
      <c r="F324" s="11"/>
      <c r="G324" s="11"/>
      <c r="H324" s="11"/>
      <c r="I324" s="11"/>
      <c r="J324" s="11"/>
      <c r="K324" s="215"/>
      <c r="L324" s="215"/>
      <c r="M324" s="215"/>
    </row>
    <row r="325" spans="2:14" x14ac:dyDescent="0.2">
      <c r="B325" s="9"/>
      <c r="C325" s="11"/>
      <c r="D325" s="11"/>
      <c r="E325" s="11"/>
      <c r="F325" s="11"/>
      <c r="G325" s="11"/>
      <c r="H325" s="11"/>
      <c r="I325" s="11"/>
      <c r="J325" s="11"/>
      <c r="K325" s="215"/>
      <c r="L325" s="215"/>
      <c r="M325" s="215"/>
    </row>
    <row r="326" spans="2:14" x14ac:dyDescent="0.2">
      <c r="B326" s="9"/>
      <c r="C326" s="11"/>
      <c r="D326" s="11"/>
      <c r="E326" s="11"/>
      <c r="F326" s="11"/>
      <c r="G326" s="11"/>
      <c r="H326" s="11"/>
      <c r="I326" s="11"/>
      <c r="J326" s="11"/>
      <c r="K326" s="215"/>
      <c r="L326" s="215"/>
      <c r="M326" s="215"/>
    </row>
    <row r="327" spans="2:14" x14ac:dyDescent="0.2">
      <c r="B327" s="9"/>
      <c r="C327" s="11"/>
      <c r="D327" s="11"/>
      <c r="E327" s="11"/>
      <c r="F327" s="11"/>
      <c r="G327" s="11"/>
      <c r="H327" s="11"/>
      <c r="I327" s="11"/>
      <c r="J327" s="11"/>
      <c r="K327" s="215"/>
      <c r="L327" s="215"/>
      <c r="M327" s="215"/>
    </row>
    <row r="328" spans="2:14" ht="13.5" thickBot="1" x14ac:dyDescent="0.25">
      <c r="B328" s="9"/>
      <c r="C328" s="11"/>
      <c r="D328" s="11"/>
      <c r="E328" s="11"/>
      <c r="F328" s="11"/>
      <c r="G328" s="11"/>
      <c r="H328" s="11"/>
      <c r="I328" s="11"/>
      <c r="J328" s="11"/>
      <c r="K328" s="215"/>
      <c r="L328" s="215"/>
      <c r="M328" s="215"/>
    </row>
    <row r="329" spans="2:14" x14ac:dyDescent="0.2">
      <c r="B329" s="656"/>
      <c r="C329" s="657"/>
      <c r="D329" s="657"/>
      <c r="E329" s="658" t="s">
        <v>0</v>
      </c>
      <c r="F329" s="657"/>
      <c r="G329" s="659"/>
      <c r="H329" s="657"/>
      <c r="I329" s="657"/>
      <c r="J329" s="657"/>
      <c r="K329" s="657"/>
      <c r="L329" s="657"/>
      <c r="M329" s="660"/>
      <c r="N329" s="11"/>
    </row>
    <row r="330" spans="2:14" x14ac:dyDescent="0.2">
      <c r="B330" s="661"/>
      <c r="C330" s="621"/>
      <c r="D330" s="621"/>
      <c r="E330" s="621"/>
      <c r="F330" s="621"/>
      <c r="G330" s="621" t="s">
        <v>1</v>
      </c>
      <c r="H330" s="621"/>
      <c r="I330" s="621"/>
      <c r="J330" s="621"/>
      <c r="K330" s="621"/>
      <c r="L330" s="621"/>
      <c r="M330" s="622"/>
      <c r="N330" s="11"/>
    </row>
    <row r="331" spans="2:14" x14ac:dyDescent="0.2">
      <c r="B331" s="620"/>
      <c r="C331" s="621"/>
      <c r="D331" s="621"/>
      <c r="E331" s="621"/>
      <c r="G331" s="621"/>
      <c r="H331" s="621"/>
      <c r="I331" s="621"/>
      <c r="J331" s="621"/>
      <c r="K331" s="621"/>
      <c r="L331" s="621"/>
      <c r="M331" s="2" t="s">
        <v>160</v>
      </c>
      <c r="N331" s="11"/>
    </row>
    <row r="332" spans="2:14" x14ac:dyDescent="0.2">
      <c r="B332" s="599"/>
      <c r="C332" s="600"/>
      <c r="D332" s="600"/>
      <c r="E332" s="600"/>
      <c r="F332" s="600"/>
      <c r="G332" s="600"/>
      <c r="H332" s="600"/>
      <c r="I332" s="600"/>
      <c r="J332" s="600"/>
      <c r="K332" s="600"/>
      <c r="L332" s="600"/>
      <c r="M332" s="4"/>
      <c r="N332" s="615"/>
    </row>
    <row r="333" spans="2:14" x14ac:dyDescent="0.2">
      <c r="B333" s="7"/>
      <c r="C333" s="8" t="s">
        <v>2</v>
      </c>
      <c r="D333" s="9" t="s">
        <v>3</v>
      </c>
      <c r="E333" s="9"/>
      <c r="F333" s="9"/>
      <c r="G333" s="9"/>
      <c r="H333" s="10"/>
      <c r="I333" s="11"/>
      <c r="J333" s="11"/>
      <c r="K333" s="11"/>
      <c r="L333" s="8" t="s">
        <v>4</v>
      </c>
      <c r="M333" s="12">
        <v>4958280.12</v>
      </c>
      <c r="N333" s="615"/>
    </row>
    <row r="334" spans="2:14" x14ac:dyDescent="0.2">
      <c r="B334" s="7"/>
      <c r="C334" s="8" t="s">
        <v>5</v>
      </c>
      <c r="D334" s="15">
        <v>4</v>
      </c>
      <c r="E334" s="11"/>
      <c r="F334" s="9"/>
      <c r="G334" s="9"/>
      <c r="H334" s="9"/>
      <c r="I334" s="11"/>
      <c r="J334" s="11"/>
      <c r="K334" s="11"/>
      <c r="L334" s="8" t="s">
        <v>6</v>
      </c>
      <c r="M334" s="12" t="s">
        <v>7</v>
      </c>
      <c r="N334" s="615"/>
    </row>
    <row r="335" spans="2:14" x14ac:dyDescent="0.2">
      <c r="B335" s="7"/>
      <c r="C335" s="8" t="s">
        <v>8</v>
      </c>
      <c r="D335" s="9" t="s">
        <v>437</v>
      </c>
      <c r="E335" s="9"/>
      <c r="F335" s="9"/>
      <c r="G335" s="9"/>
      <c r="H335" s="16"/>
      <c r="I335" s="11"/>
      <c r="J335" s="11"/>
      <c r="K335" s="11"/>
      <c r="L335" s="8" t="s">
        <v>9</v>
      </c>
      <c r="M335" s="17" t="s">
        <v>10</v>
      </c>
      <c r="N335" s="615"/>
    </row>
    <row r="336" spans="2:14" x14ac:dyDescent="0.2">
      <c r="B336" s="7"/>
      <c r="C336" s="8" t="s">
        <v>11</v>
      </c>
      <c r="D336" s="9" t="s">
        <v>12</v>
      </c>
      <c r="E336" s="9"/>
      <c r="F336" s="9"/>
      <c r="G336" s="9"/>
      <c r="H336" s="9"/>
      <c r="I336" s="11"/>
      <c r="J336" s="11"/>
      <c r="K336" s="11"/>
      <c r="L336" s="11"/>
      <c r="M336" s="4"/>
      <c r="N336" s="615"/>
    </row>
    <row r="337" spans="2:14" x14ac:dyDescent="0.2">
      <c r="B337" s="7"/>
      <c r="C337" s="8"/>
      <c r="D337" s="9"/>
      <c r="E337" s="9"/>
      <c r="F337" s="9"/>
      <c r="G337" s="9"/>
      <c r="H337" s="9"/>
      <c r="I337" s="11"/>
      <c r="J337" s="11"/>
      <c r="K337" s="11"/>
      <c r="L337" s="11"/>
      <c r="M337" s="4"/>
      <c r="N337" s="615"/>
    </row>
    <row r="338" spans="2:14" x14ac:dyDescent="0.2">
      <c r="B338" s="7"/>
      <c r="C338" s="8"/>
      <c r="D338" s="9"/>
      <c r="E338" s="9"/>
      <c r="F338" s="9"/>
      <c r="G338" s="9"/>
      <c r="H338" s="9"/>
      <c r="I338" s="11"/>
      <c r="J338" s="11"/>
      <c r="K338" s="11"/>
      <c r="L338" s="11"/>
      <c r="M338" s="4"/>
      <c r="N338" s="617"/>
    </row>
    <row r="339" spans="2:14" x14ac:dyDescent="0.2">
      <c r="B339" s="661"/>
      <c r="C339" s="8"/>
      <c r="D339" s="9"/>
      <c r="E339" s="9"/>
      <c r="F339" s="9"/>
      <c r="G339" s="9"/>
      <c r="K339" s="11"/>
      <c r="L339" s="11"/>
      <c r="M339" s="4"/>
      <c r="N339" s="612"/>
    </row>
    <row r="340" spans="2:14" x14ac:dyDescent="0.2">
      <c r="B340" s="7"/>
      <c r="C340" s="8"/>
      <c r="D340" s="9"/>
      <c r="E340" s="9"/>
      <c r="F340" s="600" t="s">
        <v>19</v>
      </c>
      <c r="G340" s="9"/>
      <c r="H340" s="9" t="s">
        <v>22</v>
      </c>
      <c r="I340" s="9"/>
      <c r="J340" s="600" t="s">
        <v>23</v>
      </c>
      <c r="L340" s="600" t="s">
        <v>24</v>
      </c>
      <c r="M340" s="597"/>
      <c r="N340" s="662"/>
    </row>
    <row r="341" spans="2:14" x14ac:dyDescent="0.2">
      <c r="B341" s="7"/>
      <c r="C341" s="15" t="s">
        <v>99</v>
      </c>
      <c r="D341" s="9"/>
      <c r="E341" s="9"/>
      <c r="F341" s="616">
        <f>F114</f>
        <v>3969812.8215000001</v>
      </c>
      <c r="G341" s="208"/>
      <c r="H341" s="215">
        <f>K321</f>
        <v>4948776.0600000005</v>
      </c>
      <c r="J341" s="663">
        <f>L321</f>
        <v>3581965.7955</v>
      </c>
      <c r="L341" s="616">
        <f>H341+J341</f>
        <v>8530741.8555000015</v>
      </c>
      <c r="M341" s="597"/>
      <c r="N341" s="612"/>
    </row>
    <row r="342" spans="2:14" x14ac:dyDescent="0.2">
      <c r="B342" s="7"/>
      <c r="C342" s="8"/>
      <c r="D342" s="9"/>
      <c r="E342" s="9"/>
      <c r="F342" s="9"/>
      <c r="G342" s="9"/>
      <c r="H342" s="9"/>
      <c r="I342" s="11"/>
      <c r="J342" s="11"/>
      <c r="L342" s="11"/>
      <c r="M342" s="597"/>
      <c r="N342" s="231"/>
    </row>
    <row r="343" spans="2:14" x14ac:dyDescent="0.2">
      <c r="B343" s="7"/>
      <c r="C343" s="8"/>
      <c r="D343" s="9"/>
      <c r="E343" s="9"/>
      <c r="F343" s="9"/>
      <c r="G343" s="9"/>
      <c r="H343" s="9"/>
      <c r="I343" s="11"/>
      <c r="J343" s="11"/>
      <c r="L343" s="11"/>
      <c r="M343" s="597"/>
      <c r="N343" s="11"/>
    </row>
    <row r="344" spans="2:14" x14ac:dyDescent="0.2">
      <c r="B344" s="7"/>
      <c r="C344" s="15" t="s">
        <v>100</v>
      </c>
      <c r="D344" s="9"/>
      <c r="E344" s="9"/>
      <c r="F344" s="9"/>
      <c r="G344" s="9"/>
      <c r="H344" s="9"/>
      <c r="I344" s="11"/>
      <c r="J344" s="11"/>
      <c r="L344" s="11"/>
      <c r="M344" s="597"/>
      <c r="N344" s="11"/>
    </row>
    <row r="345" spans="2:14" x14ac:dyDescent="0.2">
      <c r="B345" s="7"/>
      <c r="C345" s="15"/>
      <c r="D345" s="9"/>
      <c r="E345" s="9"/>
      <c r="F345" s="9"/>
      <c r="G345" s="9"/>
      <c r="H345" s="9"/>
      <c r="I345" s="11"/>
      <c r="J345" s="11"/>
      <c r="L345" s="11"/>
      <c r="M345" s="597"/>
      <c r="N345" s="11"/>
    </row>
    <row r="346" spans="2:14" x14ac:dyDescent="0.2">
      <c r="B346" s="7"/>
      <c r="C346" s="15" t="s">
        <v>101</v>
      </c>
      <c r="D346" s="9"/>
      <c r="E346" s="9"/>
      <c r="F346" s="9"/>
      <c r="G346" s="9"/>
      <c r="H346" s="9"/>
      <c r="I346" s="11"/>
      <c r="J346" s="11"/>
      <c r="L346" s="11"/>
      <c r="M346" s="597"/>
      <c r="N346" s="609"/>
    </row>
    <row r="347" spans="2:14" x14ac:dyDescent="0.2">
      <c r="B347" s="218"/>
      <c r="C347" s="9" t="s">
        <v>102</v>
      </c>
      <c r="D347" s="219"/>
      <c r="E347" s="220">
        <v>0.04</v>
      </c>
      <c r="F347" s="615">
        <f>E347*F341</f>
        <v>158792.51286000002</v>
      </c>
      <c r="G347" s="615"/>
      <c r="H347" s="611">
        <f>E347*H341</f>
        <v>197951.04240000003</v>
      </c>
      <c r="J347" s="615">
        <f>E347*J341</f>
        <v>143278.63182000001</v>
      </c>
      <c r="L347" s="615">
        <f>E347*L341</f>
        <v>341229.67422000004</v>
      </c>
      <c r="M347" s="597"/>
      <c r="N347" s="609"/>
    </row>
    <row r="348" spans="2:14" x14ac:dyDescent="0.2">
      <c r="B348" s="218"/>
      <c r="C348" s="9" t="s">
        <v>103</v>
      </c>
      <c r="D348" s="219"/>
      <c r="E348" s="220">
        <v>0.1</v>
      </c>
      <c r="F348" s="615">
        <f>E348*F341</f>
        <v>396981.28215000004</v>
      </c>
      <c r="G348" s="615"/>
      <c r="H348" s="611">
        <f>E348*H341</f>
        <v>494877.60600000009</v>
      </c>
      <c r="J348" s="615">
        <f>E348*J341</f>
        <v>358196.57955000002</v>
      </c>
      <c r="L348" s="615">
        <f>E348*L341</f>
        <v>853074.18555000017</v>
      </c>
      <c r="M348" s="597"/>
      <c r="N348" s="609"/>
    </row>
    <row r="349" spans="2:14" x14ac:dyDescent="0.2">
      <c r="B349" s="218"/>
      <c r="C349" s="9" t="s">
        <v>104</v>
      </c>
      <c r="D349" s="219"/>
      <c r="E349" s="220">
        <v>0.18</v>
      </c>
      <c r="F349" s="615">
        <f>E349*F348</f>
        <v>71456.630787000002</v>
      </c>
      <c r="G349" s="615"/>
      <c r="H349" s="611">
        <f>E349*H348</f>
        <v>89077.96908000001</v>
      </c>
      <c r="J349" s="615">
        <f>E349*J348</f>
        <v>64475.384319000004</v>
      </c>
      <c r="L349" s="615">
        <f>E349*L348</f>
        <v>153553.35339900001</v>
      </c>
      <c r="M349" s="597"/>
      <c r="N349" s="610"/>
    </row>
    <row r="350" spans="2:14" ht="23.1" customHeight="1" x14ac:dyDescent="0.2">
      <c r="B350" s="218"/>
      <c r="C350" s="9" t="s">
        <v>105</v>
      </c>
      <c r="D350" s="219"/>
      <c r="E350" s="220">
        <v>0.04</v>
      </c>
      <c r="F350" s="615">
        <f>E350*F341</f>
        <v>158792.51286000002</v>
      </c>
      <c r="G350" s="615"/>
      <c r="H350" s="611">
        <f>E350*H341</f>
        <v>197951.04240000003</v>
      </c>
      <c r="J350" s="615">
        <f>E350*J341</f>
        <v>143278.63182000001</v>
      </c>
      <c r="L350" s="615">
        <f>E350*L341</f>
        <v>341229.67422000004</v>
      </c>
      <c r="M350" s="597"/>
      <c r="N350" s="606"/>
    </row>
    <row r="351" spans="2:14" x14ac:dyDescent="0.2">
      <c r="B351" s="218"/>
      <c r="C351" s="9" t="s">
        <v>106</v>
      </c>
      <c r="D351" s="220"/>
      <c r="E351" s="222">
        <v>0.04</v>
      </c>
      <c r="F351" s="615">
        <f>E351*F341</f>
        <v>158792.51286000002</v>
      </c>
      <c r="G351" s="615"/>
      <c r="H351" s="611">
        <f>E351*H341</f>
        <v>197951.04240000003</v>
      </c>
      <c r="J351" s="616">
        <f>E351*J341</f>
        <v>143278.63182000001</v>
      </c>
      <c r="L351" s="615">
        <f>E351*L341</f>
        <v>341229.67422000004</v>
      </c>
      <c r="M351" s="597"/>
      <c r="N351" s="606"/>
    </row>
    <row r="352" spans="2:14" x14ac:dyDescent="0.2">
      <c r="B352" s="218"/>
      <c r="C352" s="9" t="s">
        <v>107</v>
      </c>
      <c r="D352" s="219"/>
      <c r="E352" s="220">
        <v>0.01</v>
      </c>
      <c r="F352" s="615">
        <f>E352*F341</f>
        <v>39698.128215000004</v>
      </c>
      <c r="G352" s="615"/>
      <c r="H352" s="611">
        <f>E352*H341</f>
        <v>49487.760600000009</v>
      </c>
      <c r="J352" s="616">
        <f>E352*J341</f>
        <v>35819.657955000002</v>
      </c>
      <c r="L352" s="615">
        <f>E352*L341</f>
        <v>85307.418555000011</v>
      </c>
      <c r="M352" s="597"/>
      <c r="N352" s="606"/>
    </row>
    <row r="353" spans="2:14" x14ac:dyDescent="0.2">
      <c r="B353" s="218"/>
      <c r="C353" s="9" t="s">
        <v>108</v>
      </c>
      <c r="D353" s="219"/>
      <c r="E353" s="223">
        <v>1E-3</v>
      </c>
      <c r="F353" s="617">
        <f>E353*F341</f>
        <v>3969.8128215000002</v>
      </c>
      <c r="G353" s="617"/>
      <c r="H353" s="618">
        <f>E353*H341</f>
        <v>4948.7760600000011</v>
      </c>
      <c r="J353" s="619">
        <f>E353*J341</f>
        <v>3581.9657955000002</v>
      </c>
      <c r="L353" s="617">
        <f>E353*L341</f>
        <v>8530.7418555000022</v>
      </c>
      <c r="M353" s="597"/>
      <c r="N353" s="601"/>
    </row>
    <row r="354" spans="2:14" x14ac:dyDescent="0.2">
      <c r="B354" s="218"/>
      <c r="C354" s="224" t="s">
        <v>109</v>
      </c>
      <c r="D354" s="225"/>
      <c r="E354" s="225">
        <f>E347+E348+E349+E350+E351+E352+E353</f>
        <v>0.41099999999999998</v>
      </c>
      <c r="F354" s="612">
        <f>F347+F348+F349+F350+F351+F352+F353</f>
        <v>988483.39255350013</v>
      </c>
      <c r="G354" s="612"/>
      <c r="H354" s="613">
        <f>H347+H348+H349+H350+H351+H352+H353</f>
        <v>1232245.2389400001</v>
      </c>
      <c r="J354" s="614">
        <f>J347+J348+J349+J350+J351+J352+J353</f>
        <v>891909.48307950003</v>
      </c>
      <c r="L354" s="612">
        <f>L347+L348+L349+L350+L351+L352+L353</f>
        <v>2124154.7220194996</v>
      </c>
      <c r="M354" s="597"/>
      <c r="N354" s="600"/>
    </row>
    <row r="355" spans="2:14" x14ac:dyDescent="0.2">
      <c r="B355" s="218"/>
      <c r="C355" s="9"/>
      <c r="D355" s="220"/>
      <c r="E355" s="600"/>
      <c r="F355" s="226"/>
      <c r="G355" s="226"/>
      <c r="H355" s="228"/>
      <c r="I355" s="227"/>
      <c r="J355" s="229"/>
      <c r="L355" s="231"/>
      <c r="M355" s="597"/>
      <c r="N355" s="600"/>
    </row>
    <row r="356" spans="2:14" x14ac:dyDescent="0.2">
      <c r="B356" s="218"/>
      <c r="C356" s="15" t="s">
        <v>110</v>
      </c>
      <c r="D356" s="232"/>
      <c r="E356" s="233"/>
      <c r="F356" s="612">
        <f>F341+F354</f>
        <v>4958296.2140535004</v>
      </c>
      <c r="G356" s="612"/>
      <c r="H356" s="613">
        <f>H341+H354</f>
        <v>6181021.2989400011</v>
      </c>
      <c r="J356" s="614">
        <f>J341+J354</f>
        <v>4473875.2785794996</v>
      </c>
      <c r="L356" s="612">
        <f>L341+L354</f>
        <v>10654896.577519501</v>
      </c>
      <c r="M356" s="597"/>
      <c r="N356" s="230"/>
    </row>
    <row r="357" spans="2:14" x14ac:dyDescent="0.2">
      <c r="B357" s="218"/>
      <c r="C357" s="11"/>
      <c r="D357" s="234"/>
      <c r="E357" s="230"/>
      <c r="F357" s="231"/>
      <c r="G357" s="231"/>
      <c r="H357" s="231"/>
      <c r="I357" s="227"/>
      <c r="J357" s="228"/>
      <c r="L357" s="234"/>
      <c r="M357" s="235"/>
      <c r="N357" s="601"/>
    </row>
    <row r="358" spans="2:14" x14ac:dyDescent="0.2">
      <c r="B358" s="7"/>
      <c r="C358" s="236" t="s">
        <v>111</v>
      </c>
      <c r="D358" s="11"/>
      <c r="E358" s="11"/>
      <c r="F358" s="11"/>
      <c r="G358" s="11"/>
      <c r="H358" s="11"/>
      <c r="I358" s="11"/>
      <c r="J358" s="11"/>
      <c r="L358" s="11"/>
      <c r="M358" s="4"/>
      <c r="N358" s="600"/>
    </row>
    <row r="359" spans="2:14" x14ac:dyDescent="0.2">
      <c r="B359" s="7"/>
      <c r="C359" s="236"/>
      <c r="D359" s="11"/>
      <c r="E359" s="11"/>
      <c r="F359" s="11"/>
      <c r="G359" s="11"/>
      <c r="H359" s="11"/>
      <c r="I359" s="11"/>
      <c r="J359" s="11"/>
      <c r="L359" s="11"/>
      <c r="M359" s="4"/>
    </row>
    <row r="360" spans="2:14" x14ac:dyDescent="0.2">
      <c r="B360" s="7"/>
      <c r="C360" s="236"/>
      <c r="D360" s="11"/>
      <c r="E360" s="11"/>
      <c r="F360" s="11"/>
      <c r="G360" s="11"/>
      <c r="H360" s="11"/>
      <c r="I360" s="11"/>
      <c r="J360" s="11"/>
      <c r="L360" s="11"/>
      <c r="M360" s="4"/>
    </row>
    <row r="361" spans="2:14" x14ac:dyDescent="0.2">
      <c r="B361" s="7"/>
      <c r="C361" s="9" t="s">
        <v>107</v>
      </c>
      <c r="D361" s="11"/>
      <c r="E361" s="220">
        <v>0.01</v>
      </c>
      <c r="F361" s="11"/>
      <c r="G361" s="11"/>
      <c r="H361" s="609">
        <v>32302.06</v>
      </c>
      <c r="J361" s="611">
        <f>J352</f>
        <v>35819.657955000002</v>
      </c>
      <c r="L361" s="609">
        <f>H361+J361</f>
        <v>68121.717955</v>
      </c>
      <c r="M361" s="597"/>
    </row>
    <row r="362" spans="2:14" x14ac:dyDescent="0.2">
      <c r="B362" s="7"/>
      <c r="C362" s="15" t="s">
        <v>108</v>
      </c>
      <c r="D362" s="11"/>
      <c r="E362" s="219">
        <v>1E-3</v>
      </c>
      <c r="F362" s="11"/>
      <c r="G362" s="11"/>
      <c r="H362" s="609">
        <v>3230.21</v>
      </c>
      <c r="J362" s="609">
        <f>J353</f>
        <v>3581.9657955000002</v>
      </c>
      <c r="L362" s="609">
        <f>H362+J362</f>
        <v>6812.1757955000003</v>
      </c>
      <c r="M362" s="597"/>
    </row>
    <row r="363" spans="2:14" x14ac:dyDescent="0.2">
      <c r="B363" s="7"/>
      <c r="C363" s="15" t="s">
        <v>112</v>
      </c>
      <c r="D363" s="230"/>
      <c r="E363" s="222">
        <v>0.2</v>
      </c>
      <c r="F363" s="230"/>
      <c r="G363" s="230"/>
      <c r="H363" s="609">
        <v>523901.79</v>
      </c>
      <c r="J363" s="609"/>
      <c r="L363" s="609">
        <f>H363+J363</f>
        <v>523901.79</v>
      </c>
      <c r="M363" s="597"/>
    </row>
    <row r="364" spans="2:14" x14ac:dyDescent="0.2">
      <c r="B364" s="7"/>
      <c r="C364" s="15" t="s">
        <v>113</v>
      </c>
      <c r="D364" s="230"/>
      <c r="E364" s="230"/>
      <c r="F364" s="230"/>
      <c r="G364" s="230"/>
      <c r="H364" s="606"/>
      <c r="J364" s="610">
        <v>0</v>
      </c>
      <c r="L364" s="610">
        <v>2072537.01</v>
      </c>
      <c r="M364" s="597"/>
    </row>
    <row r="365" spans="2:14" x14ac:dyDescent="0.2">
      <c r="B365" s="7"/>
      <c r="C365" s="230"/>
      <c r="D365" s="230"/>
      <c r="E365" s="230"/>
      <c r="F365" s="230"/>
      <c r="G365" s="230"/>
      <c r="H365" s="227"/>
      <c r="J365" s="606">
        <f>J361+J362+J363</f>
        <v>39401.623750500003</v>
      </c>
      <c r="L365" s="606">
        <f>L361+L362+L363+L364</f>
        <v>2671372.6937504997</v>
      </c>
      <c r="M365" s="597"/>
    </row>
    <row r="366" spans="2:14" x14ac:dyDescent="0.2">
      <c r="B366" s="7"/>
      <c r="C366" s="230"/>
      <c r="D366" s="230"/>
      <c r="E366" s="230"/>
      <c r="F366" s="230"/>
      <c r="G366" s="230"/>
      <c r="H366" s="227"/>
      <c r="J366" s="606"/>
      <c r="L366" s="606"/>
      <c r="M366" s="597"/>
    </row>
    <row r="367" spans="2:14" x14ac:dyDescent="0.2">
      <c r="B367" s="7"/>
      <c r="C367" s="15" t="s">
        <v>438</v>
      </c>
      <c r="D367" s="230"/>
      <c r="E367" s="230"/>
      <c r="F367" s="230"/>
      <c r="G367" s="230"/>
      <c r="H367" s="607">
        <f>H356-H361-H362-H363</f>
        <v>5621587.2389400015</v>
      </c>
      <c r="J367" s="606">
        <f>J356-J365</f>
        <v>4434473.6548289992</v>
      </c>
      <c r="L367" s="606">
        <f>L356-L365</f>
        <v>7983523.8837690009</v>
      </c>
      <c r="M367" s="597"/>
    </row>
    <row r="368" spans="2:14" x14ac:dyDescent="0.2">
      <c r="B368" s="7"/>
      <c r="C368" s="15"/>
      <c r="D368" s="230"/>
      <c r="E368" s="230"/>
      <c r="F368" s="230"/>
      <c r="G368" s="230"/>
      <c r="H368" s="230"/>
      <c r="I368" s="227"/>
      <c r="J368" s="11"/>
      <c r="K368" s="601"/>
      <c r="L368" s="230"/>
      <c r="M368" s="2"/>
    </row>
    <row r="369" spans="2:13" x14ac:dyDescent="0.2">
      <c r="B369" s="599"/>
      <c r="C369" s="600"/>
      <c r="D369" s="600" t="s">
        <v>439</v>
      </c>
      <c r="E369" s="600"/>
      <c r="F369" s="600"/>
      <c r="G369" s="600"/>
      <c r="H369" s="600" t="s">
        <v>440</v>
      </c>
      <c r="I369" s="600"/>
      <c r="J369" s="600"/>
      <c r="K369" s="600" t="s">
        <v>441</v>
      </c>
      <c r="L369" s="600"/>
      <c r="M369" s="608"/>
    </row>
    <row r="370" spans="2:13" x14ac:dyDescent="0.2">
      <c r="B370" s="599"/>
      <c r="C370" s="600"/>
      <c r="D370" s="600"/>
      <c r="E370" s="600"/>
      <c r="F370" s="600"/>
      <c r="G370" s="600"/>
      <c r="H370" s="600"/>
      <c r="I370" s="600"/>
      <c r="J370" s="600"/>
      <c r="K370" s="600"/>
      <c r="L370" s="600"/>
      <c r="M370" s="608"/>
    </row>
    <row r="371" spans="2:13" x14ac:dyDescent="0.2">
      <c r="B371" s="599"/>
      <c r="C371" s="600"/>
      <c r="D371" s="600"/>
      <c r="E371" s="600"/>
      <c r="F371" s="600"/>
      <c r="G371" s="600"/>
      <c r="H371" s="600"/>
      <c r="I371" s="237"/>
      <c r="J371" s="9"/>
      <c r="K371" s="230"/>
      <c r="L371" s="230"/>
      <c r="M371" s="2"/>
    </row>
    <row r="372" spans="2:13" x14ac:dyDescent="0.2">
      <c r="B372" s="599"/>
      <c r="C372" s="600"/>
      <c r="D372" s="600" t="s">
        <v>442</v>
      </c>
      <c r="E372" s="600"/>
      <c r="F372" s="600"/>
      <c r="G372" s="600"/>
      <c r="H372" s="600" t="s">
        <v>443</v>
      </c>
      <c r="I372" s="600"/>
      <c r="J372" s="600"/>
      <c r="K372" s="601" t="s">
        <v>444</v>
      </c>
      <c r="L372" s="601"/>
      <c r="M372" s="602"/>
    </row>
    <row r="373" spans="2:13" ht="13.5" thickBot="1" x14ac:dyDescent="0.25">
      <c r="B373" s="603"/>
      <c r="C373" s="604"/>
      <c r="D373" s="604" t="s">
        <v>445</v>
      </c>
      <c r="E373" s="604"/>
      <c r="F373" s="604"/>
      <c r="G373" s="604"/>
      <c r="H373" s="604" t="s">
        <v>446</v>
      </c>
      <c r="I373" s="604"/>
      <c r="J373" s="604"/>
      <c r="K373" s="604" t="s">
        <v>447</v>
      </c>
      <c r="L373" s="604"/>
      <c r="M373" s="605"/>
    </row>
  </sheetData>
  <mergeCells count="39">
    <mergeCell ref="A99:M99"/>
    <mergeCell ref="A1:M1"/>
    <mergeCell ref="A2:M2"/>
    <mergeCell ref="A10:F10"/>
    <mergeCell ref="G10:J10"/>
    <mergeCell ref="K10:M10"/>
    <mergeCell ref="A47:M47"/>
    <mergeCell ref="A48:M48"/>
    <mergeCell ref="A56:F56"/>
    <mergeCell ref="G56:J56"/>
    <mergeCell ref="K56:M56"/>
    <mergeCell ref="A98:M98"/>
    <mergeCell ref="A109:F109"/>
    <mergeCell ref="G109:J109"/>
    <mergeCell ref="K109:M109"/>
    <mergeCell ref="A116:M116"/>
    <mergeCell ref="A117:F117"/>
    <mergeCell ref="G117:J117"/>
    <mergeCell ref="K117:M117"/>
    <mergeCell ref="A197:M197"/>
    <mergeCell ref="A136:M136"/>
    <mergeCell ref="A137:M137"/>
    <mergeCell ref="A145:F145"/>
    <mergeCell ref="G145:J145"/>
    <mergeCell ref="K145:M145"/>
    <mergeCell ref="A168:M168"/>
    <mergeCell ref="A169:F169"/>
    <mergeCell ref="G169:J169"/>
    <mergeCell ref="K169:M169"/>
    <mergeCell ref="A186:M186"/>
    <mergeCell ref="A187:M187"/>
    <mergeCell ref="B232:M232"/>
    <mergeCell ref="A198:F198"/>
    <mergeCell ref="G198:J198"/>
    <mergeCell ref="K198:M198"/>
    <mergeCell ref="A215:M215"/>
    <mergeCell ref="A216:F216"/>
    <mergeCell ref="G216:J216"/>
    <mergeCell ref="K216:M216"/>
  </mergeCells>
  <printOptions horizontalCentered="1" verticalCentered="1"/>
  <pageMargins left="0.39370078740157483" right="0.39370078740157483" top="0.39370078740157483" bottom="0" header="0.39370078740157483" footer="0"/>
  <pageSetup paperSize="5" scale="80" fitToWidth="0" orientation="landscape" horizontalDpi="360" verticalDpi="36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D7C2C3-03EC-459E-95DE-FDCC30F25C6B}">
  <sheetPr>
    <pageSetUpPr fitToPage="1"/>
  </sheetPr>
  <dimension ref="A1:Q451"/>
  <sheetViews>
    <sheetView zoomScaleNormal="100" workbookViewId="0">
      <selection activeCell="H449" sqref="H449:H450"/>
    </sheetView>
  </sheetViews>
  <sheetFormatPr baseColWidth="10" defaultRowHeight="12.75" x14ac:dyDescent="0.2"/>
  <cols>
    <col min="1" max="1" width="7.28515625" style="1" customWidth="1"/>
    <col min="2" max="2" width="41.42578125" style="1" customWidth="1"/>
    <col min="3" max="3" width="6.85546875" style="1" customWidth="1"/>
    <col min="4" max="4" width="13.7109375" style="1" customWidth="1"/>
    <col min="5" max="5" width="10.7109375" style="1" customWidth="1"/>
    <col min="6" max="6" width="14.28515625" style="1" customWidth="1"/>
    <col min="7" max="7" width="10" style="1" customWidth="1"/>
    <col min="8" max="8" width="9.28515625" style="1" customWidth="1"/>
    <col min="9" max="9" width="11.7109375" style="1" customWidth="1"/>
    <col min="10" max="10" width="6.5703125" style="1" customWidth="1"/>
    <col min="11" max="11" width="12.7109375" style="1" customWidth="1"/>
    <col min="12" max="12" width="11.7109375" style="1" customWidth="1"/>
    <col min="13" max="13" width="20.85546875" style="1" customWidth="1"/>
    <col min="14" max="14" width="14.42578125" style="1" customWidth="1"/>
    <col min="15" max="256" width="11.42578125" style="1"/>
    <col min="257" max="257" width="7.28515625" style="1" customWidth="1"/>
    <col min="258" max="258" width="41.42578125" style="1" customWidth="1"/>
    <col min="259" max="259" width="6.85546875" style="1" customWidth="1"/>
    <col min="260" max="260" width="13.7109375" style="1" customWidth="1"/>
    <col min="261" max="261" width="10.7109375" style="1" customWidth="1"/>
    <col min="262" max="262" width="14.28515625" style="1" customWidth="1"/>
    <col min="263" max="263" width="10" style="1" customWidth="1"/>
    <col min="264" max="264" width="9.28515625" style="1" customWidth="1"/>
    <col min="265" max="265" width="11.7109375" style="1" customWidth="1"/>
    <col min="266" max="266" width="6.5703125" style="1" customWidth="1"/>
    <col min="267" max="267" width="12.7109375" style="1" customWidth="1"/>
    <col min="268" max="268" width="11.7109375" style="1" customWidth="1"/>
    <col min="269" max="269" width="20.85546875" style="1" customWidth="1"/>
    <col min="270" max="270" width="14.42578125" style="1" customWidth="1"/>
    <col min="271" max="512" width="11.42578125" style="1"/>
    <col min="513" max="513" width="7.28515625" style="1" customWidth="1"/>
    <col min="514" max="514" width="41.42578125" style="1" customWidth="1"/>
    <col min="515" max="515" width="6.85546875" style="1" customWidth="1"/>
    <col min="516" max="516" width="13.7109375" style="1" customWidth="1"/>
    <col min="517" max="517" width="10.7109375" style="1" customWidth="1"/>
    <col min="518" max="518" width="14.28515625" style="1" customWidth="1"/>
    <col min="519" max="519" width="10" style="1" customWidth="1"/>
    <col min="520" max="520" width="9.28515625" style="1" customWidth="1"/>
    <col min="521" max="521" width="11.7109375" style="1" customWidth="1"/>
    <col min="522" max="522" width="6.5703125" style="1" customWidth="1"/>
    <col min="523" max="523" width="12.7109375" style="1" customWidth="1"/>
    <col min="524" max="524" width="11.7109375" style="1" customWidth="1"/>
    <col min="525" max="525" width="20.85546875" style="1" customWidth="1"/>
    <col min="526" max="526" width="14.42578125" style="1" customWidth="1"/>
    <col min="527" max="768" width="11.42578125" style="1"/>
    <col min="769" max="769" width="7.28515625" style="1" customWidth="1"/>
    <col min="770" max="770" width="41.42578125" style="1" customWidth="1"/>
    <col min="771" max="771" width="6.85546875" style="1" customWidth="1"/>
    <col min="772" max="772" width="13.7109375" style="1" customWidth="1"/>
    <col min="773" max="773" width="10.7109375" style="1" customWidth="1"/>
    <col min="774" max="774" width="14.28515625" style="1" customWidth="1"/>
    <col min="775" max="775" width="10" style="1" customWidth="1"/>
    <col min="776" max="776" width="9.28515625" style="1" customWidth="1"/>
    <col min="777" max="777" width="11.7109375" style="1" customWidth="1"/>
    <col min="778" max="778" width="6.5703125" style="1" customWidth="1"/>
    <col min="779" max="779" width="12.7109375" style="1" customWidth="1"/>
    <col min="780" max="780" width="11.7109375" style="1" customWidth="1"/>
    <col min="781" max="781" width="20.85546875" style="1" customWidth="1"/>
    <col min="782" max="782" width="14.42578125" style="1" customWidth="1"/>
    <col min="783" max="1024" width="11.42578125" style="1"/>
    <col min="1025" max="1025" width="7.28515625" style="1" customWidth="1"/>
    <col min="1026" max="1026" width="41.42578125" style="1" customWidth="1"/>
    <col min="1027" max="1027" width="6.85546875" style="1" customWidth="1"/>
    <col min="1028" max="1028" width="13.7109375" style="1" customWidth="1"/>
    <col min="1029" max="1029" width="10.7109375" style="1" customWidth="1"/>
    <col min="1030" max="1030" width="14.28515625" style="1" customWidth="1"/>
    <col min="1031" max="1031" width="10" style="1" customWidth="1"/>
    <col min="1032" max="1032" width="9.28515625" style="1" customWidth="1"/>
    <col min="1033" max="1033" width="11.7109375" style="1" customWidth="1"/>
    <col min="1034" max="1034" width="6.5703125" style="1" customWidth="1"/>
    <col min="1035" max="1035" width="12.7109375" style="1" customWidth="1"/>
    <col min="1036" max="1036" width="11.7109375" style="1" customWidth="1"/>
    <col min="1037" max="1037" width="20.85546875" style="1" customWidth="1"/>
    <col min="1038" max="1038" width="14.42578125" style="1" customWidth="1"/>
    <col min="1039" max="1280" width="11.42578125" style="1"/>
    <col min="1281" max="1281" width="7.28515625" style="1" customWidth="1"/>
    <col min="1282" max="1282" width="41.42578125" style="1" customWidth="1"/>
    <col min="1283" max="1283" width="6.85546875" style="1" customWidth="1"/>
    <col min="1284" max="1284" width="13.7109375" style="1" customWidth="1"/>
    <col min="1285" max="1285" width="10.7109375" style="1" customWidth="1"/>
    <col min="1286" max="1286" width="14.28515625" style="1" customWidth="1"/>
    <col min="1287" max="1287" width="10" style="1" customWidth="1"/>
    <col min="1288" max="1288" width="9.28515625" style="1" customWidth="1"/>
    <col min="1289" max="1289" width="11.7109375" style="1" customWidth="1"/>
    <col min="1290" max="1290" width="6.5703125" style="1" customWidth="1"/>
    <col min="1291" max="1291" width="12.7109375" style="1" customWidth="1"/>
    <col min="1292" max="1292" width="11.7109375" style="1" customWidth="1"/>
    <col min="1293" max="1293" width="20.85546875" style="1" customWidth="1"/>
    <col min="1294" max="1294" width="14.42578125" style="1" customWidth="1"/>
    <col min="1295" max="1536" width="11.42578125" style="1"/>
    <col min="1537" max="1537" width="7.28515625" style="1" customWidth="1"/>
    <col min="1538" max="1538" width="41.42578125" style="1" customWidth="1"/>
    <col min="1539" max="1539" width="6.85546875" style="1" customWidth="1"/>
    <col min="1540" max="1540" width="13.7109375" style="1" customWidth="1"/>
    <col min="1541" max="1541" width="10.7109375" style="1" customWidth="1"/>
    <col min="1542" max="1542" width="14.28515625" style="1" customWidth="1"/>
    <col min="1543" max="1543" width="10" style="1" customWidth="1"/>
    <col min="1544" max="1544" width="9.28515625" style="1" customWidth="1"/>
    <col min="1545" max="1545" width="11.7109375" style="1" customWidth="1"/>
    <col min="1546" max="1546" width="6.5703125" style="1" customWidth="1"/>
    <col min="1547" max="1547" width="12.7109375" style="1" customWidth="1"/>
    <col min="1548" max="1548" width="11.7109375" style="1" customWidth="1"/>
    <col min="1549" max="1549" width="20.85546875" style="1" customWidth="1"/>
    <col min="1550" max="1550" width="14.42578125" style="1" customWidth="1"/>
    <col min="1551" max="1792" width="11.42578125" style="1"/>
    <col min="1793" max="1793" width="7.28515625" style="1" customWidth="1"/>
    <col min="1794" max="1794" width="41.42578125" style="1" customWidth="1"/>
    <col min="1795" max="1795" width="6.85546875" style="1" customWidth="1"/>
    <col min="1796" max="1796" width="13.7109375" style="1" customWidth="1"/>
    <col min="1797" max="1797" width="10.7109375" style="1" customWidth="1"/>
    <col min="1798" max="1798" width="14.28515625" style="1" customWidth="1"/>
    <col min="1799" max="1799" width="10" style="1" customWidth="1"/>
    <col min="1800" max="1800" width="9.28515625" style="1" customWidth="1"/>
    <col min="1801" max="1801" width="11.7109375" style="1" customWidth="1"/>
    <col min="1802" max="1802" width="6.5703125" style="1" customWidth="1"/>
    <col min="1803" max="1803" width="12.7109375" style="1" customWidth="1"/>
    <col min="1804" max="1804" width="11.7109375" style="1" customWidth="1"/>
    <col min="1805" max="1805" width="20.85546875" style="1" customWidth="1"/>
    <col min="1806" max="1806" width="14.42578125" style="1" customWidth="1"/>
    <col min="1807" max="2048" width="11.42578125" style="1"/>
    <col min="2049" max="2049" width="7.28515625" style="1" customWidth="1"/>
    <col min="2050" max="2050" width="41.42578125" style="1" customWidth="1"/>
    <col min="2051" max="2051" width="6.85546875" style="1" customWidth="1"/>
    <col min="2052" max="2052" width="13.7109375" style="1" customWidth="1"/>
    <col min="2053" max="2053" width="10.7109375" style="1" customWidth="1"/>
    <col min="2054" max="2054" width="14.28515625" style="1" customWidth="1"/>
    <col min="2055" max="2055" width="10" style="1" customWidth="1"/>
    <col min="2056" max="2056" width="9.28515625" style="1" customWidth="1"/>
    <col min="2057" max="2057" width="11.7109375" style="1" customWidth="1"/>
    <col min="2058" max="2058" width="6.5703125" style="1" customWidth="1"/>
    <col min="2059" max="2059" width="12.7109375" style="1" customWidth="1"/>
    <col min="2060" max="2060" width="11.7109375" style="1" customWidth="1"/>
    <col min="2061" max="2061" width="20.85546875" style="1" customWidth="1"/>
    <col min="2062" max="2062" width="14.42578125" style="1" customWidth="1"/>
    <col min="2063" max="2304" width="11.42578125" style="1"/>
    <col min="2305" max="2305" width="7.28515625" style="1" customWidth="1"/>
    <col min="2306" max="2306" width="41.42578125" style="1" customWidth="1"/>
    <col min="2307" max="2307" width="6.85546875" style="1" customWidth="1"/>
    <col min="2308" max="2308" width="13.7109375" style="1" customWidth="1"/>
    <col min="2309" max="2309" width="10.7109375" style="1" customWidth="1"/>
    <col min="2310" max="2310" width="14.28515625" style="1" customWidth="1"/>
    <col min="2311" max="2311" width="10" style="1" customWidth="1"/>
    <col min="2312" max="2312" width="9.28515625" style="1" customWidth="1"/>
    <col min="2313" max="2313" width="11.7109375" style="1" customWidth="1"/>
    <col min="2314" max="2314" width="6.5703125" style="1" customWidth="1"/>
    <col min="2315" max="2315" width="12.7109375" style="1" customWidth="1"/>
    <col min="2316" max="2316" width="11.7109375" style="1" customWidth="1"/>
    <col min="2317" max="2317" width="20.85546875" style="1" customWidth="1"/>
    <col min="2318" max="2318" width="14.42578125" style="1" customWidth="1"/>
    <col min="2319" max="2560" width="11.42578125" style="1"/>
    <col min="2561" max="2561" width="7.28515625" style="1" customWidth="1"/>
    <col min="2562" max="2562" width="41.42578125" style="1" customWidth="1"/>
    <col min="2563" max="2563" width="6.85546875" style="1" customWidth="1"/>
    <col min="2564" max="2564" width="13.7109375" style="1" customWidth="1"/>
    <col min="2565" max="2565" width="10.7109375" style="1" customWidth="1"/>
    <col min="2566" max="2566" width="14.28515625" style="1" customWidth="1"/>
    <col min="2567" max="2567" width="10" style="1" customWidth="1"/>
    <col min="2568" max="2568" width="9.28515625" style="1" customWidth="1"/>
    <col min="2569" max="2569" width="11.7109375" style="1" customWidth="1"/>
    <col min="2570" max="2570" width="6.5703125" style="1" customWidth="1"/>
    <col min="2571" max="2571" width="12.7109375" style="1" customWidth="1"/>
    <col min="2572" max="2572" width="11.7109375" style="1" customWidth="1"/>
    <col min="2573" max="2573" width="20.85546875" style="1" customWidth="1"/>
    <col min="2574" max="2574" width="14.42578125" style="1" customWidth="1"/>
    <col min="2575" max="2816" width="11.42578125" style="1"/>
    <col min="2817" max="2817" width="7.28515625" style="1" customWidth="1"/>
    <col min="2818" max="2818" width="41.42578125" style="1" customWidth="1"/>
    <col min="2819" max="2819" width="6.85546875" style="1" customWidth="1"/>
    <col min="2820" max="2820" width="13.7109375" style="1" customWidth="1"/>
    <col min="2821" max="2821" width="10.7109375" style="1" customWidth="1"/>
    <col min="2822" max="2822" width="14.28515625" style="1" customWidth="1"/>
    <col min="2823" max="2823" width="10" style="1" customWidth="1"/>
    <col min="2824" max="2824" width="9.28515625" style="1" customWidth="1"/>
    <col min="2825" max="2825" width="11.7109375" style="1" customWidth="1"/>
    <col min="2826" max="2826" width="6.5703125" style="1" customWidth="1"/>
    <col min="2827" max="2827" width="12.7109375" style="1" customWidth="1"/>
    <col min="2828" max="2828" width="11.7109375" style="1" customWidth="1"/>
    <col min="2829" max="2829" width="20.85546875" style="1" customWidth="1"/>
    <col min="2830" max="2830" width="14.42578125" style="1" customWidth="1"/>
    <col min="2831" max="3072" width="11.42578125" style="1"/>
    <col min="3073" max="3073" width="7.28515625" style="1" customWidth="1"/>
    <col min="3074" max="3074" width="41.42578125" style="1" customWidth="1"/>
    <col min="3075" max="3075" width="6.85546875" style="1" customWidth="1"/>
    <col min="3076" max="3076" width="13.7109375" style="1" customWidth="1"/>
    <col min="3077" max="3077" width="10.7109375" style="1" customWidth="1"/>
    <col min="3078" max="3078" width="14.28515625" style="1" customWidth="1"/>
    <col min="3079" max="3079" width="10" style="1" customWidth="1"/>
    <col min="3080" max="3080" width="9.28515625" style="1" customWidth="1"/>
    <col min="3081" max="3081" width="11.7109375" style="1" customWidth="1"/>
    <col min="3082" max="3082" width="6.5703125" style="1" customWidth="1"/>
    <col min="3083" max="3083" width="12.7109375" style="1" customWidth="1"/>
    <col min="3084" max="3084" width="11.7109375" style="1" customWidth="1"/>
    <col min="3085" max="3085" width="20.85546875" style="1" customWidth="1"/>
    <col min="3086" max="3086" width="14.42578125" style="1" customWidth="1"/>
    <col min="3087" max="3328" width="11.42578125" style="1"/>
    <col min="3329" max="3329" width="7.28515625" style="1" customWidth="1"/>
    <col min="3330" max="3330" width="41.42578125" style="1" customWidth="1"/>
    <col min="3331" max="3331" width="6.85546875" style="1" customWidth="1"/>
    <col min="3332" max="3332" width="13.7109375" style="1" customWidth="1"/>
    <col min="3333" max="3333" width="10.7109375" style="1" customWidth="1"/>
    <col min="3334" max="3334" width="14.28515625" style="1" customWidth="1"/>
    <col min="3335" max="3335" width="10" style="1" customWidth="1"/>
    <col min="3336" max="3336" width="9.28515625" style="1" customWidth="1"/>
    <col min="3337" max="3337" width="11.7109375" style="1" customWidth="1"/>
    <col min="3338" max="3338" width="6.5703125" style="1" customWidth="1"/>
    <col min="3339" max="3339" width="12.7109375" style="1" customWidth="1"/>
    <col min="3340" max="3340" width="11.7109375" style="1" customWidth="1"/>
    <col min="3341" max="3341" width="20.85546875" style="1" customWidth="1"/>
    <col min="3342" max="3342" width="14.42578125" style="1" customWidth="1"/>
    <col min="3343" max="3584" width="11.42578125" style="1"/>
    <col min="3585" max="3585" width="7.28515625" style="1" customWidth="1"/>
    <col min="3586" max="3586" width="41.42578125" style="1" customWidth="1"/>
    <col min="3587" max="3587" width="6.85546875" style="1" customWidth="1"/>
    <col min="3588" max="3588" width="13.7109375" style="1" customWidth="1"/>
    <col min="3589" max="3589" width="10.7109375" style="1" customWidth="1"/>
    <col min="3590" max="3590" width="14.28515625" style="1" customWidth="1"/>
    <col min="3591" max="3591" width="10" style="1" customWidth="1"/>
    <col min="3592" max="3592" width="9.28515625" style="1" customWidth="1"/>
    <col min="3593" max="3593" width="11.7109375" style="1" customWidth="1"/>
    <col min="3594" max="3594" width="6.5703125" style="1" customWidth="1"/>
    <col min="3595" max="3595" width="12.7109375" style="1" customWidth="1"/>
    <col min="3596" max="3596" width="11.7109375" style="1" customWidth="1"/>
    <col min="3597" max="3597" width="20.85546875" style="1" customWidth="1"/>
    <col min="3598" max="3598" width="14.42578125" style="1" customWidth="1"/>
    <col min="3599" max="3840" width="11.42578125" style="1"/>
    <col min="3841" max="3841" width="7.28515625" style="1" customWidth="1"/>
    <col min="3842" max="3842" width="41.42578125" style="1" customWidth="1"/>
    <col min="3843" max="3843" width="6.85546875" style="1" customWidth="1"/>
    <col min="3844" max="3844" width="13.7109375" style="1" customWidth="1"/>
    <col min="3845" max="3845" width="10.7109375" style="1" customWidth="1"/>
    <col min="3846" max="3846" width="14.28515625" style="1" customWidth="1"/>
    <col min="3847" max="3847" width="10" style="1" customWidth="1"/>
    <col min="3848" max="3848" width="9.28515625" style="1" customWidth="1"/>
    <col min="3849" max="3849" width="11.7109375" style="1" customWidth="1"/>
    <col min="3850" max="3850" width="6.5703125" style="1" customWidth="1"/>
    <col min="3851" max="3851" width="12.7109375" style="1" customWidth="1"/>
    <col min="3852" max="3852" width="11.7109375" style="1" customWidth="1"/>
    <col min="3853" max="3853" width="20.85546875" style="1" customWidth="1"/>
    <col min="3854" max="3854" width="14.42578125" style="1" customWidth="1"/>
    <col min="3855" max="4096" width="11.42578125" style="1"/>
    <col min="4097" max="4097" width="7.28515625" style="1" customWidth="1"/>
    <col min="4098" max="4098" width="41.42578125" style="1" customWidth="1"/>
    <col min="4099" max="4099" width="6.85546875" style="1" customWidth="1"/>
    <col min="4100" max="4100" width="13.7109375" style="1" customWidth="1"/>
    <col min="4101" max="4101" width="10.7109375" style="1" customWidth="1"/>
    <col min="4102" max="4102" width="14.28515625" style="1" customWidth="1"/>
    <col min="4103" max="4103" width="10" style="1" customWidth="1"/>
    <col min="4104" max="4104" width="9.28515625" style="1" customWidth="1"/>
    <col min="4105" max="4105" width="11.7109375" style="1" customWidth="1"/>
    <col min="4106" max="4106" width="6.5703125" style="1" customWidth="1"/>
    <col min="4107" max="4107" width="12.7109375" style="1" customWidth="1"/>
    <col min="4108" max="4108" width="11.7109375" style="1" customWidth="1"/>
    <col min="4109" max="4109" width="20.85546875" style="1" customWidth="1"/>
    <col min="4110" max="4110" width="14.42578125" style="1" customWidth="1"/>
    <col min="4111" max="4352" width="11.42578125" style="1"/>
    <col min="4353" max="4353" width="7.28515625" style="1" customWidth="1"/>
    <col min="4354" max="4354" width="41.42578125" style="1" customWidth="1"/>
    <col min="4355" max="4355" width="6.85546875" style="1" customWidth="1"/>
    <col min="4356" max="4356" width="13.7109375" style="1" customWidth="1"/>
    <col min="4357" max="4357" width="10.7109375" style="1" customWidth="1"/>
    <col min="4358" max="4358" width="14.28515625" style="1" customWidth="1"/>
    <col min="4359" max="4359" width="10" style="1" customWidth="1"/>
    <col min="4360" max="4360" width="9.28515625" style="1" customWidth="1"/>
    <col min="4361" max="4361" width="11.7109375" style="1" customWidth="1"/>
    <col min="4362" max="4362" width="6.5703125" style="1" customWidth="1"/>
    <col min="4363" max="4363" width="12.7109375" style="1" customWidth="1"/>
    <col min="4364" max="4364" width="11.7109375" style="1" customWidth="1"/>
    <col min="4365" max="4365" width="20.85546875" style="1" customWidth="1"/>
    <col min="4366" max="4366" width="14.42578125" style="1" customWidth="1"/>
    <col min="4367" max="4608" width="11.42578125" style="1"/>
    <col min="4609" max="4609" width="7.28515625" style="1" customWidth="1"/>
    <col min="4610" max="4610" width="41.42578125" style="1" customWidth="1"/>
    <col min="4611" max="4611" width="6.85546875" style="1" customWidth="1"/>
    <col min="4612" max="4612" width="13.7109375" style="1" customWidth="1"/>
    <col min="4613" max="4613" width="10.7109375" style="1" customWidth="1"/>
    <col min="4614" max="4614" width="14.28515625" style="1" customWidth="1"/>
    <col min="4615" max="4615" width="10" style="1" customWidth="1"/>
    <col min="4616" max="4616" width="9.28515625" style="1" customWidth="1"/>
    <col min="4617" max="4617" width="11.7109375" style="1" customWidth="1"/>
    <col min="4618" max="4618" width="6.5703125" style="1" customWidth="1"/>
    <col min="4619" max="4619" width="12.7109375" style="1" customWidth="1"/>
    <col min="4620" max="4620" width="11.7109375" style="1" customWidth="1"/>
    <col min="4621" max="4621" width="20.85546875" style="1" customWidth="1"/>
    <col min="4622" max="4622" width="14.42578125" style="1" customWidth="1"/>
    <col min="4623" max="4864" width="11.42578125" style="1"/>
    <col min="4865" max="4865" width="7.28515625" style="1" customWidth="1"/>
    <col min="4866" max="4866" width="41.42578125" style="1" customWidth="1"/>
    <col min="4867" max="4867" width="6.85546875" style="1" customWidth="1"/>
    <col min="4868" max="4868" width="13.7109375" style="1" customWidth="1"/>
    <col min="4869" max="4869" width="10.7109375" style="1" customWidth="1"/>
    <col min="4870" max="4870" width="14.28515625" style="1" customWidth="1"/>
    <col min="4871" max="4871" width="10" style="1" customWidth="1"/>
    <col min="4872" max="4872" width="9.28515625" style="1" customWidth="1"/>
    <col min="4873" max="4873" width="11.7109375" style="1" customWidth="1"/>
    <col min="4874" max="4874" width="6.5703125" style="1" customWidth="1"/>
    <col min="4875" max="4875" width="12.7109375" style="1" customWidth="1"/>
    <col min="4876" max="4876" width="11.7109375" style="1" customWidth="1"/>
    <col min="4877" max="4877" width="20.85546875" style="1" customWidth="1"/>
    <col min="4878" max="4878" width="14.42578125" style="1" customWidth="1"/>
    <col min="4879" max="5120" width="11.42578125" style="1"/>
    <col min="5121" max="5121" width="7.28515625" style="1" customWidth="1"/>
    <col min="5122" max="5122" width="41.42578125" style="1" customWidth="1"/>
    <col min="5123" max="5123" width="6.85546875" style="1" customWidth="1"/>
    <col min="5124" max="5124" width="13.7109375" style="1" customWidth="1"/>
    <col min="5125" max="5125" width="10.7109375" style="1" customWidth="1"/>
    <col min="5126" max="5126" width="14.28515625" style="1" customWidth="1"/>
    <col min="5127" max="5127" width="10" style="1" customWidth="1"/>
    <col min="5128" max="5128" width="9.28515625" style="1" customWidth="1"/>
    <col min="5129" max="5129" width="11.7109375" style="1" customWidth="1"/>
    <col min="5130" max="5130" width="6.5703125" style="1" customWidth="1"/>
    <col min="5131" max="5131" width="12.7109375" style="1" customWidth="1"/>
    <col min="5132" max="5132" width="11.7109375" style="1" customWidth="1"/>
    <col min="5133" max="5133" width="20.85546875" style="1" customWidth="1"/>
    <col min="5134" max="5134" width="14.42578125" style="1" customWidth="1"/>
    <col min="5135" max="5376" width="11.42578125" style="1"/>
    <col min="5377" max="5377" width="7.28515625" style="1" customWidth="1"/>
    <col min="5378" max="5378" width="41.42578125" style="1" customWidth="1"/>
    <col min="5379" max="5379" width="6.85546875" style="1" customWidth="1"/>
    <col min="5380" max="5380" width="13.7109375" style="1" customWidth="1"/>
    <col min="5381" max="5381" width="10.7109375" style="1" customWidth="1"/>
    <col min="5382" max="5382" width="14.28515625" style="1" customWidth="1"/>
    <col min="5383" max="5383" width="10" style="1" customWidth="1"/>
    <col min="5384" max="5384" width="9.28515625" style="1" customWidth="1"/>
    <col min="5385" max="5385" width="11.7109375" style="1" customWidth="1"/>
    <col min="5386" max="5386" width="6.5703125" style="1" customWidth="1"/>
    <col min="5387" max="5387" width="12.7109375" style="1" customWidth="1"/>
    <col min="5388" max="5388" width="11.7109375" style="1" customWidth="1"/>
    <col min="5389" max="5389" width="20.85546875" style="1" customWidth="1"/>
    <col min="5390" max="5390" width="14.42578125" style="1" customWidth="1"/>
    <col min="5391" max="5632" width="11.42578125" style="1"/>
    <col min="5633" max="5633" width="7.28515625" style="1" customWidth="1"/>
    <col min="5634" max="5634" width="41.42578125" style="1" customWidth="1"/>
    <col min="5635" max="5635" width="6.85546875" style="1" customWidth="1"/>
    <col min="5636" max="5636" width="13.7109375" style="1" customWidth="1"/>
    <col min="5637" max="5637" width="10.7109375" style="1" customWidth="1"/>
    <col min="5638" max="5638" width="14.28515625" style="1" customWidth="1"/>
    <col min="5639" max="5639" width="10" style="1" customWidth="1"/>
    <col min="5640" max="5640" width="9.28515625" style="1" customWidth="1"/>
    <col min="5641" max="5641" width="11.7109375" style="1" customWidth="1"/>
    <col min="5642" max="5642" width="6.5703125" style="1" customWidth="1"/>
    <col min="5643" max="5643" width="12.7109375" style="1" customWidth="1"/>
    <col min="5644" max="5644" width="11.7109375" style="1" customWidth="1"/>
    <col min="5645" max="5645" width="20.85546875" style="1" customWidth="1"/>
    <col min="5646" max="5646" width="14.42578125" style="1" customWidth="1"/>
    <col min="5647" max="5888" width="11.42578125" style="1"/>
    <col min="5889" max="5889" width="7.28515625" style="1" customWidth="1"/>
    <col min="5890" max="5890" width="41.42578125" style="1" customWidth="1"/>
    <col min="5891" max="5891" width="6.85546875" style="1" customWidth="1"/>
    <col min="5892" max="5892" width="13.7109375" style="1" customWidth="1"/>
    <col min="5893" max="5893" width="10.7109375" style="1" customWidth="1"/>
    <col min="5894" max="5894" width="14.28515625" style="1" customWidth="1"/>
    <col min="5895" max="5895" width="10" style="1" customWidth="1"/>
    <col min="5896" max="5896" width="9.28515625" style="1" customWidth="1"/>
    <col min="5897" max="5897" width="11.7109375" style="1" customWidth="1"/>
    <col min="5898" max="5898" width="6.5703125" style="1" customWidth="1"/>
    <col min="5899" max="5899" width="12.7109375" style="1" customWidth="1"/>
    <col min="5900" max="5900" width="11.7109375" style="1" customWidth="1"/>
    <col min="5901" max="5901" width="20.85546875" style="1" customWidth="1"/>
    <col min="5902" max="5902" width="14.42578125" style="1" customWidth="1"/>
    <col min="5903" max="6144" width="11.42578125" style="1"/>
    <col min="6145" max="6145" width="7.28515625" style="1" customWidth="1"/>
    <col min="6146" max="6146" width="41.42578125" style="1" customWidth="1"/>
    <col min="6147" max="6147" width="6.85546875" style="1" customWidth="1"/>
    <col min="6148" max="6148" width="13.7109375" style="1" customWidth="1"/>
    <col min="6149" max="6149" width="10.7109375" style="1" customWidth="1"/>
    <col min="6150" max="6150" width="14.28515625" style="1" customWidth="1"/>
    <col min="6151" max="6151" width="10" style="1" customWidth="1"/>
    <col min="6152" max="6152" width="9.28515625" style="1" customWidth="1"/>
    <col min="6153" max="6153" width="11.7109375" style="1" customWidth="1"/>
    <col min="6154" max="6154" width="6.5703125" style="1" customWidth="1"/>
    <col min="6155" max="6155" width="12.7109375" style="1" customWidth="1"/>
    <col min="6156" max="6156" width="11.7109375" style="1" customWidth="1"/>
    <col min="6157" max="6157" width="20.85546875" style="1" customWidth="1"/>
    <col min="6158" max="6158" width="14.42578125" style="1" customWidth="1"/>
    <col min="6159" max="6400" width="11.42578125" style="1"/>
    <col min="6401" max="6401" width="7.28515625" style="1" customWidth="1"/>
    <col min="6402" max="6402" width="41.42578125" style="1" customWidth="1"/>
    <col min="6403" max="6403" width="6.85546875" style="1" customWidth="1"/>
    <col min="6404" max="6404" width="13.7109375" style="1" customWidth="1"/>
    <col min="6405" max="6405" width="10.7109375" style="1" customWidth="1"/>
    <col min="6406" max="6406" width="14.28515625" style="1" customWidth="1"/>
    <col min="6407" max="6407" width="10" style="1" customWidth="1"/>
    <col min="6408" max="6408" width="9.28515625" style="1" customWidth="1"/>
    <col min="6409" max="6409" width="11.7109375" style="1" customWidth="1"/>
    <col min="6410" max="6410" width="6.5703125" style="1" customWidth="1"/>
    <col min="6411" max="6411" width="12.7109375" style="1" customWidth="1"/>
    <col min="6412" max="6412" width="11.7109375" style="1" customWidth="1"/>
    <col min="6413" max="6413" width="20.85546875" style="1" customWidth="1"/>
    <col min="6414" max="6414" width="14.42578125" style="1" customWidth="1"/>
    <col min="6415" max="6656" width="11.42578125" style="1"/>
    <col min="6657" max="6657" width="7.28515625" style="1" customWidth="1"/>
    <col min="6658" max="6658" width="41.42578125" style="1" customWidth="1"/>
    <col min="6659" max="6659" width="6.85546875" style="1" customWidth="1"/>
    <col min="6660" max="6660" width="13.7109375" style="1" customWidth="1"/>
    <col min="6661" max="6661" width="10.7109375" style="1" customWidth="1"/>
    <col min="6662" max="6662" width="14.28515625" style="1" customWidth="1"/>
    <col min="6663" max="6663" width="10" style="1" customWidth="1"/>
    <col min="6664" max="6664" width="9.28515625" style="1" customWidth="1"/>
    <col min="6665" max="6665" width="11.7109375" style="1" customWidth="1"/>
    <col min="6666" max="6666" width="6.5703125" style="1" customWidth="1"/>
    <col min="6667" max="6667" width="12.7109375" style="1" customWidth="1"/>
    <col min="6668" max="6668" width="11.7109375" style="1" customWidth="1"/>
    <col min="6669" max="6669" width="20.85546875" style="1" customWidth="1"/>
    <col min="6670" max="6670" width="14.42578125" style="1" customWidth="1"/>
    <col min="6671" max="6912" width="11.42578125" style="1"/>
    <col min="6913" max="6913" width="7.28515625" style="1" customWidth="1"/>
    <col min="6914" max="6914" width="41.42578125" style="1" customWidth="1"/>
    <col min="6915" max="6915" width="6.85546875" style="1" customWidth="1"/>
    <col min="6916" max="6916" width="13.7109375" style="1" customWidth="1"/>
    <col min="6917" max="6917" width="10.7109375" style="1" customWidth="1"/>
    <col min="6918" max="6918" width="14.28515625" style="1" customWidth="1"/>
    <col min="6919" max="6919" width="10" style="1" customWidth="1"/>
    <col min="6920" max="6920" width="9.28515625" style="1" customWidth="1"/>
    <col min="6921" max="6921" width="11.7109375" style="1" customWidth="1"/>
    <col min="6922" max="6922" width="6.5703125" style="1" customWidth="1"/>
    <col min="6923" max="6923" width="12.7109375" style="1" customWidth="1"/>
    <col min="6924" max="6924" width="11.7109375" style="1" customWidth="1"/>
    <col min="6925" max="6925" width="20.85546875" style="1" customWidth="1"/>
    <col min="6926" max="6926" width="14.42578125" style="1" customWidth="1"/>
    <col min="6927" max="7168" width="11.42578125" style="1"/>
    <col min="7169" max="7169" width="7.28515625" style="1" customWidth="1"/>
    <col min="7170" max="7170" width="41.42578125" style="1" customWidth="1"/>
    <col min="7171" max="7171" width="6.85546875" style="1" customWidth="1"/>
    <col min="7172" max="7172" width="13.7109375" style="1" customWidth="1"/>
    <col min="7173" max="7173" width="10.7109375" style="1" customWidth="1"/>
    <col min="7174" max="7174" width="14.28515625" style="1" customWidth="1"/>
    <col min="7175" max="7175" width="10" style="1" customWidth="1"/>
    <col min="7176" max="7176" width="9.28515625" style="1" customWidth="1"/>
    <col min="7177" max="7177" width="11.7109375" style="1" customWidth="1"/>
    <col min="7178" max="7178" width="6.5703125" style="1" customWidth="1"/>
    <col min="7179" max="7179" width="12.7109375" style="1" customWidth="1"/>
    <col min="7180" max="7180" width="11.7109375" style="1" customWidth="1"/>
    <col min="7181" max="7181" width="20.85546875" style="1" customWidth="1"/>
    <col min="7182" max="7182" width="14.42578125" style="1" customWidth="1"/>
    <col min="7183" max="7424" width="11.42578125" style="1"/>
    <col min="7425" max="7425" width="7.28515625" style="1" customWidth="1"/>
    <col min="7426" max="7426" width="41.42578125" style="1" customWidth="1"/>
    <col min="7427" max="7427" width="6.85546875" style="1" customWidth="1"/>
    <col min="7428" max="7428" width="13.7109375" style="1" customWidth="1"/>
    <col min="7429" max="7429" width="10.7109375" style="1" customWidth="1"/>
    <col min="7430" max="7430" width="14.28515625" style="1" customWidth="1"/>
    <col min="7431" max="7431" width="10" style="1" customWidth="1"/>
    <col min="7432" max="7432" width="9.28515625" style="1" customWidth="1"/>
    <col min="7433" max="7433" width="11.7109375" style="1" customWidth="1"/>
    <col min="7434" max="7434" width="6.5703125" style="1" customWidth="1"/>
    <col min="7435" max="7435" width="12.7109375" style="1" customWidth="1"/>
    <col min="7436" max="7436" width="11.7109375" style="1" customWidth="1"/>
    <col min="7437" max="7437" width="20.85546875" style="1" customWidth="1"/>
    <col min="7438" max="7438" width="14.42578125" style="1" customWidth="1"/>
    <col min="7439" max="7680" width="11.42578125" style="1"/>
    <col min="7681" max="7681" width="7.28515625" style="1" customWidth="1"/>
    <col min="7682" max="7682" width="41.42578125" style="1" customWidth="1"/>
    <col min="7683" max="7683" width="6.85546875" style="1" customWidth="1"/>
    <col min="7684" max="7684" width="13.7109375" style="1" customWidth="1"/>
    <col min="7685" max="7685" width="10.7109375" style="1" customWidth="1"/>
    <col min="7686" max="7686" width="14.28515625" style="1" customWidth="1"/>
    <col min="7687" max="7687" width="10" style="1" customWidth="1"/>
    <col min="7688" max="7688" width="9.28515625" style="1" customWidth="1"/>
    <col min="7689" max="7689" width="11.7109375" style="1" customWidth="1"/>
    <col min="7690" max="7690" width="6.5703125" style="1" customWidth="1"/>
    <col min="7691" max="7691" width="12.7109375" style="1" customWidth="1"/>
    <col min="7692" max="7692" width="11.7109375" style="1" customWidth="1"/>
    <col min="7693" max="7693" width="20.85546875" style="1" customWidth="1"/>
    <col min="7694" max="7694" width="14.42578125" style="1" customWidth="1"/>
    <col min="7695" max="7936" width="11.42578125" style="1"/>
    <col min="7937" max="7937" width="7.28515625" style="1" customWidth="1"/>
    <col min="7938" max="7938" width="41.42578125" style="1" customWidth="1"/>
    <col min="7939" max="7939" width="6.85546875" style="1" customWidth="1"/>
    <col min="7940" max="7940" width="13.7109375" style="1" customWidth="1"/>
    <col min="7941" max="7941" width="10.7109375" style="1" customWidth="1"/>
    <col min="7942" max="7942" width="14.28515625" style="1" customWidth="1"/>
    <col min="7943" max="7943" width="10" style="1" customWidth="1"/>
    <col min="7944" max="7944" width="9.28515625" style="1" customWidth="1"/>
    <col min="7945" max="7945" width="11.7109375" style="1" customWidth="1"/>
    <col min="7946" max="7946" width="6.5703125" style="1" customWidth="1"/>
    <col min="7947" max="7947" width="12.7109375" style="1" customWidth="1"/>
    <col min="7948" max="7948" width="11.7109375" style="1" customWidth="1"/>
    <col min="7949" max="7949" width="20.85546875" style="1" customWidth="1"/>
    <col min="7950" max="7950" width="14.42578125" style="1" customWidth="1"/>
    <col min="7951" max="8192" width="11.42578125" style="1"/>
    <col min="8193" max="8193" width="7.28515625" style="1" customWidth="1"/>
    <col min="8194" max="8194" width="41.42578125" style="1" customWidth="1"/>
    <col min="8195" max="8195" width="6.85546875" style="1" customWidth="1"/>
    <col min="8196" max="8196" width="13.7109375" style="1" customWidth="1"/>
    <col min="8197" max="8197" width="10.7109375" style="1" customWidth="1"/>
    <col min="8198" max="8198" width="14.28515625" style="1" customWidth="1"/>
    <col min="8199" max="8199" width="10" style="1" customWidth="1"/>
    <col min="8200" max="8200" width="9.28515625" style="1" customWidth="1"/>
    <col min="8201" max="8201" width="11.7109375" style="1" customWidth="1"/>
    <col min="8202" max="8202" width="6.5703125" style="1" customWidth="1"/>
    <col min="8203" max="8203" width="12.7109375" style="1" customWidth="1"/>
    <col min="8204" max="8204" width="11.7109375" style="1" customWidth="1"/>
    <col min="8205" max="8205" width="20.85546875" style="1" customWidth="1"/>
    <col min="8206" max="8206" width="14.42578125" style="1" customWidth="1"/>
    <col min="8207" max="8448" width="11.42578125" style="1"/>
    <col min="8449" max="8449" width="7.28515625" style="1" customWidth="1"/>
    <col min="8450" max="8450" width="41.42578125" style="1" customWidth="1"/>
    <col min="8451" max="8451" width="6.85546875" style="1" customWidth="1"/>
    <col min="8452" max="8452" width="13.7109375" style="1" customWidth="1"/>
    <col min="8453" max="8453" width="10.7109375" style="1" customWidth="1"/>
    <col min="8454" max="8454" width="14.28515625" style="1" customWidth="1"/>
    <col min="8455" max="8455" width="10" style="1" customWidth="1"/>
    <col min="8456" max="8456" width="9.28515625" style="1" customWidth="1"/>
    <col min="8457" max="8457" width="11.7109375" style="1" customWidth="1"/>
    <col min="8458" max="8458" width="6.5703125" style="1" customWidth="1"/>
    <col min="8459" max="8459" width="12.7109375" style="1" customWidth="1"/>
    <col min="8460" max="8460" width="11.7109375" style="1" customWidth="1"/>
    <col min="8461" max="8461" width="20.85546875" style="1" customWidth="1"/>
    <col min="8462" max="8462" width="14.42578125" style="1" customWidth="1"/>
    <col min="8463" max="8704" width="11.42578125" style="1"/>
    <col min="8705" max="8705" width="7.28515625" style="1" customWidth="1"/>
    <col min="8706" max="8706" width="41.42578125" style="1" customWidth="1"/>
    <col min="8707" max="8707" width="6.85546875" style="1" customWidth="1"/>
    <col min="8708" max="8708" width="13.7109375" style="1" customWidth="1"/>
    <col min="8709" max="8709" width="10.7109375" style="1" customWidth="1"/>
    <col min="8710" max="8710" width="14.28515625" style="1" customWidth="1"/>
    <col min="8711" max="8711" width="10" style="1" customWidth="1"/>
    <col min="8712" max="8712" width="9.28515625" style="1" customWidth="1"/>
    <col min="8713" max="8713" width="11.7109375" style="1" customWidth="1"/>
    <col min="8714" max="8714" width="6.5703125" style="1" customWidth="1"/>
    <col min="8715" max="8715" width="12.7109375" style="1" customWidth="1"/>
    <col min="8716" max="8716" width="11.7109375" style="1" customWidth="1"/>
    <col min="8717" max="8717" width="20.85546875" style="1" customWidth="1"/>
    <col min="8718" max="8718" width="14.42578125" style="1" customWidth="1"/>
    <col min="8719" max="8960" width="11.42578125" style="1"/>
    <col min="8961" max="8961" width="7.28515625" style="1" customWidth="1"/>
    <col min="8962" max="8962" width="41.42578125" style="1" customWidth="1"/>
    <col min="8963" max="8963" width="6.85546875" style="1" customWidth="1"/>
    <col min="8964" max="8964" width="13.7109375" style="1" customWidth="1"/>
    <col min="8965" max="8965" width="10.7109375" style="1" customWidth="1"/>
    <col min="8966" max="8966" width="14.28515625" style="1" customWidth="1"/>
    <col min="8967" max="8967" width="10" style="1" customWidth="1"/>
    <col min="8968" max="8968" width="9.28515625" style="1" customWidth="1"/>
    <col min="8969" max="8969" width="11.7109375" style="1" customWidth="1"/>
    <col min="8970" max="8970" width="6.5703125" style="1" customWidth="1"/>
    <col min="8971" max="8971" width="12.7109375" style="1" customWidth="1"/>
    <col min="8972" max="8972" width="11.7109375" style="1" customWidth="1"/>
    <col min="8973" max="8973" width="20.85546875" style="1" customWidth="1"/>
    <col min="8974" max="8974" width="14.42578125" style="1" customWidth="1"/>
    <col min="8975" max="9216" width="11.42578125" style="1"/>
    <col min="9217" max="9217" width="7.28515625" style="1" customWidth="1"/>
    <col min="9218" max="9218" width="41.42578125" style="1" customWidth="1"/>
    <col min="9219" max="9219" width="6.85546875" style="1" customWidth="1"/>
    <col min="9220" max="9220" width="13.7109375" style="1" customWidth="1"/>
    <col min="9221" max="9221" width="10.7109375" style="1" customWidth="1"/>
    <col min="9222" max="9222" width="14.28515625" style="1" customWidth="1"/>
    <col min="9223" max="9223" width="10" style="1" customWidth="1"/>
    <col min="9224" max="9224" width="9.28515625" style="1" customWidth="1"/>
    <col min="9225" max="9225" width="11.7109375" style="1" customWidth="1"/>
    <col min="9226" max="9226" width="6.5703125" style="1" customWidth="1"/>
    <col min="9227" max="9227" width="12.7109375" style="1" customWidth="1"/>
    <col min="9228" max="9228" width="11.7109375" style="1" customWidth="1"/>
    <col min="9229" max="9229" width="20.85546875" style="1" customWidth="1"/>
    <col min="9230" max="9230" width="14.42578125" style="1" customWidth="1"/>
    <col min="9231" max="9472" width="11.42578125" style="1"/>
    <col min="9473" max="9473" width="7.28515625" style="1" customWidth="1"/>
    <col min="9474" max="9474" width="41.42578125" style="1" customWidth="1"/>
    <col min="9475" max="9475" width="6.85546875" style="1" customWidth="1"/>
    <col min="9476" max="9476" width="13.7109375" style="1" customWidth="1"/>
    <col min="9477" max="9477" width="10.7109375" style="1" customWidth="1"/>
    <col min="9478" max="9478" width="14.28515625" style="1" customWidth="1"/>
    <col min="9479" max="9479" width="10" style="1" customWidth="1"/>
    <col min="9480" max="9480" width="9.28515625" style="1" customWidth="1"/>
    <col min="9481" max="9481" width="11.7109375" style="1" customWidth="1"/>
    <col min="9482" max="9482" width="6.5703125" style="1" customWidth="1"/>
    <col min="9483" max="9483" width="12.7109375" style="1" customWidth="1"/>
    <col min="9484" max="9484" width="11.7109375" style="1" customWidth="1"/>
    <col min="9485" max="9485" width="20.85546875" style="1" customWidth="1"/>
    <col min="9486" max="9486" width="14.42578125" style="1" customWidth="1"/>
    <col min="9487" max="9728" width="11.42578125" style="1"/>
    <col min="9729" max="9729" width="7.28515625" style="1" customWidth="1"/>
    <col min="9730" max="9730" width="41.42578125" style="1" customWidth="1"/>
    <col min="9731" max="9731" width="6.85546875" style="1" customWidth="1"/>
    <col min="9732" max="9732" width="13.7109375" style="1" customWidth="1"/>
    <col min="9733" max="9733" width="10.7109375" style="1" customWidth="1"/>
    <col min="9734" max="9734" width="14.28515625" style="1" customWidth="1"/>
    <col min="9735" max="9735" width="10" style="1" customWidth="1"/>
    <col min="9736" max="9736" width="9.28515625" style="1" customWidth="1"/>
    <col min="9737" max="9737" width="11.7109375" style="1" customWidth="1"/>
    <col min="9738" max="9738" width="6.5703125" style="1" customWidth="1"/>
    <col min="9739" max="9739" width="12.7109375" style="1" customWidth="1"/>
    <col min="9740" max="9740" width="11.7109375" style="1" customWidth="1"/>
    <col min="9741" max="9741" width="20.85546875" style="1" customWidth="1"/>
    <col min="9742" max="9742" width="14.42578125" style="1" customWidth="1"/>
    <col min="9743" max="9984" width="11.42578125" style="1"/>
    <col min="9985" max="9985" width="7.28515625" style="1" customWidth="1"/>
    <col min="9986" max="9986" width="41.42578125" style="1" customWidth="1"/>
    <col min="9987" max="9987" width="6.85546875" style="1" customWidth="1"/>
    <col min="9988" max="9988" width="13.7109375" style="1" customWidth="1"/>
    <col min="9989" max="9989" width="10.7109375" style="1" customWidth="1"/>
    <col min="9990" max="9990" width="14.28515625" style="1" customWidth="1"/>
    <col min="9991" max="9991" width="10" style="1" customWidth="1"/>
    <col min="9992" max="9992" width="9.28515625" style="1" customWidth="1"/>
    <col min="9993" max="9993" width="11.7109375" style="1" customWidth="1"/>
    <col min="9994" max="9994" width="6.5703125" style="1" customWidth="1"/>
    <col min="9995" max="9995" width="12.7109375" style="1" customWidth="1"/>
    <col min="9996" max="9996" width="11.7109375" style="1" customWidth="1"/>
    <col min="9997" max="9997" width="20.85546875" style="1" customWidth="1"/>
    <col min="9998" max="9998" width="14.42578125" style="1" customWidth="1"/>
    <col min="9999" max="10240" width="11.42578125" style="1"/>
    <col min="10241" max="10241" width="7.28515625" style="1" customWidth="1"/>
    <col min="10242" max="10242" width="41.42578125" style="1" customWidth="1"/>
    <col min="10243" max="10243" width="6.85546875" style="1" customWidth="1"/>
    <col min="10244" max="10244" width="13.7109375" style="1" customWidth="1"/>
    <col min="10245" max="10245" width="10.7109375" style="1" customWidth="1"/>
    <col min="10246" max="10246" width="14.28515625" style="1" customWidth="1"/>
    <col min="10247" max="10247" width="10" style="1" customWidth="1"/>
    <col min="10248" max="10248" width="9.28515625" style="1" customWidth="1"/>
    <col min="10249" max="10249" width="11.7109375" style="1" customWidth="1"/>
    <col min="10250" max="10250" width="6.5703125" style="1" customWidth="1"/>
    <col min="10251" max="10251" width="12.7109375" style="1" customWidth="1"/>
    <col min="10252" max="10252" width="11.7109375" style="1" customWidth="1"/>
    <col min="10253" max="10253" width="20.85546875" style="1" customWidth="1"/>
    <col min="10254" max="10254" width="14.42578125" style="1" customWidth="1"/>
    <col min="10255" max="10496" width="11.42578125" style="1"/>
    <col min="10497" max="10497" width="7.28515625" style="1" customWidth="1"/>
    <col min="10498" max="10498" width="41.42578125" style="1" customWidth="1"/>
    <col min="10499" max="10499" width="6.85546875" style="1" customWidth="1"/>
    <col min="10500" max="10500" width="13.7109375" style="1" customWidth="1"/>
    <col min="10501" max="10501" width="10.7109375" style="1" customWidth="1"/>
    <col min="10502" max="10502" width="14.28515625" style="1" customWidth="1"/>
    <col min="10503" max="10503" width="10" style="1" customWidth="1"/>
    <col min="10504" max="10504" width="9.28515625" style="1" customWidth="1"/>
    <col min="10505" max="10505" width="11.7109375" style="1" customWidth="1"/>
    <col min="10506" max="10506" width="6.5703125" style="1" customWidth="1"/>
    <col min="10507" max="10507" width="12.7109375" style="1" customWidth="1"/>
    <col min="10508" max="10508" width="11.7109375" style="1" customWidth="1"/>
    <col min="10509" max="10509" width="20.85546875" style="1" customWidth="1"/>
    <col min="10510" max="10510" width="14.42578125" style="1" customWidth="1"/>
    <col min="10511" max="10752" width="11.42578125" style="1"/>
    <col min="10753" max="10753" width="7.28515625" style="1" customWidth="1"/>
    <col min="10754" max="10754" width="41.42578125" style="1" customWidth="1"/>
    <col min="10755" max="10755" width="6.85546875" style="1" customWidth="1"/>
    <col min="10756" max="10756" width="13.7109375" style="1" customWidth="1"/>
    <col min="10757" max="10757" width="10.7109375" style="1" customWidth="1"/>
    <col min="10758" max="10758" width="14.28515625" style="1" customWidth="1"/>
    <col min="10759" max="10759" width="10" style="1" customWidth="1"/>
    <col min="10760" max="10760" width="9.28515625" style="1" customWidth="1"/>
    <col min="10761" max="10761" width="11.7109375" style="1" customWidth="1"/>
    <col min="10762" max="10762" width="6.5703125" style="1" customWidth="1"/>
    <col min="10763" max="10763" width="12.7109375" style="1" customWidth="1"/>
    <col min="10764" max="10764" width="11.7109375" style="1" customWidth="1"/>
    <col min="10765" max="10765" width="20.85546875" style="1" customWidth="1"/>
    <col min="10766" max="10766" width="14.42578125" style="1" customWidth="1"/>
    <col min="10767" max="11008" width="11.42578125" style="1"/>
    <col min="11009" max="11009" width="7.28515625" style="1" customWidth="1"/>
    <col min="11010" max="11010" width="41.42578125" style="1" customWidth="1"/>
    <col min="11011" max="11011" width="6.85546875" style="1" customWidth="1"/>
    <col min="11012" max="11012" width="13.7109375" style="1" customWidth="1"/>
    <col min="11013" max="11013" width="10.7109375" style="1" customWidth="1"/>
    <col min="11014" max="11014" width="14.28515625" style="1" customWidth="1"/>
    <col min="11015" max="11015" width="10" style="1" customWidth="1"/>
    <col min="11016" max="11016" width="9.28515625" style="1" customWidth="1"/>
    <col min="11017" max="11017" width="11.7109375" style="1" customWidth="1"/>
    <col min="11018" max="11018" width="6.5703125" style="1" customWidth="1"/>
    <col min="11019" max="11019" width="12.7109375" style="1" customWidth="1"/>
    <col min="11020" max="11020" width="11.7109375" style="1" customWidth="1"/>
    <col min="11021" max="11021" width="20.85546875" style="1" customWidth="1"/>
    <col min="11022" max="11022" width="14.42578125" style="1" customWidth="1"/>
    <col min="11023" max="11264" width="11.42578125" style="1"/>
    <col min="11265" max="11265" width="7.28515625" style="1" customWidth="1"/>
    <col min="11266" max="11266" width="41.42578125" style="1" customWidth="1"/>
    <col min="11267" max="11267" width="6.85546875" style="1" customWidth="1"/>
    <col min="11268" max="11268" width="13.7109375" style="1" customWidth="1"/>
    <col min="11269" max="11269" width="10.7109375" style="1" customWidth="1"/>
    <col min="11270" max="11270" width="14.28515625" style="1" customWidth="1"/>
    <col min="11271" max="11271" width="10" style="1" customWidth="1"/>
    <col min="11272" max="11272" width="9.28515625" style="1" customWidth="1"/>
    <col min="11273" max="11273" width="11.7109375" style="1" customWidth="1"/>
    <col min="11274" max="11274" width="6.5703125" style="1" customWidth="1"/>
    <col min="11275" max="11275" width="12.7109375" style="1" customWidth="1"/>
    <col min="11276" max="11276" width="11.7109375" style="1" customWidth="1"/>
    <col min="11277" max="11277" width="20.85546875" style="1" customWidth="1"/>
    <col min="11278" max="11278" width="14.42578125" style="1" customWidth="1"/>
    <col min="11279" max="11520" width="11.42578125" style="1"/>
    <col min="11521" max="11521" width="7.28515625" style="1" customWidth="1"/>
    <col min="11522" max="11522" width="41.42578125" style="1" customWidth="1"/>
    <col min="11523" max="11523" width="6.85546875" style="1" customWidth="1"/>
    <col min="11524" max="11524" width="13.7109375" style="1" customWidth="1"/>
    <col min="11525" max="11525" width="10.7109375" style="1" customWidth="1"/>
    <col min="11526" max="11526" width="14.28515625" style="1" customWidth="1"/>
    <col min="11527" max="11527" width="10" style="1" customWidth="1"/>
    <col min="11528" max="11528" width="9.28515625" style="1" customWidth="1"/>
    <col min="11529" max="11529" width="11.7109375" style="1" customWidth="1"/>
    <col min="11530" max="11530" width="6.5703125" style="1" customWidth="1"/>
    <col min="11531" max="11531" width="12.7109375" style="1" customWidth="1"/>
    <col min="11532" max="11532" width="11.7109375" style="1" customWidth="1"/>
    <col min="11533" max="11533" width="20.85546875" style="1" customWidth="1"/>
    <col min="11534" max="11534" width="14.42578125" style="1" customWidth="1"/>
    <col min="11535" max="11776" width="11.42578125" style="1"/>
    <col min="11777" max="11777" width="7.28515625" style="1" customWidth="1"/>
    <col min="11778" max="11778" width="41.42578125" style="1" customWidth="1"/>
    <col min="11779" max="11779" width="6.85546875" style="1" customWidth="1"/>
    <col min="11780" max="11780" width="13.7109375" style="1" customWidth="1"/>
    <col min="11781" max="11781" width="10.7109375" style="1" customWidth="1"/>
    <col min="11782" max="11782" width="14.28515625" style="1" customWidth="1"/>
    <col min="11783" max="11783" width="10" style="1" customWidth="1"/>
    <col min="11784" max="11784" width="9.28515625" style="1" customWidth="1"/>
    <col min="11785" max="11785" width="11.7109375" style="1" customWidth="1"/>
    <col min="11786" max="11786" width="6.5703125" style="1" customWidth="1"/>
    <col min="11787" max="11787" width="12.7109375" style="1" customWidth="1"/>
    <col min="11788" max="11788" width="11.7109375" style="1" customWidth="1"/>
    <col min="11789" max="11789" width="20.85546875" style="1" customWidth="1"/>
    <col min="11790" max="11790" width="14.42578125" style="1" customWidth="1"/>
    <col min="11791" max="12032" width="11.42578125" style="1"/>
    <col min="12033" max="12033" width="7.28515625" style="1" customWidth="1"/>
    <col min="12034" max="12034" width="41.42578125" style="1" customWidth="1"/>
    <col min="12035" max="12035" width="6.85546875" style="1" customWidth="1"/>
    <col min="12036" max="12036" width="13.7109375" style="1" customWidth="1"/>
    <col min="12037" max="12037" width="10.7109375" style="1" customWidth="1"/>
    <col min="12038" max="12038" width="14.28515625" style="1" customWidth="1"/>
    <col min="12039" max="12039" width="10" style="1" customWidth="1"/>
    <col min="12040" max="12040" width="9.28515625" style="1" customWidth="1"/>
    <col min="12041" max="12041" width="11.7109375" style="1" customWidth="1"/>
    <col min="12042" max="12042" width="6.5703125" style="1" customWidth="1"/>
    <col min="12043" max="12043" width="12.7109375" style="1" customWidth="1"/>
    <col min="12044" max="12044" width="11.7109375" style="1" customWidth="1"/>
    <col min="12045" max="12045" width="20.85546875" style="1" customWidth="1"/>
    <col min="12046" max="12046" width="14.42578125" style="1" customWidth="1"/>
    <col min="12047" max="12288" width="11.42578125" style="1"/>
    <col min="12289" max="12289" width="7.28515625" style="1" customWidth="1"/>
    <col min="12290" max="12290" width="41.42578125" style="1" customWidth="1"/>
    <col min="12291" max="12291" width="6.85546875" style="1" customWidth="1"/>
    <col min="12292" max="12292" width="13.7109375" style="1" customWidth="1"/>
    <col min="12293" max="12293" width="10.7109375" style="1" customWidth="1"/>
    <col min="12294" max="12294" width="14.28515625" style="1" customWidth="1"/>
    <col min="12295" max="12295" width="10" style="1" customWidth="1"/>
    <col min="12296" max="12296" width="9.28515625" style="1" customWidth="1"/>
    <col min="12297" max="12297" width="11.7109375" style="1" customWidth="1"/>
    <col min="12298" max="12298" width="6.5703125" style="1" customWidth="1"/>
    <col min="12299" max="12299" width="12.7109375" style="1" customWidth="1"/>
    <col min="12300" max="12300" width="11.7109375" style="1" customWidth="1"/>
    <col min="12301" max="12301" width="20.85546875" style="1" customWidth="1"/>
    <col min="12302" max="12302" width="14.42578125" style="1" customWidth="1"/>
    <col min="12303" max="12544" width="11.42578125" style="1"/>
    <col min="12545" max="12545" width="7.28515625" style="1" customWidth="1"/>
    <col min="12546" max="12546" width="41.42578125" style="1" customWidth="1"/>
    <col min="12547" max="12547" width="6.85546875" style="1" customWidth="1"/>
    <col min="12548" max="12548" width="13.7109375" style="1" customWidth="1"/>
    <col min="12549" max="12549" width="10.7109375" style="1" customWidth="1"/>
    <col min="12550" max="12550" width="14.28515625" style="1" customWidth="1"/>
    <col min="12551" max="12551" width="10" style="1" customWidth="1"/>
    <col min="12552" max="12552" width="9.28515625" style="1" customWidth="1"/>
    <col min="12553" max="12553" width="11.7109375" style="1" customWidth="1"/>
    <col min="12554" max="12554" width="6.5703125" style="1" customWidth="1"/>
    <col min="12555" max="12555" width="12.7109375" style="1" customWidth="1"/>
    <col min="12556" max="12556" width="11.7109375" style="1" customWidth="1"/>
    <col min="12557" max="12557" width="20.85546875" style="1" customWidth="1"/>
    <col min="12558" max="12558" width="14.42578125" style="1" customWidth="1"/>
    <col min="12559" max="12800" width="11.42578125" style="1"/>
    <col min="12801" max="12801" width="7.28515625" style="1" customWidth="1"/>
    <col min="12802" max="12802" width="41.42578125" style="1" customWidth="1"/>
    <col min="12803" max="12803" width="6.85546875" style="1" customWidth="1"/>
    <col min="12804" max="12804" width="13.7109375" style="1" customWidth="1"/>
    <col min="12805" max="12805" width="10.7109375" style="1" customWidth="1"/>
    <col min="12806" max="12806" width="14.28515625" style="1" customWidth="1"/>
    <col min="12807" max="12807" width="10" style="1" customWidth="1"/>
    <col min="12808" max="12808" width="9.28515625" style="1" customWidth="1"/>
    <col min="12809" max="12809" width="11.7109375" style="1" customWidth="1"/>
    <col min="12810" max="12810" width="6.5703125" style="1" customWidth="1"/>
    <col min="12811" max="12811" width="12.7109375" style="1" customWidth="1"/>
    <col min="12812" max="12812" width="11.7109375" style="1" customWidth="1"/>
    <col min="12813" max="12813" width="20.85546875" style="1" customWidth="1"/>
    <col min="12814" max="12814" width="14.42578125" style="1" customWidth="1"/>
    <col min="12815" max="13056" width="11.42578125" style="1"/>
    <col min="13057" max="13057" width="7.28515625" style="1" customWidth="1"/>
    <col min="13058" max="13058" width="41.42578125" style="1" customWidth="1"/>
    <col min="13059" max="13059" width="6.85546875" style="1" customWidth="1"/>
    <col min="13060" max="13060" width="13.7109375" style="1" customWidth="1"/>
    <col min="13061" max="13061" width="10.7109375" style="1" customWidth="1"/>
    <col min="13062" max="13062" width="14.28515625" style="1" customWidth="1"/>
    <col min="13063" max="13063" width="10" style="1" customWidth="1"/>
    <col min="13064" max="13064" width="9.28515625" style="1" customWidth="1"/>
    <col min="13065" max="13065" width="11.7109375" style="1" customWidth="1"/>
    <col min="13066" max="13066" width="6.5703125" style="1" customWidth="1"/>
    <col min="13067" max="13067" width="12.7109375" style="1" customWidth="1"/>
    <col min="13068" max="13068" width="11.7109375" style="1" customWidth="1"/>
    <col min="13069" max="13069" width="20.85546875" style="1" customWidth="1"/>
    <col min="13070" max="13070" width="14.42578125" style="1" customWidth="1"/>
    <col min="13071" max="13312" width="11.42578125" style="1"/>
    <col min="13313" max="13313" width="7.28515625" style="1" customWidth="1"/>
    <col min="13314" max="13314" width="41.42578125" style="1" customWidth="1"/>
    <col min="13315" max="13315" width="6.85546875" style="1" customWidth="1"/>
    <col min="13316" max="13316" width="13.7109375" style="1" customWidth="1"/>
    <col min="13317" max="13317" width="10.7109375" style="1" customWidth="1"/>
    <col min="13318" max="13318" width="14.28515625" style="1" customWidth="1"/>
    <col min="13319" max="13319" width="10" style="1" customWidth="1"/>
    <col min="13320" max="13320" width="9.28515625" style="1" customWidth="1"/>
    <col min="13321" max="13321" width="11.7109375" style="1" customWidth="1"/>
    <col min="13322" max="13322" width="6.5703125" style="1" customWidth="1"/>
    <col min="13323" max="13323" width="12.7109375" style="1" customWidth="1"/>
    <col min="13324" max="13324" width="11.7109375" style="1" customWidth="1"/>
    <col min="13325" max="13325" width="20.85546875" style="1" customWidth="1"/>
    <col min="13326" max="13326" width="14.42578125" style="1" customWidth="1"/>
    <col min="13327" max="13568" width="11.42578125" style="1"/>
    <col min="13569" max="13569" width="7.28515625" style="1" customWidth="1"/>
    <col min="13570" max="13570" width="41.42578125" style="1" customWidth="1"/>
    <col min="13571" max="13571" width="6.85546875" style="1" customWidth="1"/>
    <col min="13572" max="13572" width="13.7109375" style="1" customWidth="1"/>
    <col min="13573" max="13573" width="10.7109375" style="1" customWidth="1"/>
    <col min="13574" max="13574" width="14.28515625" style="1" customWidth="1"/>
    <col min="13575" max="13575" width="10" style="1" customWidth="1"/>
    <col min="13576" max="13576" width="9.28515625" style="1" customWidth="1"/>
    <col min="13577" max="13577" width="11.7109375" style="1" customWidth="1"/>
    <col min="13578" max="13578" width="6.5703125" style="1" customWidth="1"/>
    <col min="13579" max="13579" width="12.7109375" style="1" customWidth="1"/>
    <col min="13580" max="13580" width="11.7109375" style="1" customWidth="1"/>
    <col min="13581" max="13581" width="20.85546875" style="1" customWidth="1"/>
    <col min="13582" max="13582" width="14.42578125" style="1" customWidth="1"/>
    <col min="13583" max="13824" width="11.42578125" style="1"/>
    <col min="13825" max="13825" width="7.28515625" style="1" customWidth="1"/>
    <col min="13826" max="13826" width="41.42578125" style="1" customWidth="1"/>
    <col min="13827" max="13827" width="6.85546875" style="1" customWidth="1"/>
    <col min="13828" max="13828" width="13.7109375" style="1" customWidth="1"/>
    <col min="13829" max="13829" width="10.7109375" style="1" customWidth="1"/>
    <col min="13830" max="13830" width="14.28515625" style="1" customWidth="1"/>
    <col min="13831" max="13831" width="10" style="1" customWidth="1"/>
    <col min="13832" max="13832" width="9.28515625" style="1" customWidth="1"/>
    <col min="13833" max="13833" width="11.7109375" style="1" customWidth="1"/>
    <col min="13834" max="13834" width="6.5703125" style="1" customWidth="1"/>
    <col min="13835" max="13835" width="12.7109375" style="1" customWidth="1"/>
    <col min="13836" max="13836" width="11.7109375" style="1" customWidth="1"/>
    <col min="13837" max="13837" width="20.85546875" style="1" customWidth="1"/>
    <col min="13838" max="13838" width="14.42578125" style="1" customWidth="1"/>
    <col min="13839" max="14080" width="11.42578125" style="1"/>
    <col min="14081" max="14081" width="7.28515625" style="1" customWidth="1"/>
    <col min="14082" max="14082" width="41.42578125" style="1" customWidth="1"/>
    <col min="14083" max="14083" width="6.85546875" style="1" customWidth="1"/>
    <col min="14084" max="14084" width="13.7109375" style="1" customWidth="1"/>
    <col min="14085" max="14085" width="10.7109375" style="1" customWidth="1"/>
    <col min="14086" max="14086" width="14.28515625" style="1" customWidth="1"/>
    <col min="14087" max="14087" width="10" style="1" customWidth="1"/>
    <col min="14088" max="14088" width="9.28515625" style="1" customWidth="1"/>
    <col min="14089" max="14089" width="11.7109375" style="1" customWidth="1"/>
    <col min="14090" max="14090" width="6.5703125" style="1" customWidth="1"/>
    <col min="14091" max="14091" width="12.7109375" style="1" customWidth="1"/>
    <col min="14092" max="14092" width="11.7109375" style="1" customWidth="1"/>
    <col min="14093" max="14093" width="20.85546875" style="1" customWidth="1"/>
    <col min="14094" max="14094" width="14.42578125" style="1" customWidth="1"/>
    <col min="14095" max="14336" width="11.42578125" style="1"/>
    <col min="14337" max="14337" width="7.28515625" style="1" customWidth="1"/>
    <col min="14338" max="14338" width="41.42578125" style="1" customWidth="1"/>
    <col min="14339" max="14339" width="6.85546875" style="1" customWidth="1"/>
    <col min="14340" max="14340" width="13.7109375" style="1" customWidth="1"/>
    <col min="14341" max="14341" width="10.7109375" style="1" customWidth="1"/>
    <col min="14342" max="14342" width="14.28515625" style="1" customWidth="1"/>
    <col min="14343" max="14343" width="10" style="1" customWidth="1"/>
    <col min="14344" max="14344" width="9.28515625" style="1" customWidth="1"/>
    <col min="14345" max="14345" width="11.7109375" style="1" customWidth="1"/>
    <col min="14346" max="14346" width="6.5703125" style="1" customWidth="1"/>
    <col min="14347" max="14347" width="12.7109375" style="1" customWidth="1"/>
    <col min="14348" max="14348" width="11.7109375" style="1" customWidth="1"/>
    <col min="14349" max="14349" width="20.85546875" style="1" customWidth="1"/>
    <col min="14350" max="14350" width="14.42578125" style="1" customWidth="1"/>
    <col min="14351" max="14592" width="11.42578125" style="1"/>
    <col min="14593" max="14593" width="7.28515625" style="1" customWidth="1"/>
    <col min="14594" max="14594" width="41.42578125" style="1" customWidth="1"/>
    <col min="14595" max="14595" width="6.85546875" style="1" customWidth="1"/>
    <col min="14596" max="14596" width="13.7109375" style="1" customWidth="1"/>
    <col min="14597" max="14597" width="10.7109375" style="1" customWidth="1"/>
    <col min="14598" max="14598" width="14.28515625" style="1" customWidth="1"/>
    <col min="14599" max="14599" width="10" style="1" customWidth="1"/>
    <col min="14600" max="14600" width="9.28515625" style="1" customWidth="1"/>
    <col min="14601" max="14601" width="11.7109375" style="1" customWidth="1"/>
    <col min="14602" max="14602" width="6.5703125" style="1" customWidth="1"/>
    <col min="14603" max="14603" width="12.7109375" style="1" customWidth="1"/>
    <col min="14604" max="14604" width="11.7109375" style="1" customWidth="1"/>
    <col min="14605" max="14605" width="20.85546875" style="1" customWidth="1"/>
    <col min="14606" max="14606" width="14.42578125" style="1" customWidth="1"/>
    <col min="14607" max="14848" width="11.42578125" style="1"/>
    <col min="14849" max="14849" width="7.28515625" style="1" customWidth="1"/>
    <col min="14850" max="14850" width="41.42578125" style="1" customWidth="1"/>
    <col min="14851" max="14851" width="6.85546875" style="1" customWidth="1"/>
    <col min="14852" max="14852" width="13.7109375" style="1" customWidth="1"/>
    <col min="14853" max="14853" width="10.7109375" style="1" customWidth="1"/>
    <col min="14854" max="14854" width="14.28515625" style="1" customWidth="1"/>
    <col min="14855" max="14855" width="10" style="1" customWidth="1"/>
    <col min="14856" max="14856" width="9.28515625" style="1" customWidth="1"/>
    <col min="14857" max="14857" width="11.7109375" style="1" customWidth="1"/>
    <col min="14858" max="14858" width="6.5703125" style="1" customWidth="1"/>
    <col min="14859" max="14859" width="12.7109375" style="1" customWidth="1"/>
    <col min="14860" max="14860" width="11.7109375" style="1" customWidth="1"/>
    <col min="14861" max="14861" width="20.85546875" style="1" customWidth="1"/>
    <col min="14862" max="14862" width="14.42578125" style="1" customWidth="1"/>
    <col min="14863" max="15104" width="11.42578125" style="1"/>
    <col min="15105" max="15105" width="7.28515625" style="1" customWidth="1"/>
    <col min="15106" max="15106" width="41.42578125" style="1" customWidth="1"/>
    <col min="15107" max="15107" width="6.85546875" style="1" customWidth="1"/>
    <col min="15108" max="15108" width="13.7109375" style="1" customWidth="1"/>
    <col min="15109" max="15109" width="10.7109375" style="1" customWidth="1"/>
    <col min="15110" max="15110" width="14.28515625" style="1" customWidth="1"/>
    <col min="15111" max="15111" width="10" style="1" customWidth="1"/>
    <col min="15112" max="15112" width="9.28515625" style="1" customWidth="1"/>
    <col min="15113" max="15113" width="11.7109375" style="1" customWidth="1"/>
    <col min="15114" max="15114" width="6.5703125" style="1" customWidth="1"/>
    <col min="15115" max="15115" width="12.7109375" style="1" customWidth="1"/>
    <col min="15116" max="15116" width="11.7109375" style="1" customWidth="1"/>
    <col min="15117" max="15117" width="20.85546875" style="1" customWidth="1"/>
    <col min="15118" max="15118" width="14.42578125" style="1" customWidth="1"/>
    <col min="15119" max="15360" width="11.42578125" style="1"/>
    <col min="15361" max="15361" width="7.28515625" style="1" customWidth="1"/>
    <col min="15362" max="15362" width="41.42578125" style="1" customWidth="1"/>
    <col min="15363" max="15363" width="6.85546875" style="1" customWidth="1"/>
    <col min="15364" max="15364" width="13.7109375" style="1" customWidth="1"/>
    <col min="15365" max="15365" width="10.7109375" style="1" customWidth="1"/>
    <col min="15366" max="15366" width="14.28515625" style="1" customWidth="1"/>
    <col min="15367" max="15367" width="10" style="1" customWidth="1"/>
    <col min="15368" max="15368" width="9.28515625" style="1" customWidth="1"/>
    <col min="15369" max="15369" width="11.7109375" style="1" customWidth="1"/>
    <col min="15370" max="15370" width="6.5703125" style="1" customWidth="1"/>
    <col min="15371" max="15371" width="12.7109375" style="1" customWidth="1"/>
    <col min="15372" max="15372" width="11.7109375" style="1" customWidth="1"/>
    <col min="15373" max="15373" width="20.85546875" style="1" customWidth="1"/>
    <col min="15374" max="15374" width="14.42578125" style="1" customWidth="1"/>
    <col min="15375" max="15616" width="11.42578125" style="1"/>
    <col min="15617" max="15617" width="7.28515625" style="1" customWidth="1"/>
    <col min="15618" max="15618" width="41.42578125" style="1" customWidth="1"/>
    <col min="15619" max="15619" width="6.85546875" style="1" customWidth="1"/>
    <col min="15620" max="15620" width="13.7109375" style="1" customWidth="1"/>
    <col min="15621" max="15621" width="10.7109375" style="1" customWidth="1"/>
    <col min="15622" max="15622" width="14.28515625" style="1" customWidth="1"/>
    <col min="15623" max="15623" width="10" style="1" customWidth="1"/>
    <col min="15624" max="15624" width="9.28515625" style="1" customWidth="1"/>
    <col min="15625" max="15625" width="11.7109375" style="1" customWidth="1"/>
    <col min="15626" max="15626" width="6.5703125" style="1" customWidth="1"/>
    <col min="15627" max="15627" width="12.7109375" style="1" customWidth="1"/>
    <col min="15628" max="15628" width="11.7109375" style="1" customWidth="1"/>
    <col min="15629" max="15629" width="20.85546875" style="1" customWidth="1"/>
    <col min="15630" max="15630" width="14.42578125" style="1" customWidth="1"/>
    <col min="15631" max="15872" width="11.42578125" style="1"/>
    <col min="15873" max="15873" width="7.28515625" style="1" customWidth="1"/>
    <col min="15874" max="15874" width="41.42578125" style="1" customWidth="1"/>
    <col min="15875" max="15875" width="6.85546875" style="1" customWidth="1"/>
    <col min="15876" max="15876" width="13.7109375" style="1" customWidth="1"/>
    <col min="15877" max="15877" width="10.7109375" style="1" customWidth="1"/>
    <col min="15878" max="15878" width="14.28515625" style="1" customWidth="1"/>
    <col min="15879" max="15879" width="10" style="1" customWidth="1"/>
    <col min="15880" max="15880" width="9.28515625" style="1" customWidth="1"/>
    <col min="15881" max="15881" width="11.7109375" style="1" customWidth="1"/>
    <col min="15882" max="15882" width="6.5703125" style="1" customWidth="1"/>
    <col min="15883" max="15883" width="12.7109375" style="1" customWidth="1"/>
    <col min="15884" max="15884" width="11.7109375" style="1" customWidth="1"/>
    <col min="15885" max="15885" width="20.85546875" style="1" customWidth="1"/>
    <col min="15886" max="15886" width="14.42578125" style="1" customWidth="1"/>
    <col min="15887" max="16128" width="11.42578125" style="1"/>
    <col min="16129" max="16129" width="7.28515625" style="1" customWidth="1"/>
    <col min="16130" max="16130" width="41.42578125" style="1" customWidth="1"/>
    <col min="16131" max="16131" width="6.85546875" style="1" customWidth="1"/>
    <col min="16132" max="16132" width="13.7109375" style="1" customWidth="1"/>
    <col min="16133" max="16133" width="10.7109375" style="1" customWidth="1"/>
    <col min="16134" max="16134" width="14.28515625" style="1" customWidth="1"/>
    <col min="16135" max="16135" width="10" style="1" customWidth="1"/>
    <col min="16136" max="16136" width="9.28515625" style="1" customWidth="1"/>
    <col min="16137" max="16137" width="11.7109375" style="1" customWidth="1"/>
    <col min="16138" max="16138" width="6.5703125" style="1" customWidth="1"/>
    <col min="16139" max="16139" width="12.7109375" style="1" customWidth="1"/>
    <col min="16140" max="16140" width="11.7109375" style="1" customWidth="1"/>
    <col min="16141" max="16141" width="20.85546875" style="1" customWidth="1"/>
    <col min="16142" max="16142" width="14.42578125" style="1" customWidth="1"/>
    <col min="16143" max="16384" width="11.42578125" style="1"/>
  </cols>
  <sheetData>
    <row r="1" spans="1:17" x14ac:dyDescent="0.2">
      <c r="A1" s="794" t="s">
        <v>0</v>
      </c>
      <c r="B1" s="795"/>
      <c r="C1" s="795"/>
      <c r="D1" s="795"/>
      <c r="E1" s="795"/>
      <c r="F1" s="795"/>
      <c r="G1" s="795"/>
      <c r="H1" s="795"/>
      <c r="I1" s="795"/>
      <c r="J1" s="795"/>
      <c r="K1" s="795"/>
      <c r="L1" s="795"/>
      <c r="M1" s="795"/>
      <c r="N1" s="796"/>
    </row>
    <row r="2" spans="1:17" x14ac:dyDescent="0.2">
      <c r="A2" s="797" t="s">
        <v>1</v>
      </c>
      <c r="B2" s="798"/>
      <c r="C2" s="798"/>
      <c r="D2" s="798"/>
      <c r="E2" s="798"/>
      <c r="F2" s="798"/>
      <c r="G2" s="798"/>
      <c r="H2" s="798"/>
      <c r="I2" s="798"/>
      <c r="J2" s="798"/>
      <c r="K2" s="798"/>
      <c r="L2" s="798"/>
      <c r="M2" s="798"/>
      <c r="N2" s="799"/>
    </row>
    <row r="3" spans="1:17" x14ac:dyDescent="0.2">
      <c r="A3" s="627"/>
      <c r="B3" s="628"/>
      <c r="C3" s="628"/>
      <c r="D3" s="628"/>
      <c r="E3" s="628"/>
      <c r="F3" s="628"/>
      <c r="G3" s="628"/>
      <c r="H3" s="628"/>
      <c r="I3" s="628"/>
      <c r="J3" s="628"/>
      <c r="K3" s="628"/>
      <c r="L3" s="628"/>
      <c r="M3" s="628"/>
      <c r="N3" s="254" t="s">
        <v>162</v>
      </c>
      <c r="O3" s="3"/>
      <c r="P3" s="3"/>
      <c r="Q3" s="3"/>
    </row>
    <row r="4" spans="1:17" x14ac:dyDescent="0.2">
      <c r="A4" s="599"/>
      <c r="B4" s="600"/>
      <c r="C4" s="600"/>
      <c r="D4" s="600"/>
      <c r="E4" s="600"/>
      <c r="F4" s="600"/>
      <c r="G4" s="600"/>
      <c r="H4" s="600"/>
      <c r="I4" s="600"/>
      <c r="J4" s="600"/>
      <c r="K4" s="600"/>
      <c r="L4" s="600"/>
      <c r="M4" s="600"/>
      <c r="N4" s="255"/>
      <c r="O4" s="5"/>
      <c r="P4" s="5"/>
      <c r="Q4" s="6"/>
    </row>
    <row r="5" spans="1:17" x14ac:dyDescent="0.2">
      <c r="A5" s="7"/>
      <c r="B5" s="256" t="s">
        <v>2</v>
      </c>
      <c r="C5" s="257" t="s">
        <v>163</v>
      </c>
      <c r="D5" s="257"/>
      <c r="E5" s="257"/>
      <c r="F5" s="257"/>
      <c r="G5" s="258"/>
      <c r="H5" s="259"/>
      <c r="I5" s="259"/>
      <c r="J5" s="259"/>
      <c r="K5" s="259"/>
      <c r="L5" s="259"/>
      <c r="M5" s="256" t="s">
        <v>4</v>
      </c>
      <c r="N5" s="260">
        <v>21082083.82</v>
      </c>
      <c r="O5" s="13"/>
      <c r="P5" s="14"/>
      <c r="Q5" s="14"/>
    </row>
    <row r="6" spans="1:17" x14ac:dyDescent="0.2">
      <c r="A6" s="7"/>
      <c r="B6" s="256" t="s">
        <v>5</v>
      </c>
      <c r="C6" s="261">
        <v>3</v>
      </c>
      <c r="D6" s="259"/>
      <c r="E6" s="257"/>
      <c r="F6" s="257"/>
      <c r="G6" s="257"/>
      <c r="H6" s="259"/>
      <c r="I6" s="259"/>
      <c r="J6" s="259"/>
      <c r="K6" s="259"/>
      <c r="L6" s="259"/>
      <c r="M6" s="256" t="s">
        <v>6</v>
      </c>
      <c r="N6" s="260">
        <v>4216416.76</v>
      </c>
      <c r="O6" s="13"/>
      <c r="P6" s="14"/>
      <c r="Q6" s="14"/>
    </row>
    <row r="7" spans="1:17" x14ac:dyDescent="0.2">
      <c r="A7" s="7"/>
      <c r="B7" s="256" t="s">
        <v>8</v>
      </c>
      <c r="C7" s="257" t="s">
        <v>448</v>
      </c>
      <c r="D7" s="257"/>
      <c r="E7" s="257"/>
      <c r="F7" s="257"/>
      <c r="G7" s="262"/>
      <c r="H7" s="259"/>
      <c r="I7" s="259"/>
      <c r="J7" s="259"/>
      <c r="K7" s="259"/>
      <c r="L7" s="259"/>
      <c r="M7" s="256" t="s">
        <v>9</v>
      </c>
      <c r="N7" s="263" t="s">
        <v>164</v>
      </c>
      <c r="O7" s="13"/>
      <c r="P7" s="14"/>
      <c r="Q7" s="14"/>
    </row>
    <row r="8" spans="1:17" ht="13.5" thickBot="1" x14ac:dyDescent="0.25">
      <c r="A8" s="7"/>
      <c r="B8" s="256" t="s">
        <v>11</v>
      </c>
      <c r="C8" s="257" t="s">
        <v>165</v>
      </c>
      <c r="D8" s="257"/>
      <c r="E8" s="257"/>
      <c r="F8" s="257"/>
      <c r="G8" s="257"/>
      <c r="H8" s="259"/>
      <c r="I8" s="259"/>
      <c r="J8" s="259"/>
      <c r="K8" s="259"/>
      <c r="L8" s="259"/>
      <c r="M8" s="259"/>
      <c r="N8" s="264"/>
      <c r="O8" s="14"/>
      <c r="P8" s="14"/>
      <c r="Q8" s="14"/>
    </row>
    <row r="9" spans="1:17" ht="13.5" thickBot="1" x14ac:dyDescent="0.25">
      <c r="A9" s="785" t="s">
        <v>13</v>
      </c>
      <c r="B9" s="786"/>
      <c r="C9" s="786"/>
      <c r="D9" s="786"/>
      <c r="E9" s="786"/>
      <c r="F9" s="787"/>
      <c r="G9" s="788" t="s">
        <v>14</v>
      </c>
      <c r="H9" s="789"/>
      <c r="I9" s="789"/>
      <c r="J9" s="789"/>
      <c r="K9" s="790"/>
      <c r="L9" s="791" t="s">
        <v>15</v>
      </c>
      <c r="M9" s="792"/>
      <c r="N9" s="793"/>
    </row>
    <row r="10" spans="1:17" ht="13.5" thickBot="1" x14ac:dyDescent="0.25">
      <c r="A10" s="267" t="s">
        <v>16</v>
      </c>
      <c r="B10" s="268" t="s">
        <v>17</v>
      </c>
      <c r="C10" s="268" t="s">
        <v>18</v>
      </c>
      <c r="D10" s="268" t="s">
        <v>19</v>
      </c>
      <c r="E10" s="269" t="s">
        <v>20</v>
      </c>
      <c r="F10" s="270" t="s">
        <v>21</v>
      </c>
      <c r="G10" s="271" t="s">
        <v>22</v>
      </c>
      <c r="H10" s="272" t="s">
        <v>23</v>
      </c>
      <c r="I10" s="273" t="s">
        <v>24</v>
      </c>
      <c r="J10" s="274" t="s">
        <v>25</v>
      </c>
      <c r="K10" s="274" t="s">
        <v>26</v>
      </c>
      <c r="L10" s="275" t="s">
        <v>22</v>
      </c>
      <c r="M10" s="276" t="s">
        <v>23</v>
      </c>
      <c r="N10" s="277" t="s">
        <v>24</v>
      </c>
      <c r="O10" s="29"/>
    </row>
    <row r="11" spans="1:17" x14ac:dyDescent="0.2">
      <c r="A11" s="278" t="s">
        <v>166</v>
      </c>
      <c r="B11" s="279" t="s">
        <v>167</v>
      </c>
      <c r="C11" s="280"/>
      <c r="D11" s="281"/>
      <c r="E11" s="282"/>
      <c r="F11" s="283"/>
      <c r="G11" s="284"/>
      <c r="H11" s="285"/>
      <c r="I11" s="286"/>
      <c r="J11" s="287"/>
      <c r="K11" s="287"/>
      <c r="L11" s="288"/>
      <c r="M11" s="289"/>
      <c r="N11" s="290"/>
      <c r="O11" s="29"/>
    </row>
    <row r="12" spans="1:17" ht="12" customHeight="1" x14ac:dyDescent="0.2">
      <c r="A12" s="291">
        <v>1</v>
      </c>
      <c r="B12" s="292" t="s">
        <v>27</v>
      </c>
      <c r="C12" s="293"/>
      <c r="D12" s="294"/>
      <c r="E12" s="295"/>
      <c r="F12" s="295"/>
      <c r="G12" s="296"/>
      <c r="H12" s="296"/>
      <c r="I12" s="297"/>
      <c r="J12" s="298"/>
      <c r="K12" s="299"/>
      <c r="L12" s="300"/>
      <c r="M12" s="301"/>
      <c r="N12" s="302"/>
      <c r="O12" s="42"/>
    </row>
    <row r="13" spans="1:17" ht="12.75" customHeight="1" x14ac:dyDescent="0.2">
      <c r="A13" s="303">
        <v>1.01</v>
      </c>
      <c r="B13" s="304" t="s">
        <v>28</v>
      </c>
      <c r="C13" s="294" t="s">
        <v>29</v>
      </c>
      <c r="D13" s="295">
        <v>3474</v>
      </c>
      <c r="E13" s="305">
        <v>41.16</v>
      </c>
      <c r="F13" s="306">
        <f>D13*E13</f>
        <v>142989.84</v>
      </c>
      <c r="G13" s="307">
        <v>2500.5</v>
      </c>
      <c r="H13" s="296"/>
      <c r="I13" s="308">
        <f>G13+H13</f>
        <v>2500.5</v>
      </c>
      <c r="J13" s="309">
        <f>(I13/D13)*100</f>
        <v>71.977547495682217</v>
      </c>
      <c r="K13" s="296"/>
      <c r="L13" s="310">
        <v>102920.58</v>
      </c>
      <c r="M13" s="311"/>
      <c r="N13" s="302">
        <f t="shared" ref="N13:N18" si="0">L13+M13</f>
        <v>102920.58</v>
      </c>
      <c r="O13" s="52"/>
    </row>
    <row r="14" spans="1:17" ht="12.75" customHeight="1" x14ac:dyDescent="0.2">
      <c r="A14" s="303">
        <v>1.02</v>
      </c>
      <c r="B14" s="304" t="s">
        <v>32</v>
      </c>
      <c r="C14" s="294" t="s">
        <v>29</v>
      </c>
      <c r="D14" s="295">
        <v>3474</v>
      </c>
      <c r="E14" s="305">
        <v>93.09</v>
      </c>
      <c r="F14" s="306">
        <f>D14*E14</f>
        <v>323394.66000000003</v>
      </c>
      <c r="G14" s="307">
        <v>2500.5</v>
      </c>
      <c r="H14" s="296"/>
      <c r="I14" s="308">
        <f>G14+H14</f>
        <v>2500.5</v>
      </c>
      <c r="J14" s="309">
        <f t="shared" ref="J14:J44" si="1">(I14/D14)*100</f>
        <v>71.977547495682217</v>
      </c>
      <c r="K14" s="296"/>
      <c r="L14" s="310">
        <v>232771.55</v>
      </c>
      <c r="M14" s="311"/>
      <c r="N14" s="302">
        <f t="shared" si="0"/>
        <v>232771.55</v>
      </c>
      <c r="O14" s="52"/>
    </row>
    <row r="15" spans="1:17" ht="12.75" customHeight="1" x14ac:dyDescent="0.2">
      <c r="A15" s="303">
        <v>1.03</v>
      </c>
      <c r="B15" s="304" t="s">
        <v>168</v>
      </c>
      <c r="C15" s="294" t="s">
        <v>54</v>
      </c>
      <c r="D15" s="295">
        <v>1</v>
      </c>
      <c r="E15" s="305">
        <v>82495.22</v>
      </c>
      <c r="F15" s="306">
        <f>D15*E15</f>
        <v>82495.22</v>
      </c>
      <c r="G15" s="307">
        <v>1</v>
      </c>
      <c r="H15" s="296"/>
      <c r="I15" s="308">
        <f>G15+H15</f>
        <v>1</v>
      </c>
      <c r="J15" s="309">
        <f t="shared" si="1"/>
        <v>100</v>
      </c>
      <c r="K15" s="296"/>
      <c r="L15" s="310">
        <v>82495.22</v>
      </c>
      <c r="M15" s="311"/>
      <c r="N15" s="302">
        <f t="shared" si="0"/>
        <v>82495.22</v>
      </c>
      <c r="O15" s="52"/>
    </row>
    <row r="16" spans="1:17" ht="12.75" customHeight="1" x14ac:dyDescent="0.2">
      <c r="A16" s="303">
        <v>1.04</v>
      </c>
      <c r="B16" s="304" t="s">
        <v>169</v>
      </c>
      <c r="C16" s="294" t="s">
        <v>31</v>
      </c>
      <c r="D16" s="295">
        <v>1</v>
      </c>
      <c r="E16" s="305">
        <v>85680</v>
      </c>
      <c r="F16" s="306">
        <f>D16*E16</f>
        <v>85680</v>
      </c>
      <c r="G16" s="307">
        <v>1</v>
      </c>
      <c r="H16" s="296"/>
      <c r="I16" s="308">
        <f>G16+H16</f>
        <v>1</v>
      </c>
      <c r="J16" s="309">
        <f t="shared" si="1"/>
        <v>100</v>
      </c>
      <c r="K16" s="296"/>
      <c r="L16" s="310">
        <v>85680</v>
      </c>
      <c r="M16" s="311"/>
      <c r="N16" s="302">
        <f t="shared" si="0"/>
        <v>85680</v>
      </c>
      <c r="O16" s="52"/>
    </row>
    <row r="17" spans="1:15" ht="12.75" customHeight="1" x14ac:dyDescent="0.2">
      <c r="A17" s="303">
        <v>1.05</v>
      </c>
      <c r="B17" s="304" t="s">
        <v>170</v>
      </c>
      <c r="C17" s="294" t="s">
        <v>31</v>
      </c>
      <c r="D17" s="295">
        <v>1</v>
      </c>
      <c r="E17" s="305">
        <v>15840</v>
      </c>
      <c r="F17" s="306">
        <f>D17*E17</f>
        <v>15840</v>
      </c>
      <c r="G17" s="307">
        <v>1</v>
      </c>
      <c r="H17" s="296"/>
      <c r="I17" s="308">
        <f>G17+H17</f>
        <v>1</v>
      </c>
      <c r="J17" s="309">
        <f t="shared" si="1"/>
        <v>100</v>
      </c>
      <c r="K17" s="296"/>
      <c r="L17" s="310">
        <v>15840</v>
      </c>
      <c r="M17" s="311"/>
      <c r="N17" s="302">
        <f t="shared" si="0"/>
        <v>15840</v>
      </c>
      <c r="O17" s="52"/>
    </row>
    <row r="18" spans="1:15" ht="12.75" customHeight="1" x14ac:dyDescent="0.2">
      <c r="A18" s="312"/>
      <c r="B18" s="313" t="s">
        <v>34</v>
      </c>
      <c r="C18" s="294"/>
      <c r="D18" s="295"/>
      <c r="E18" s="305"/>
      <c r="F18" s="314">
        <f>F13+F14+F15+F16+F17</f>
        <v>650399.72</v>
      </c>
      <c r="G18" s="307"/>
      <c r="H18" s="296"/>
      <c r="I18" s="308"/>
      <c r="J18" s="309"/>
      <c r="K18" s="296"/>
      <c r="L18" s="315">
        <f>L13+L14+L15+L16+L17</f>
        <v>519707.35</v>
      </c>
      <c r="M18" s="316">
        <f>M13+M14+M15+M16+M17</f>
        <v>0</v>
      </c>
      <c r="N18" s="317">
        <f t="shared" si="0"/>
        <v>519707.35</v>
      </c>
      <c r="O18" s="52"/>
    </row>
    <row r="19" spans="1:15" ht="12.75" customHeight="1" x14ac:dyDescent="0.2">
      <c r="A19" s="291">
        <v>2</v>
      </c>
      <c r="B19" s="313" t="s">
        <v>35</v>
      </c>
      <c r="C19" s="294"/>
      <c r="D19" s="295"/>
      <c r="E19" s="295"/>
      <c r="F19" s="306"/>
      <c r="G19" s="307"/>
      <c r="H19" s="296"/>
      <c r="I19" s="308"/>
      <c r="J19" s="309"/>
      <c r="K19" s="296"/>
      <c r="L19" s="300"/>
      <c r="M19" s="311"/>
      <c r="N19" s="302"/>
      <c r="O19" s="52"/>
    </row>
    <row r="20" spans="1:15" ht="12.75" customHeight="1" x14ac:dyDescent="0.2">
      <c r="A20" s="303">
        <v>2.0099999999999998</v>
      </c>
      <c r="B20" s="304" t="s">
        <v>36</v>
      </c>
      <c r="C20" s="294" t="s">
        <v>37</v>
      </c>
      <c r="D20" s="295">
        <v>2292.84</v>
      </c>
      <c r="E20" s="295">
        <v>444.44</v>
      </c>
      <c r="F20" s="306">
        <f>D20*E20</f>
        <v>1019029.8096</v>
      </c>
      <c r="G20" s="307">
        <v>1500.3</v>
      </c>
      <c r="H20" s="296"/>
      <c r="I20" s="308">
        <f>G20+H20</f>
        <v>1500.3</v>
      </c>
      <c r="J20" s="309">
        <f t="shared" si="1"/>
        <v>65.434134086983818</v>
      </c>
      <c r="K20" s="296"/>
      <c r="L20" s="310">
        <v>666793.32999999996</v>
      </c>
      <c r="M20" s="311"/>
      <c r="N20" s="302">
        <f t="shared" ref="N20:N26" si="2">L20+M20</f>
        <v>666793.32999999996</v>
      </c>
      <c r="O20" s="52"/>
    </row>
    <row r="21" spans="1:15" ht="12.75" customHeight="1" x14ac:dyDescent="0.2">
      <c r="A21" s="318">
        <v>2.02</v>
      </c>
      <c r="B21" s="319" t="s">
        <v>38</v>
      </c>
      <c r="C21" s="320" t="s">
        <v>37</v>
      </c>
      <c r="D21" s="321">
        <v>208.44</v>
      </c>
      <c r="E21" s="321">
        <v>1508.75</v>
      </c>
      <c r="F21" s="322">
        <f>D21*E21</f>
        <v>314483.84999999998</v>
      </c>
      <c r="G21" s="323">
        <v>150.03</v>
      </c>
      <c r="H21" s="324"/>
      <c r="I21" s="325">
        <f>G21+H21</f>
        <v>150.03</v>
      </c>
      <c r="J21" s="326">
        <f t="shared" si="1"/>
        <v>71.977547495682217</v>
      </c>
      <c r="K21" s="324"/>
      <c r="L21" s="327">
        <v>226357.76000000001</v>
      </c>
      <c r="M21" s="328"/>
      <c r="N21" s="329">
        <f t="shared" si="2"/>
        <v>226357.76000000001</v>
      </c>
      <c r="O21" s="52"/>
    </row>
    <row r="22" spans="1:15" x14ac:dyDescent="0.2">
      <c r="A22" s="330">
        <v>2.0299999999999998</v>
      </c>
      <c r="B22" s="319" t="s">
        <v>171</v>
      </c>
      <c r="C22" s="331"/>
      <c r="D22" s="332"/>
      <c r="E22" s="331"/>
      <c r="F22" s="332"/>
      <c r="G22" s="333"/>
      <c r="H22" s="323"/>
      <c r="I22" s="334"/>
      <c r="J22" s="326"/>
      <c r="K22" s="333"/>
      <c r="L22" s="335"/>
      <c r="M22" s="336"/>
      <c r="N22" s="329"/>
      <c r="O22" s="52"/>
    </row>
    <row r="23" spans="1:15" x14ac:dyDescent="0.2">
      <c r="A23" s="337"/>
      <c r="B23" s="338" t="s">
        <v>172</v>
      </c>
      <c r="C23" s="339" t="s">
        <v>37</v>
      </c>
      <c r="D23" s="340">
        <v>1250.6400000000001</v>
      </c>
      <c r="E23" s="341">
        <v>294</v>
      </c>
      <c r="F23" s="342">
        <f>D23*E23</f>
        <v>367688.16000000003</v>
      </c>
      <c r="G23" s="343">
        <v>825</v>
      </c>
      <c r="H23" s="344"/>
      <c r="I23" s="345">
        <f>G23+H23</f>
        <v>825</v>
      </c>
      <c r="J23" s="346">
        <f t="shared" si="1"/>
        <v>65.966225292650165</v>
      </c>
      <c r="K23" s="343"/>
      <c r="L23" s="347">
        <v>242550</v>
      </c>
      <c r="M23" s="348"/>
      <c r="N23" s="349">
        <f t="shared" si="2"/>
        <v>242550</v>
      </c>
      <c r="O23" s="52"/>
    </row>
    <row r="24" spans="1:15" ht="24" customHeight="1" x14ac:dyDescent="0.2">
      <c r="A24" s="350">
        <v>2.04</v>
      </c>
      <c r="B24" s="338" t="s">
        <v>40</v>
      </c>
      <c r="C24" s="351" t="s">
        <v>37</v>
      </c>
      <c r="D24" s="340">
        <v>833.76</v>
      </c>
      <c r="E24" s="340">
        <v>668.25</v>
      </c>
      <c r="F24" s="352">
        <f>D24*E24</f>
        <v>557160.12</v>
      </c>
      <c r="G24" s="344">
        <v>555</v>
      </c>
      <c r="H24" s="353"/>
      <c r="I24" s="354">
        <f>G24+H24</f>
        <v>555</v>
      </c>
      <c r="J24" s="346">
        <f t="shared" si="1"/>
        <v>66.565918249856068</v>
      </c>
      <c r="K24" s="353"/>
      <c r="L24" s="355">
        <v>370878.75</v>
      </c>
      <c r="M24" s="356"/>
      <c r="N24" s="349">
        <f t="shared" si="2"/>
        <v>370878.75</v>
      </c>
      <c r="O24" s="52"/>
    </row>
    <row r="25" spans="1:15" ht="12.75" customHeight="1" x14ac:dyDescent="0.2">
      <c r="A25" s="303">
        <v>2.0499999999999998</v>
      </c>
      <c r="B25" s="304" t="s">
        <v>41</v>
      </c>
      <c r="C25" s="294" t="s">
        <v>37</v>
      </c>
      <c r="D25" s="295">
        <v>1354.86</v>
      </c>
      <c r="E25" s="295">
        <v>357.7</v>
      </c>
      <c r="F25" s="305">
        <f>D25*E25</f>
        <v>484633.42199999996</v>
      </c>
      <c r="G25" s="296">
        <v>900</v>
      </c>
      <c r="H25" s="296"/>
      <c r="I25" s="308">
        <f>G25+H25</f>
        <v>900</v>
      </c>
      <c r="J25" s="309">
        <f t="shared" si="1"/>
        <v>66.427527567423951</v>
      </c>
      <c r="K25" s="296"/>
      <c r="L25" s="310">
        <v>321930</v>
      </c>
      <c r="M25" s="311"/>
      <c r="N25" s="302">
        <f t="shared" si="2"/>
        <v>321930</v>
      </c>
      <c r="O25" s="52"/>
    </row>
    <row r="26" spans="1:15" ht="13.5" customHeight="1" x14ac:dyDescent="0.2">
      <c r="A26" s="312"/>
      <c r="B26" s="313" t="s">
        <v>42</v>
      </c>
      <c r="C26" s="294"/>
      <c r="D26" s="295"/>
      <c r="E26" s="295"/>
      <c r="F26" s="357">
        <f>F20+F21+F23+F24+F25</f>
        <v>2742995.3615999999</v>
      </c>
      <c r="G26" s="296"/>
      <c r="H26" s="296"/>
      <c r="I26" s="308"/>
      <c r="J26" s="309"/>
      <c r="K26" s="296"/>
      <c r="L26" s="358">
        <f>L20+L21+L23+L24+L25</f>
        <v>1828509.8399999999</v>
      </c>
      <c r="M26" s="316">
        <f>M20+M21+M23+M24+M25</f>
        <v>0</v>
      </c>
      <c r="N26" s="317">
        <f t="shared" si="2"/>
        <v>1828509.8399999999</v>
      </c>
      <c r="O26" s="52"/>
    </row>
    <row r="27" spans="1:15" ht="12.75" customHeight="1" x14ac:dyDescent="0.2">
      <c r="A27" s="359">
        <v>3</v>
      </c>
      <c r="B27" s="360" t="s">
        <v>43</v>
      </c>
      <c r="C27" s="320"/>
      <c r="D27" s="321"/>
      <c r="E27" s="321"/>
      <c r="F27" s="361"/>
      <c r="G27" s="324"/>
      <c r="H27" s="324"/>
      <c r="I27" s="325"/>
      <c r="J27" s="326"/>
      <c r="K27" s="324"/>
      <c r="L27" s="362"/>
      <c r="M27" s="328"/>
      <c r="N27" s="329"/>
      <c r="O27" s="52"/>
    </row>
    <row r="28" spans="1:15" ht="12.75" customHeight="1" x14ac:dyDescent="0.2">
      <c r="A28" s="330">
        <v>3.01</v>
      </c>
      <c r="B28" s="319" t="s">
        <v>173</v>
      </c>
      <c r="C28" s="363"/>
      <c r="D28" s="321"/>
      <c r="E28" s="364"/>
      <c r="F28" s="361"/>
      <c r="G28" s="333"/>
      <c r="H28" s="324"/>
      <c r="I28" s="365"/>
      <c r="J28" s="326"/>
      <c r="K28" s="333"/>
      <c r="L28" s="362"/>
      <c r="M28" s="366"/>
      <c r="N28" s="329"/>
      <c r="O28" s="52"/>
    </row>
    <row r="29" spans="1:15" ht="12.75" customHeight="1" x14ac:dyDescent="0.2">
      <c r="A29" s="367"/>
      <c r="B29" s="368" t="s">
        <v>174</v>
      </c>
      <c r="C29" s="369" t="s">
        <v>29</v>
      </c>
      <c r="D29" s="370">
        <v>357</v>
      </c>
      <c r="E29" s="371">
        <v>613.75</v>
      </c>
      <c r="F29" s="372">
        <f>D29*E29</f>
        <v>219108.75</v>
      </c>
      <c r="G29" s="373">
        <v>357</v>
      </c>
      <c r="H29" s="374"/>
      <c r="I29" s="375">
        <f>G29+H29</f>
        <v>357</v>
      </c>
      <c r="J29" s="376">
        <f t="shared" si="1"/>
        <v>100</v>
      </c>
      <c r="K29" s="373"/>
      <c r="L29" s="377">
        <v>219108.75</v>
      </c>
      <c r="M29" s="378"/>
      <c r="N29" s="379">
        <f>L29+M29</f>
        <v>219108.75</v>
      </c>
      <c r="O29" s="52"/>
    </row>
    <row r="30" spans="1:15" ht="12.75" customHeight="1" x14ac:dyDescent="0.2">
      <c r="A30" s="330">
        <v>3.02</v>
      </c>
      <c r="B30" s="319" t="s">
        <v>175</v>
      </c>
      <c r="C30" s="363"/>
      <c r="D30" s="321"/>
      <c r="E30" s="364"/>
      <c r="F30" s="361"/>
      <c r="G30" s="333"/>
      <c r="H30" s="324"/>
      <c r="I30" s="334"/>
      <c r="J30" s="326"/>
      <c r="K30" s="333"/>
      <c r="L30" s="327"/>
      <c r="M30" s="336"/>
      <c r="N30" s="329"/>
      <c r="O30" s="52"/>
    </row>
    <row r="31" spans="1:15" ht="12.75" customHeight="1" x14ac:dyDescent="0.2">
      <c r="A31" s="367"/>
      <c r="B31" s="368" t="s">
        <v>174</v>
      </c>
      <c r="C31" s="369" t="s">
        <v>29</v>
      </c>
      <c r="D31" s="370">
        <v>1333.5</v>
      </c>
      <c r="E31" s="371">
        <v>613.75</v>
      </c>
      <c r="F31" s="372">
        <f>D31*E31</f>
        <v>818435.625</v>
      </c>
      <c r="G31" s="373">
        <v>1333.5</v>
      </c>
      <c r="H31" s="374"/>
      <c r="I31" s="345">
        <f t="shared" ref="I31:I38" si="3">G31+H31</f>
        <v>1333.5</v>
      </c>
      <c r="J31" s="346">
        <f t="shared" si="1"/>
        <v>100</v>
      </c>
      <c r="K31" s="373"/>
      <c r="L31" s="377">
        <v>818435.63</v>
      </c>
      <c r="M31" s="348"/>
      <c r="N31" s="349">
        <f t="shared" ref="N31:N38" si="4">L31+M31</f>
        <v>818435.63</v>
      </c>
      <c r="O31" s="52"/>
    </row>
    <row r="32" spans="1:15" ht="12.75" customHeight="1" x14ac:dyDescent="0.2">
      <c r="A32" s="330">
        <v>3.03</v>
      </c>
      <c r="B32" s="319" t="s">
        <v>176</v>
      </c>
      <c r="C32" s="363"/>
      <c r="D32" s="321"/>
      <c r="E32" s="364"/>
      <c r="F32" s="361"/>
      <c r="G32" s="333"/>
      <c r="H32" s="324"/>
      <c r="I32" s="375"/>
      <c r="J32" s="326"/>
      <c r="K32" s="333"/>
      <c r="L32" s="327"/>
      <c r="M32" s="378"/>
      <c r="N32" s="379"/>
      <c r="O32" s="52"/>
    </row>
    <row r="33" spans="1:15" ht="12.75" customHeight="1" x14ac:dyDescent="0.2">
      <c r="A33" s="337"/>
      <c r="B33" s="338" t="s">
        <v>174</v>
      </c>
      <c r="C33" s="339" t="s">
        <v>29</v>
      </c>
      <c r="D33" s="340">
        <v>1915.2</v>
      </c>
      <c r="E33" s="341">
        <v>523.25</v>
      </c>
      <c r="F33" s="342">
        <f>D33*E33</f>
        <v>1002128.4</v>
      </c>
      <c r="G33" s="343">
        <v>810</v>
      </c>
      <c r="H33" s="353"/>
      <c r="I33" s="375">
        <f t="shared" si="3"/>
        <v>810</v>
      </c>
      <c r="J33" s="376">
        <f t="shared" si="1"/>
        <v>42.293233082706763</v>
      </c>
      <c r="K33" s="343"/>
      <c r="L33" s="355">
        <v>423832.5</v>
      </c>
      <c r="M33" s="378"/>
      <c r="N33" s="379">
        <f t="shared" si="4"/>
        <v>423832.5</v>
      </c>
      <c r="O33" s="52"/>
    </row>
    <row r="34" spans="1:15" ht="12.75" customHeight="1" x14ac:dyDescent="0.2">
      <c r="A34" s="380">
        <v>3.04</v>
      </c>
      <c r="B34" s="368" t="s">
        <v>177</v>
      </c>
      <c r="C34" s="369" t="s">
        <v>29</v>
      </c>
      <c r="D34" s="370">
        <v>40</v>
      </c>
      <c r="E34" s="371">
        <v>1687.5</v>
      </c>
      <c r="F34" s="342">
        <f>D34*E34</f>
        <v>67500</v>
      </c>
      <c r="G34" s="373">
        <v>40</v>
      </c>
      <c r="H34" s="374"/>
      <c r="I34" s="381">
        <f t="shared" si="3"/>
        <v>40</v>
      </c>
      <c r="J34" s="309">
        <f t="shared" si="1"/>
        <v>100</v>
      </c>
      <c r="K34" s="373"/>
      <c r="L34" s="377">
        <v>67500</v>
      </c>
      <c r="M34" s="382"/>
      <c r="N34" s="302">
        <f t="shared" si="4"/>
        <v>67500</v>
      </c>
      <c r="O34" s="52"/>
    </row>
    <row r="35" spans="1:15" ht="12.75" customHeight="1" x14ac:dyDescent="0.2">
      <c r="A35" s="330">
        <v>3.05</v>
      </c>
      <c r="B35" s="319" t="s">
        <v>178</v>
      </c>
      <c r="C35" s="363"/>
      <c r="D35" s="321"/>
      <c r="E35" s="364"/>
      <c r="F35" s="361"/>
      <c r="G35" s="333"/>
      <c r="H35" s="324"/>
      <c r="I35" s="375"/>
      <c r="J35" s="376"/>
      <c r="K35" s="333"/>
      <c r="L35" s="327"/>
      <c r="M35" s="378"/>
      <c r="N35" s="379"/>
      <c r="O35" s="52"/>
    </row>
    <row r="36" spans="1:15" ht="12.75" customHeight="1" x14ac:dyDescent="0.2">
      <c r="A36" s="367"/>
      <c r="B36" s="368" t="s">
        <v>179</v>
      </c>
      <c r="C36" s="369" t="s">
        <v>29</v>
      </c>
      <c r="D36" s="370">
        <v>40</v>
      </c>
      <c r="E36" s="371">
        <v>2993.24</v>
      </c>
      <c r="F36" s="372">
        <f>D36*E36</f>
        <v>119729.59999999999</v>
      </c>
      <c r="G36" s="373">
        <v>40</v>
      </c>
      <c r="H36" s="374"/>
      <c r="I36" s="375">
        <f t="shared" si="3"/>
        <v>40</v>
      </c>
      <c r="J36" s="376">
        <f t="shared" si="1"/>
        <v>100</v>
      </c>
      <c r="K36" s="373"/>
      <c r="L36" s="377">
        <v>119729.60000000001</v>
      </c>
      <c r="M36" s="378"/>
      <c r="N36" s="379">
        <f t="shared" si="4"/>
        <v>119729.60000000001</v>
      </c>
      <c r="O36" s="52"/>
    </row>
    <row r="37" spans="1:15" ht="12.75" customHeight="1" x14ac:dyDescent="0.2">
      <c r="A37" s="330">
        <v>3.06</v>
      </c>
      <c r="B37" s="319" t="s">
        <v>180</v>
      </c>
      <c r="C37" s="363"/>
      <c r="D37" s="321"/>
      <c r="E37" s="364"/>
      <c r="F37" s="361"/>
      <c r="G37" s="333"/>
      <c r="H37" s="324"/>
      <c r="I37" s="334"/>
      <c r="J37" s="326"/>
      <c r="K37" s="333"/>
      <c r="L37" s="327"/>
      <c r="M37" s="336"/>
      <c r="N37" s="329"/>
      <c r="O37" s="52"/>
    </row>
    <row r="38" spans="1:15" ht="12.75" customHeight="1" x14ac:dyDescent="0.2">
      <c r="A38" s="337"/>
      <c r="B38" s="338" t="s">
        <v>181</v>
      </c>
      <c r="C38" s="339" t="s">
        <v>48</v>
      </c>
      <c r="D38" s="340">
        <v>3</v>
      </c>
      <c r="E38" s="341">
        <v>2247.02</v>
      </c>
      <c r="F38" s="342">
        <f>D38*E38</f>
        <v>6741.0599999999995</v>
      </c>
      <c r="G38" s="343">
        <v>3</v>
      </c>
      <c r="H38" s="353"/>
      <c r="I38" s="345">
        <f t="shared" si="3"/>
        <v>3</v>
      </c>
      <c r="J38" s="346">
        <f t="shared" si="1"/>
        <v>100</v>
      </c>
      <c r="K38" s="343"/>
      <c r="L38" s="355">
        <v>6741.06</v>
      </c>
      <c r="M38" s="348"/>
      <c r="N38" s="349">
        <f t="shared" si="4"/>
        <v>6741.06</v>
      </c>
      <c r="O38" s="52"/>
    </row>
    <row r="39" spans="1:15" ht="12.75" customHeight="1" x14ac:dyDescent="0.2">
      <c r="A39" s="383"/>
      <c r="B39" s="384" t="s">
        <v>56</v>
      </c>
      <c r="C39" s="351"/>
      <c r="D39" s="340"/>
      <c r="E39" s="340"/>
      <c r="F39" s="385">
        <f>F29+F31+F33+F34+F36+F38</f>
        <v>2233643.4350000001</v>
      </c>
      <c r="G39" s="353"/>
      <c r="H39" s="353"/>
      <c r="I39" s="354"/>
      <c r="J39" s="346"/>
      <c r="K39" s="353"/>
      <c r="L39" s="386">
        <f>L29+L31+L33+L34+L36+L38</f>
        <v>1655347.54</v>
      </c>
      <c r="M39" s="387">
        <f>M29+M31+M33+M34+M36+M38</f>
        <v>0</v>
      </c>
      <c r="N39" s="388">
        <f>N29+N31+N33+N34+N36+N38</f>
        <v>1655347.54</v>
      </c>
      <c r="O39" s="52"/>
    </row>
    <row r="40" spans="1:15" ht="22.5" customHeight="1" x14ac:dyDescent="0.2">
      <c r="A40" s="291">
        <v>4</v>
      </c>
      <c r="B40" s="313" t="s">
        <v>182</v>
      </c>
      <c r="C40" s="294"/>
      <c r="D40" s="295"/>
      <c r="E40" s="295"/>
      <c r="F40" s="305"/>
      <c r="G40" s="296"/>
      <c r="H40" s="296"/>
      <c r="I40" s="308"/>
      <c r="J40" s="346"/>
      <c r="K40" s="296"/>
      <c r="L40" s="300"/>
      <c r="M40" s="311"/>
      <c r="N40" s="302"/>
      <c r="O40" s="52"/>
    </row>
    <row r="41" spans="1:15" ht="12.75" customHeight="1" x14ac:dyDescent="0.2">
      <c r="A41" s="303">
        <v>4.01</v>
      </c>
      <c r="B41" s="304" t="s">
        <v>183</v>
      </c>
      <c r="C41" s="294" t="s">
        <v>48</v>
      </c>
      <c r="D41" s="295">
        <v>15</v>
      </c>
      <c r="E41" s="295">
        <v>4462.5</v>
      </c>
      <c r="F41" s="305">
        <f>D41*E41</f>
        <v>66937.5</v>
      </c>
      <c r="G41" s="296">
        <v>15</v>
      </c>
      <c r="H41" s="296"/>
      <c r="I41" s="308">
        <f>G41+H41</f>
        <v>15</v>
      </c>
      <c r="J41" s="346">
        <f t="shared" si="1"/>
        <v>100</v>
      </c>
      <c r="K41" s="296"/>
      <c r="L41" s="310">
        <v>66937.5</v>
      </c>
      <c r="M41" s="311"/>
      <c r="N41" s="302">
        <f>L41+M41</f>
        <v>66937.5</v>
      </c>
      <c r="O41" s="52"/>
    </row>
    <row r="42" spans="1:15" ht="12.75" customHeight="1" x14ac:dyDescent="0.2">
      <c r="A42" s="303">
        <v>4.0199999999999996</v>
      </c>
      <c r="B42" s="304" t="s">
        <v>184</v>
      </c>
      <c r="C42" s="294" t="s">
        <v>48</v>
      </c>
      <c r="D42" s="295">
        <v>12</v>
      </c>
      <c r="E42" s="295">
        <v>5462.5</v>
      </c>
      <c r="F42" s="305">
        <f>D42*E42</f>
        <v>65550</v>
      </c>
      <c r="G42" s="296">
        <v>12</v>
      </c>
      <c r="H42" s="296"/>
      <c r="I42" s="308">
        <f>G42+H42</f>
        <v>12</v>
      </c>
      <c r="J42" s="346">
        <f t="shared" si="1"/>
        <v>100</v>
      </c>
      <c r="K42" s="296"/>
      <c r="L42" s="310">
        <v>65550</v>
      </c>
      <c r="M42" s="311"/>
      <c r="N42" s="302">
        <f>L42+M42</f>
        <v>65550</v>
      </c>
      <c r="O42" s="52"/>
    </row>
    <row r="43" spans="1:15" ht="12.75" customHeight="1" x14ac:dyDescent="0.2">
      <c r="A43" s="303">
        <v>4.03</v>
      </c>
      <c r="B43" s="304" t="s">
        <v>185</v>
      </c>
      <c r="C43" s="294" t="s">
        <v>48</v>
      </c>
      <c r="D43" s="295">
        <v>7</v>
      </c>
      <c r="E43" s="295">
        <v>5462.5</v>
      </c>
      <c r="F43" s="305">
        <f>D43*E43</f>
        <v>38237.5</v>
      </c>
      <c r="G43" s="296">
        <v>7</v>
      </c>
      <c r="H43" s="296"/>
      <c r="I43" s="308">
        <f>G43+H43</f>
        <v>7</v>
      </c>
      <c r="J43" s="346">
        <f t="shared" si="1"/>
        <v>100</v>
      </c>
      <c r="K43" s="296"/>
      <c r="L43" s="310">
        <v>38237.5</v>
      </c>
      <c r="M43" s="311"/>
      <c r="N43" s="302">
        <f>L43+M43</f>
        <v>38237.5</v>
      </c>
      <c r="O43" s="52"/>
    </row>
    <row r="44" spans="1:15" ht="12.75" customHeight="1" thickBot="1" x14ac:dyDescent="0.25">
      <c r="A44" s="389">
        <v>4.04</v>
      </c>
      <c r="B44" s="390" t="s">
        <v>186</v>
      </c>
      <c r="C44" s="391" t="s">
        <v>48</v>
      </c>
      <c r="D44" s="392">
        <v>10</v>
      </c>
      <c r="E44" s="392">
        <v>6300</v>
      </c>
      <c r="F44" s="393">
        <f>D44*E44</f>
        <v>63000</v>
      </c>
      <c r="G44" s="394">
        <v>10</v>
      </c>
      <c r="H44" s="394"/>
      <c r="I44" s="395">
        <f>G44+H44</f>
        <v>10</v>
      </c>
      <c r="J44" s="396">
        <f t="shared" si="1"/>
        <v>100</v>
      </c>
      <c r="K44" s="394"/>
      <c r="L44" s="397">
        <v>63000</v>
      </c>
      <c r="M44" s="398"/>
      <c r="N44" s="399">
        <f>L44+M44</f>
        <v>63000</v>
      </c>
      <c r="O44" s="52"/>
    </row>
    <row r="45" spans="1:15" ht="12.75" customHeight="1" thickBot="1" x14ac:dyDescent="0.25">
      <c r="A45" s="400"/>
      <c r="B45" s="401"/>
      <c r="C45" s="402"/>
      <c r="D45" s="403"/>
      <c r="E45" s="403"/>
      <c r="F45" s="404"/>
      <c r="G45" s="403"/>
      <c r="H45" s="403"/>
      <c r="I45" s="405"/>
      <c r="J45" s="406"/>
      <c r="K45" s="403"/>
      <c r="L45" s="402"/>
      <c r="M45" s="404"/>
      <c r="N45" s="403"/>
      <c r="O45" s="52"/>
    </row>
    <row r="46" spans="1:15" ht="12.75" customHeight="1" x14ac:dyDescent="0.2">
      <c r="A46" s="794" t="s">
        <v>0</v>
      </c>
      <c r="B46" s="795"/>
      <c r="C46" s="795"/>
      <c r="D46" s="795"/>
      <c r="E46" s="795"/>
      <c r="F46" s="795"/>
      <c r="G46" s="795"/>
      <c r="H46" s="795"/>
      <c r="I46" s="795"/>
      <c r="J46" s="795"/>
      <c r="K46" s="795"/>
      <c r="L46" s="795"/>
      <c r="M46" s="795"/>
      <c r="N46" s="796"/>
      <c r="O46" s="52"/>
    </row>
    <row r="47" spans="1:15" ht="12.75" customHeight="1" x14ac:dyDescent="0.2">
      <c r="A47" s="797" t="s">
        <v>1</v>
      </c>
      <c r="B47" s="798"/>
      <c r="C47" s="798"/>
      <c r="D47" s="798"/>
      <c r="E47" s="798"/>
      <c r="F47" s="798"/>
      <c r="G47" s="798"/>
      <c r="H47" s="798"/>
      <c r="I47" s="798"/>
      <c r="J47" s="798"/>
      <c r="K47" s="798"/>
      <c r="L47" s="798"/>
      <c r="M47" s="798"/>
      <c r="N47" s="799"/>
      <c r="O47" s="52"/>
    </row>
    <row r="48" spans="1:15" ht="12.75" customHeight="1" x14ac:dyDescent="0.2">
      <c r="A48" s="627"/>
      <c r="B48" s="628"/>
      <c r="C48" s="628"/>
      <c r="D48" s="628"/>
      <c r="E48" s="628"/>
      <c r="F48" s="628"/>
      <c r="G48" s="628"/>
      <c r="H48" s="628"/>
      <c r="I48" s="628"/>
      <c r="J48" s="628"/>
      <c r="K48" s="628"/>
      <c r="L48" s="628"/>
      <c r="M48" s="628"/>
      <c r="N48" s="254" t="s">
        <v>187</v>
      </c>
      <c r="O48" s="52"/>
    </row>
    <row r="49" spans="1:15" ht="12.75" customHeight="1" x14ac:dyDescent="0.2">
      <c r="A49" s="599"/>
      <c r="B49" s="600"/>
      <c r="C49" s="600"/>
      <c r="D49" s="600"/>
      <c r="E49" s="600"/>
      <c r="F49" s="600"/>
      <c r="G49" s="600"/>
      <c r="H49" s="600"/>
      <c r="I49" s="600"/>
      <c r="J49" s="600"/>
      <c r="K49" s="600"/>
      <c r="L49" s="600"/>
      <c r="M49" s="600"/>
      <c r="N49" s="255"/>
      <c r="O49" s="52"/>
    </row>
    <row r="50" spans="1:15" ht="12.75" customHeight="1" x14ac:dyDescent="0.2">
      <c r="A50" s="7"/>
      <c r="B50" s="256" t="s">
        <v>2</v>
      </c>
      <c r="C50" s="257" t="s">
        <v>163</v>
      </c>
      <c r="D50" s="257"/>
      <c r="E50" s="257"/>
      <c r="F50" s="257"/>
      <c r="G50" s="258"/>
      <c r="H50" s="259"/>
      <c r="I50" s="259"/>
      <c r="J50" s="259"/>
      <c r="K50" s="259"/>
      <c r="L50" s="259"/>
      <c r="M50" s="256" t="s">
        <v>4</v>
      </c>
      <c r="N50" s="260">
        <v>21082083.82</v>
      </c>
      <c r="O50" s="52"/>
    </row>
    <row r="51" spans="1:15" ht="12.75" customHeight="1" x14ac:dyDescent="0.2">
      <c r="A51" s="7"/>
      <c r="B51" s="256" t="s">
        <v>5</v>
      </c>
      <c r="C51" s="261">
        <v>3</v>
      </c>
      <c r="D51" s="259"/>
      <c r="E51" s="257"/>
      <c r="F51" s="257"/>
      <c r="G51" s="257"/>
      <c r="H51" s="259"/>
      <c r="I51" s="259"/>
      <c r="J51" s="259"/>
      <c r="K51" s="259"/>
      <c r="L51" s="259"/>
      <c r="M51" s="256" t="s">
        <v>6</v>
      </c>
      <c r="N51" s="260">
        <v>4216416.76</v>
      </c>
      <c r="O51" s="52"/>
    </row>
    <row r="52" spans="1:15" ht="12.75" customHeight="1" x14ac:dyDescent="0.2">
      <c r="A52" s="7"/>
      <c r="B52" s="256" t="s">
        <v>8</v>
      </c>
      <c r="C52" s="257" t="s">
        <v>448</v>
      </c>
      <c r="D52" s="257"/>
      <c r="E52" s="257"/>
      <c r="F52" s="257"/>
      <c r="G52" s="262"/>
      <c r="H52" s="259"/>
      <c r="I52" s="259"/>
      <c r="J52" s="259"/>
      <c r="K52" s="259"/>
      <c r="L52" s="259"/>
      <c r="M52" s="256" t="s">
        <v>9</v>
      </c>
      <c r="N52" s="263" t="s">
        <v>164</v>
      </c>
      <c r="O52" s="52"/>
    </row>
    <row r="53" spans="1:15" ht="12.75" customHeight="1" x14ac:dyDescent="0.2">
      <c r="A53" s="7"/>
      <c r="B53" s="256" t="s">
        <v>11</v>
      </c>
      <c r="C53" s="257" t="s">
        <v>165</v>
      </c>
      <c r="D53" s="257"/>
      <c r="E53" s="257"/>
      <c r="F53" s="257"/>
      <c r="G53" s="257"/>
      <c r="H53" s="259"/>
      <c r="I53" s="259"/>
      <c r="J53" s="259"/>
      <c r="K53" s="259"/>
      <c r="L53" s="259"/>
      <c r="M53" s="259"/>
      <c r="N53" s="264"/>
      <c r="O53" s="52"/>
    </row>
    <row r="54" spans="1:15" ht="12.75" customHeight="1" thickBot="1" x14ac:dyDescent="0.25">
      <c r="A54" s="265"/>
      <c r="B54" s="266"/>
      <c r="C54" s="266"/>
      <c r="D54" s="266"/>
      <c r="E54" s="266"/>
      <c r="F54" s="266"/>
      <c r="G54" s="266"/>
      <c r="H54" s="266"/>
      <c r="I54" s="266"/>
      <c r="J54" s="266"/>
      <c r="K54" s="266"/>
      <c r="L54" s="266"/>
      <c r="M54" s="266"/>
      <c r="N54" s="255"/>
      <c r="O54" s="52"/>
    </row>
    <row r="55" spans="1:15" ht="12.75" customHeight="1" thickBot="1" x14ac:dyDescent="0.25">
      <c r="A55" s="785" t="s">
        <v>13</v>
      </c>
      <c r="B55" s="786"/>
      <c r="C55" s="786"/>
      <c r="D55" s="786"/>
      <c r="E55" s="786"/>
      <c r="F55" s="787"/>
      <c r="G55" s="788" t="s">
        <v>14</v>
      </c>
      <c r="H55" s="789"/>
      <c r="I55" s="789"/>
      <c r="J55" s="789"/>
      <c r="K55" s="790"/>
      <c r="L55" s="791" t="s">
        <v>15</v>
      </c>
      <c r="M55" s="792"/>
      <c r="N55" s="793"/>
      <c r="O55" s="52"/>
    </row>
    <row r="56" spans="1:15" ht="12.75" customHeight="1" thickBot="1" x14ac:dyDescent="0.25">
      <c r="A56" s="407" t="s">
        <v>16</v>
      </c>
      <c r="B56" s="408" t="s">
        <v>17</v>
      </c>
      <c r="C56" s="408" t="s">
        <v>18</v>
      </c>
      <c r="D56" s="408" t="s">
        <v>19</v>
      </c>
      <c r="E56" s="409" t="s">
        <v>20</v>
      </c>
      <c r="F56" s="410" t="s">
        <v>21</v>
      </c>
      <c r="G56" s="411" t="s">
        <v>22</v>
      </c>
      <c r="H56" s="412" t="s">
        <v>23</v>
      </c>
      <c r="I56" s="413" t="s">
        <v>24</v>
      </c>
      <c r="J56" s="414" t="s">
        <v>25</v>
      </c>
      <c r="K56" s="414" t="s">
        <v>26</v>
      </c>
      <c r="L56" s="415" t="s">
        <v>22</v>
      </c>
      <c r="M56" s="416" t="s">
        <v>23</v>
      </c>
      <c r="N56" s="417" t="s">
        <v>24</v>
      </c>
      <c r="O56" s="52"/>
    </row>
    <row r="57" spans="1:15" ht="22.5" customHeight="1" x14ac:dyDescent="0.2">
      <c r="A57" s="350">
        <v>4.05</v>
      </c>
      <c r="B57" s="338" t="s">
        <v>188</v>
      </c>
      <c r="C57" s="351" t="s">
        <v>48</v>
      </c>
      <c r="D57" s="340">
        <v>3</v>
      </c>
      <c r="E57" s="340">
        <v>32485</v>
      </c>
      <c r="F57" s="342">
        <f>D57*E57</f>
        <v>97455</v>
      </c>
      <c r="G57" s="353">
        <v>3</v>
      </c>
      <c r="H57" s="353"/>
      <c r="I57" s="354">
        <f>G57+H57</f>
        <v>3</v>
      </c>
      <c r="J57" s="346">
        <f>(I57/D57)*100</f>
        <v>100</v>
      </c>
      <c r="K57" s="353"/>
      <c r="L57" s="355">
        <v>97455</v>
      </c>
      <c r="M57" s="356"/>
      <c r="N57" s="349">
        <f>L57+M57</f>
        <v>97455</v>
      </c>
      <c r="O57" s="52"/>
    </row>
    <row r="58" spans="1:15" ht="22.5" customHeight="1" x14ac:dyDescent="0.2">
      <c r="A58" s="303">
        <v>4.0599999999999996</v>
      </c>
      <c r="B58" s="304" t="s">
        <v>189</v>
      </c>
      <c r="C58" s="294" t="s">
        <v>48</v>
      </c>
      <c r="D58" s="295">
        <v>4</v>
      </c>
      <c r="E58" s="295">
        <v>20700</v>
      </c>
      <c r="F58" s="305">
        <f>D58*E58</f>
        <v>82800</v>
      </c>
      <c r="G58" s="296">
        <v>4</v>
      </c>
      <c r="H58" s="296"/>
      <c r="I58" s="354">
        <f t="shared" ref="I58:I74" si="5">G58+H58</f>
        <v>4</v>
      </c>
      <c r="J58" s="346">
        <f t="shared" ref="J58:J74" si="6">(I58/D58)*100</f>
        <v>100</v>
      </c>
      <c r="K58" s="296"/>
      <c r="L58" s="310">
        <v>82800</v>
      </c>
      <c r="M58" s="356"/>
      <c r="N58" s="349">
        <f>L58+M58</f>
        <v>82800</v>
      </c>
      <c r="O58" s="52"/>
    </row>
    <row r="59" spans="1:15" ht="22.5" customHeight="1" x14ac:dyDescent="0.2">
      <c r="A59" s="303">
        <v>4.07</v>
      </c>
      <c r="B59" s="304" t="s">
        <v>190</v>
      </c>
      <c r="C59" s="294" t="s">
        <v>48</v>
      </c>
      <c r="D59" s="295">
        <v>4</v>
      </c>
      <c r="E59" s="295">
        <v>8590.14</v>
      </c>
      <c r="F59" s="305">
        <f>D59*E59</f>
        <v>34360.559999999998</v>
      </c>
      <c r="G59" s="296">
        <v>4</v>
      </c>
      <c r="H59" s="296"/>
      <c r="I59" s="354">
        <f t="shared" si="5"/>
        <v>4</v>
      </c>
      <c r="J59" s="346">
        <f t="shared" si="6"/>
        <v>100</v>
      </c>
      <c r="K59" s="296"/>
      <c r="L59" s="310">
        <v>34360.559999999998</v>
      </c>
      <c r="M59" s="356"/>
      <c r="N59" s="349">
        <f>L59+M59</f>
        <v>34360.559999999998</v>
      </c>
      <c r="O59" s="52"/>
    </row>
    <row r="60" spans="1:15" ht="12.75" customHeight="1" x14ac:dyDescent="0.2">
      <c r="A60" s="303">
        <v>4.08</v>
      </c>
      <c r="B60" s="304" t="s">
        <v>191</v>
      </c>
      <c r="C60" s="294" t="s">
        <v>48</v>
      </c>
      <c r="D60" s="295">
        <v>3</v>
      </c>
      <c r="E60" s="295">
        <v>16135</v>
      </c>
      <c r="F60" s="305">
        <f>D60*E60</f>
        <v>48405</v>
      </c>
      <c r="G60" s="296">
        <v>3</v>
      </c>
      <c r="H60" s="296"/>
      <c r="I60" s="354">
        <f t="shared" si="5"/>
        <v>3</v>
      </c>
      <c r="J60" s="346">
        <f t="shared" si="6"/>
        <v>100</v>
      </c>
      <c r="K60" s="296"/>
      <c r="L60" s="310">
        <v>48405</v>
      </c>
      <c r="M60" s="356"/>
      <c r="N60" s="349">
        <f>L60+M60</f>
        <v>48405</v>
      </c>
      <c r="O60" s="52"/>
    </row>
    <row r="61" spans="1:15" ht="22.5" customHeight="1" x14ac:dyDescent="0.2">
      <c r="A61" s="312"/>
      <c r="B61" s="313" t="s">
        <v>192</v>
      </c>
      <c r="C61" s="294"/>
      <c r="D61" s="295"/>
      <c r="E61" s="295"/>
      <c r="F61" s="357">
        <f>F41+F42+F43+F44+F57+F58+F59+F60</f>
        <v>496745.56</v>
      </c>
      <c r="G61" s="296"/>
      <c r="H61" s="296"/>
      <c r="I61" s="354"/>
      <c r="J61" s="346"/>
      <c r="K61" s="296"/>
      <c r="L61" s="315">
        <f>L41+L42+L43+L44+L57+L58+L59+L60</f>
        <v>496745.56</v>
      </c>
      <c r="M61" s="316">
        <f>M41+M42+M43+M44+M57+M58+M59+M60</f>
        <v>0</v>
      </c>
      <c r="N61" s="317">
        <f>L61+M61</f>
        <v>496745.56</v>
      </c>
      <c r="O61" s="52"/>
    </row>
    <row r="62" spans="1:15" ht="12.75" customHeight="1" x14ac:dyDescent="0.2">
      <c r="A62" s="291">
        <v>5</v>
      </c>
      <c r="B62" s="313" t="s">
        <v>60</v>
      </c>
      <c r="C62" s="294"/>
      <c r="D62" s="295"/>
      <c r="E62" s="295"/>
      <c r="F62" s="305"/>
      <c r="G62" s="296"/>
      <c r="H62" s="296"/>
      <c r="I62" s="354"/>
      <c r="J62" s="346"/>
      <c r="K62" s="296"/>
      <c r="L62" s="300"/>
      <c r="M62" s="311"/>
      <c r="N62" s="302"/>
      <c r="O62" s="52"/>
    </row>
    <row r="63" spans="1:15" ht="21" customHeight="1" x14ac:dyDescent="0.2">
      <c r="A63" s="303">
        <v>5.01</v>
      </c>
      <c r="B63" s="304" t="s">
        <v>193</v>
      </c>
      <c r="C63" s="294" t="s">
        <v>48</v>
      </c>
      <c r="D63" s="295">
        <v>175</v>
      </c>
      <c r="E63" s="295">
        <v>3690.17</v>
      </c>
      <c r="F63" s="305">
        <f>D63*E63</f>
        <v>645779.75</v>
      </c>
      <c r="G63" s="296"/>
      <c r="H63" s="296"/>
      <c r="I63" s="354"/>
      <c r="J63" s="346"/>
      <c r="K63" s="296"/>
      <c r="L63" s="300"/>
      <c r="M63" s="311"/>
      <c r="N63" s="302"/>
      <c r="O63" s="52"/>
    </row>
    <row r="64" spans="1:15" ht="22.5" customHeight="1" x14ac:dyDescent="0.2">
      <c r="A64" s="303">
        <v>5.0199999999999996</v>
      </c>
      <c r="B64" s="304" t="s">
        <v>194</v>
      </c>
      <c r="C64" s="294" t="s">
        <v>48</v>
      </c>
      <c r="D64" s="295">
        <v>75</v>
      </c>
      <c r="E64" s="295">
        <v>6705.34</v>
      </c>
      <c r="F64" s="305">
        <f>D64*E64</f>
        <v>502900.5</v>
      </c>
      <c r="G64" s="296">
        <v>1</v>
      </c>
      <c r="H64" s="296"/>
      <c r="I64" s="354">
        <f t="shared" si="5"/>
        <v>1</v>
      </c>
      <c r="J64" s="346">
        <f t="shared" si="6"/>
        <v>1.3333333333333335</v>
      </c>
      <c r="K64" s="296"/>
      <c r="L64" s="310">
        <v>6705.34</v>
      </c>
      <c r="M64" s="311"/>
      <c r="N64" s="302">
        <f>L64+M64</f>
        <v>6705.34</v>
      </c>
      <c r="O64" s="52"/>
    </row>
    <row r="65" spans="1:15" ht="12.75" customHeight="1" x14ac:dyDescent="0.2">
      <c r="A65" s="312"/>
      <c r="B65" s="313" t="s">
        <v>62</v>
      </c>
      <c r="C65" s="294"/>
      <c r="D65" s="295"/>
      <c r="E65" s="295"/>
      <c r="F65" s="357">
        <f>F63+F64</f>
        <v>1148680.25</v>
      </c>
      <c r="G65" s="296"/>
      <c r="H65" s="296"/>
      <c r="I65" s="354"/>
      <c r="J65" s="346"/>
      <c r="K65" s="296"/>
      <c r="L65" s="418">
        <f>L64</f>
        <v>6705.34</v>
      </c>
      <c r="M65" s="316">
        <f>M64</f>
        <v>0</v>
      </c>
      <c r="N65" s="317">
        <f>N64</f>
        <v>6705.34</v>
      </c>
      <c r="O65" s="52"/>
    </row>
    <row r="66" spans="1:15" ht="12.75" customHeight="1" x14ac:dyDescent="0.2">
      <c r="A66" s="291">
        <v>6</v>
      </c>
      <c r="B66" s="313" t="s">
        <v>195</v>
      </c>
      <c r="C66" s="294"/>
      <c r="D66" s="295"/>
      <c r="E66" s="295"/>
      <c r="F66" s="305"/>
      <c r="G66" s="296"/>
      <c r="H66" s="296"/>
      <c r="I66" s="354"/>
      <c r="J66" s="346"/>
      <c r="K66" s="296"/>
      <c r="L66" s="300"/>
      <c r="M66" s="311"/>
      <c r="N66" s="302"/>
      <c r="O66" s="52"/>
    </row>
    <row r="67" spans="1:15" ht="12.75" customHeight="1" x14ac:dyDescent="0.2">
      <c r="A67" s="303">
        <v>6.01</v>
      </c>
      <c r="B67" s="304" t="s">
        <v>36</v>
      </c>
      <c r="C67" s="294" t="s">
        <v>37</v>
      </c>
      <c r="D67" s="295">
        <v>16.25</v>
      </c>
      <c r="E67" s="295">
        <v>444.44</v>
      </c>
      <c r="F67" s="305">
        <f t="shared" ref="F67:F74" si="7">D67*E67</f>
        <v>7222.15</v>
      </c>
      <c r="G67" s="296">
        <v>16.25</v>
      </c>
      <c r="H67" s="296"/>
      <c r="I67" s="354">
        <f t="shared" si="5"/>
        <v>16.25</v>
      </c>
      <c r="J67" s="346">
        <f t="shared" si="6"/>
        <v>100</v>
      </c>
      <c r="K67" s="296"/>
      <c r="L67" s="310">
        <v>7222.15</v>
      </c>
      <c r="M67" s="311"/>
      <c r="N67" s="302">
        <f>L67+M67</f>
        <v>7222.15</v>
      </c>
      <c r="O67" s="52"/>
    </row>
    <row r="68" spans="1:15" ht="12.75" customHeight="1" x14ac:dyDescent="0.2">
      <c r="A68" s="303">
        <v>6.02</v>
      </c>
      <c r="B68" s="304" t="s">
        <v>41</v>
      </c>
      <c r="C68" s="294" t="s">
        <v>37</v>
      </c>
      <c r="D68" s="295">
        <v>21.13</v>
      </c>
      <c r="E68" s="295">
        <v>357.7</v>
      </c>
      <c r="F68" s="305">
        <f t="shared" si="7"/>
        <v>7558.2009999999991</v>
      </c>
      <c r="G68" s="296">
        <v>21.13</v>
      </c>
      <c r="H68" s="296"/>
      <c r="I68" s="354">
        <f t="shared" si="5"/>
        <v>21.13</v>
      </c>
      <c r="J68" s="346">
        <f t="shared" si="6"/>
        <v>100</v>
      </c>
      <c r="K68" s="296"/>
      <c r="L68" s="310">
        <v>7558.2</v>
      </c>
      <c r="M68" s="311"/>
      <c r="N68" s="302">
        <f t="shared" ref="N68:N74" si="8">L68+M68</f>
        <v>7558.2</v>
      </c>
      <c r="O68" s="52"/>
    </row>
    <row r="69" spans="1:15" ht="45" customHeight="1" x14ac:dyDescent="0.2">
      <c r="A69" s="303">
        <v>6.03</v>
      </c>
      <c r="B69" s="304" t="s">
        <v>196</v>
      </c>
      <c r="C69" s="294" t="s">
        <v>54</v>
      </c>
      <c r="D69" s="295">
        <v>1</v>
      </c>
      <c r="E69" s="295">
        <v>177777.22</v>
      </c>
      <c r="F69" s="305">
        <f t="shared" si="7"/>
        <v>177777.22</v>
      </c>
      <c r="G69" s="296">
        <v>1</v>
      </c>
      <c r="H69" s="296"/>
      <c r="I69" s="354">
        <f t="shared" si="5"/>
        <v>1</v>
      </c>
      <c r="J69" s="346">
        <f t="shared" si="6"/>
        <v>100</v>
      </c>
      <c r="K69" s="296"/>
      <c r="L69" s="310">
        <v>177777.22</v>
      </c>
      <c r="M69" s="311"/>
      <c r="N69" s="302">
        <f t="shared" si="8"/>
        <v>177777.22</v>
      </c>
      <c r="O69" s="52"/>
    </row>
    <row r="70" spans="1:15" ht="12.75" customHeight="1" x14ac:dyDescent="0.2">
      <c r="A70" s="303">
        <v>6.04</v>
      </c>
      <c r="B70" s="304" t="s">
        <v>197</v>
      </c>
      <c r="C70" s="294" t="s">
        <v>198</v>
      </c>
      <c r="D70" s="295">
        <v>12</v>
      </c>
      <c r="E70" s="295">
        <v>3900</v>
      </c>
      <c r="F70" s="305">
        <f t="shared" si="7"/>
        <v>46800</v>
      </c>
      <c r="G70" s="296">
        <v>12</v>
      </c>
      <c r="H70" s="296"/>
      <c r="I70" s="354">
        <f t="shared" si="5"/>
        <v>12</v>
      </c>
      <c r="J70" s="346">
        <f t="shared" si="6"/>
        <v>100</v>
      </c>
      <c r="K70" s="296"/>
      <c r="L70" s="310">
        <v>46800</v>
      </c>
      <c r="M70" s="311"/>
      <c r="N70" s="302">
        <f t="shared" si="8"/>
        <v>46800</v>
      </c>
      <c r="O70" s="52"/>
    </row>
    <row r="71" spans="1:15" ht="22.5" customHeight="1" x14ac:dyDescent="0.2">
      <c r="A71" s="303">
        <v>6.05</v>
      </c>
      <c r="B71" s="304" t="s">
        <v>199</v>
      </c>
      <c r="C71" s="294" t="s">
        <v>31</v>
      </c>
      <c r="D71" s="295">
        <v>1</v>
      </c>
      <c r="E71" s="295">
        <v>120360</v>
      </c>
      <c r="F71" s="305">
        <f t="shared" si="7"/>
        <v>120360</v>
      </c>
      <c r="G71" s="296">
        <v>1</v>
      </c>
      <c r="H71" s="296"/>
      <c r="I71" s="354">
        <f t="shared" si="5"/>
        <v>1</v>
      </c>
      <c r="J71" s="346">
        <f t="shared" si="6"/>
        <v>100</v>
      </c>
      <c r="K71" s="296"/>
      <c r="L71" s="310">
        <v>120360</v>
      </c>
      <c r="M71" s="311"/>
      <c r="N71" s="302">
        <f t="shared" si="8"/>
        <v>120360</v>
      </c>
      <c r="O71" s="52"/>
    </row>
    <row r="72" spans="1:15" ht="22.5" customHeight="1" x14ac:dyDescent="0.2">
      <c r="A72" s="303">
        <v>6.06</v>
      </c>
      <c r="B72" s="304" t="s">
        <v>200</v>
      </c>
      <c r="C72" s="294" t="s">
        <v>29</v>
      </c>
      <c r="D72" s="295">
        <v>20</v>
      </c>
      <c r="E72" s="295">
        <v>3253.15</v>
      </c>
      <c r="F72" s="305">
        <f t="shared" si="7"/>
        <v>65063</v>
      </c>
      <c r="G72" s="296">
        <v>20</v>
      </c>
      <c r="H72" s="296"/>
      <c r="I72" s="354">
        <f t="shared" si="5"/>
        <v>20</v>
      </c>
      <c r="J72" s="346">
        <f t="shared" si="6"/>
        <v>100</v>
      </c>
      <c r="K72" s="296"/>
      <c r="L72" s="310">
        <v>65063</v>
      </c>
      <c r="M72" s="311"/>
      <c r="N72" s="302">
        <f t="shared" si="8"/>
        <v>65063</v>
      </c>
      <c r="O72" s="52"/>
    </row>
    <row r="73" spans="1:15" ht="22.5" customHeight="1" x14ac:dyDescent="0.2">
      <c r="A73" s="303">
        <v>6.07</v>
      </c>
      <c r="B73" s="304" t="s">
        <v>201</v>
      </c>
      <c r="C73" s="294" t="s">
        <v>54</v>
      </c>
      <c r="D73" s="295">
        <v>1</v>
      </c>
      <c r="E73" s="295">
        <v>13923</v>
      </c>
      <c r="F73" s="305">
        <f t="shared" si="7"/>
        <v>13923</v>
      </c>
      <c r="G73" s="296">
        <v>1</v>
      </c>
      <c r="H73" s="296"/>
      <c r="I73" s="354">
        <f t="shared" si="5"/>
        <v>1</v>
      </c>
      <c r="J73" s="346">
        <f t="shared" si="6"/>
        <v>100</v>
      </c>
      <c r="K73" s="296"/>
      <c r="L73" s="310">
        <v>13923</v>
      </c>
      <c r="M73" s="311"/>
      <c r="N73" s="302">
        <f t="shared" si="8"/>
        <v>13923</v>
      </c>
      <c r="O73" s="52"/>
    </row>
    <row r="74" spans="1:15" ht="12.75" customHeight="1" thickBot="1" x14ac:dyDescent="0.25">
      <c r="A74" s="389">
        <v>6.08</v>
      </c>
      <c r="B74" s="390" t="s">
        <v>82</v>
      </c>
      <c r="C74" s="391" t="s">
        <v>31</v>
      </c>
      <c r="D74" s="392">
        <v>1</v>
      </c>
      <c r="E74" s="392">
        <v>168300</v>
      </c>
      <c r="F74" s="393">
        <f t="shared" si="7"/>
        <v>168300</v>
      </c>
      <c r="G74" s="394">
        <v>1</v>
      </c>
      <c r="H74" s="394"/>
      <c r="I74" s="419">
        <f t="shared" si="5"/>
        <v>1</v>
      </c>
      <c r="J74" s="396">
        <f t="shared" si="6"/>
        <v>100</v>
      </c>
      <c r="K74" s="394"/>
      <c r="L74" s="397">
        <v>168300</v>
      </c>
      <c r="M74" s="398"/>
      <c r="N74" s="399">
        <f t="shared" si="8"/>
        <v>168300</v>
      </c>
      <c r="O74" s="52"/>
    </row>
    <row r="75" spans="1:15" ht="12.75" customHeight="1" x14ac:dyDescent="0.2">
      <c r="A75" s="420"/>
      <c r="B75" s="401"/>
      <c r="C75" s="402"/>
      <c r="D75" s="403"/>
      <c r="E75" s="403"/>
      <c r="F75" s="404"/>
      <c r="G75" s="403"/>
      <c r="H75" s="403"/>
      <c r="I75" s="405"/>
      <c r="J75" s="406"/>
      <c r="K75" s="403"/>
      <c r="L75" s="402"/>
      <c r="M75" s="404"/>
      <c r="N75" s="403"/>
      <c r="O75" s="52"/>
    </row>
    <row r="76" spans="1:15" ht="12.75" customHeight="1" x14ac:dyDescent="0.2">
      <c r="A76" s="420"/>
      <c r="B76" s="401"/>
      <c r="C76" s="402"/>
      <c r="D76" s="403"/>
      <c r="E76" s="403"/>
      <c r="F76" s="404"/>
      <c r="G76" s="403"/>
      <c r="H76" s="403"/>
      <c r="I76" s="405"/>
      <c r="J76" s="406"/>
      <c r="K76" s="403"/>
      <c r="L76" s="402"/>
      <c r="M76" s="404"/>
      <c r="N76" s="403"/>
      <c r="O76" s="52"/>
    </row>
    <row r="77" spans="1:15" ht="12.75" customHeight="1" x14ac:dyDescent="0.2">
      <c r="A77" s="420"/>
      <c r="B77" s="401"/>
      <c r="C77" s="402"/>
      <c r="D77" s="403"/>
      <c r="E77" s="403"/>
      <c r="F77" s="404"/>
      <c r="G77" s="403"/>
      <c r="H77" s="403"/>
      <c r="I77" s="405"/>
      <c r="J77" s="406"/>
      <c r="K77" s="403"/>
      <c r="L77" s="402"/>
      <c r="M77" s="404"/>
      <c r="N77" s="403"/>
      <c r="O77" s="52"/>
    </row>
    <row r="78" spans="1:15" ht="12.75" customHeight="1" x14ac:dyDescent="0.2">
      <c r="A78" s="420"/>
      <c r="B78" s="401"/>
      <c r="C78" s="402"/>
      <c r="D78" s="403"/>
      <c r="E78" s="403"/>
      <c r="F78" s="404"/>
      <c r="G78" s="403"/>
      <c r="H78" s="403"/>
      <c r="I78" s="405"/>
      <c r="J78" s="406"/>
      <c r="K78" s="403"/>
      <c r="L78" s="402"/>
      <c r="M78" s="404"/>
      <c r="N78" s="403"/>
      <c r="O78" s="52"/>
    </row>
    <row r="79" spans="1:15" ht="12.75" customHeight="1" x14ac:dyDescent="0.2">
      <c r="A79" s="420"/>
      <c r="B79" s="401"/>
      <c r="C79" s="402"/>
      <c r="D79" s="403"/>
      <c r="E79" s="403"/>
      <c r="F79" s="404"/>
      <c r="G79" s="403"/>
      <c r="H79" s="403"/>
      <c r="I79" s="405"/>
      <c r="J79" s="406"/>
      <c r="K79" s="403"/>
      <c r="L79" s="402"/>
      <c r="M79" s="404"/>
      <c r="N79" s="403"/>
      <c r="O79" s="52"/>
    </row>
    <row r="80" spans="1:15" ht="12.75" customHeight="1" x14ac:dyDescent="0.2">
      <c r="A80" s="420"/>
      <c r="B80" s="401"/>
      <c r="C80" s="402"/>
      <c r="D80" s="403"/>
      <c r="E80" s="403"/>
      <c r="F80" s="404"/>
      <c r="G80" s="403"/>
      <c r="H80" s="403"/>
      <c r="I80" s="405"/>
      <c r="J80" s="406"/>
      <c r="K80" s="403"/>
      <c r="L80" s="402"/>
      <c r="M80" s="404"/>
      <c r="N80" s="403"/>
      <c r="O80" s="52"/>
    </row>
    <row r="81" spans="1:15" ht="12.75" customHeight="1" thickBot="1" x14ac:dyDescent="0.25">
      <c r="A81" s="420"/>
      <c r="B81" s="401"/>
      <c r="C81" s="402"/>
      <c r="D81" s="403"/>
      <c r="E81" s="403"/>
      <c r="F81" s="404"/>
      <c r="G81" s="403"/>
      <c r="H81" s="403"/>
      <c r="I81" s="405"/>
      <c r="J81" s="406"/>
      <c r="K81" s="403"/>
      <c r="L81" s="402"/>
      <c r="M81" s="404"/>
      <c r="N81" s="403"/>
      <c r="O81" s="52"/>
    </row>
    <row r="82" spans="1:15" ht="12.75" customHeight="1" x14ac:dyDescent="0.2">
      <c r="A82" s="794" t="s">
        <v>0</v>
      </c>
      <c r="B82" s="795"/>
      <c r="C82" s="795"/>
      <c r="D82" s="795"/>
      <c r="E82" s="795"/>
      <c r="F82" s="795"/>
      <c r="G82" s="795"/>
      <c r="H82" s="795"/>
      <c r="I82" s="795"/>
      <c r="J82" s="795"/>
      <c r="K82" s="795"/>
      <c r="L82" s="795"/>
      <c r="M82" s="795"/>
      <c r="N82" s="796"/>
      <c r="O82" s="52"/>
    </row>
    <row r="83" spans="1:15" ht="12.75" customHeight="1" x14ac:dyDescent="0.2">
      <c r="A83" s="797" t="s">
        <v>1</v>
      </c>
      <c r="B83" s="798"/>
      <c r="C83" s="798"/>
      <c r="D83" s="798"/>
      <c r="E83" s="798"/>
      <c r="F83" s="798"/>
      <c r="G83" s="798"/>
      <c r="H83" s="798"/>
      <c r="I83" s="798"/>
      <c r="J83" s="798"/>
      <c r="K83" s="798"/>
      <c r="L83" s="798"/>
      <c r="M83" s="798"/>
      <c r="N83" s="799"/>
      <c r="O83" s="52"/>
    </row>
    <row r="84" spans="1:15" ht="12.75" customHeight="1" x14ac:dyDescent="0.2">
      <c r="A84" s="627"/>
      <c r="B84" s="628"/>
      <c r="C84" s="628"/>
      <c r="D84" s="628"/>
      <c r="E84" s="628"/>
      <c r="F84" s="628"/>
      <c r="G84" s="628"/>
      <c r="H84" s="628"/>
      <c r="I84" s="628"/>
      <c r="J84" s="628"/>
      <c r="K84" s="628"/>
      <c r="L84" s="628"/>
      <c r="M84" s="628"/>
      <c r="N84" s="254" t="s">
        <v>202</v>
      </c>
      <c r="O84" s="52"/>
    </row>
    <row r="85" spans="1:15" ht="12.75" customHeight="1" x14ac:dyDescent="0.2">
      <c r="A85" s="599"/>
      <c r="B85" s="600"/>
      <c r="C85" s="600"/>
      <c r="D85" s="600"/>
      <c r="E85" s="600"/>
      <c r="F85" s="600"/>
      <c r="G85" s="600"/>
      <c r="H85" s="600"/>
      <c r="I85" s="600"/>
      <c r="J85" s="600"/>
      <c r="K85" s="600"/>
      <c r="L85" s="600"/>
      <c r="M85" s="600"/>
      <c r="N85" s="255"/>
      <c r="O85" s="52"/>
    </row>
    <row r="86" spans="1:15" ht="12.75" customHeight="1" x14ac:dyDescent="0.2">
      <c r="A86" s="7"/>
      <c r="B86" s="256" t="s">
        <v>2</v>
      </c>
      <c r="C86" s="257" t="s">
        <v>163</v>
      </c>
      <c r="D86" s="257"/>
      <c r="E86" s="257"/>
      <c r="F86" s="257"/>
      <c r="G86" s="258"/>
      <c r="H86" s="259"/>
      <c r="I86" s="259"/>
      <c r="J86" s="259"/>
      <c r="K86" s="259"/>
      <c r="L86" s="259"/>
      <c r="M86" s="256" t="s">
        <v>4</v>
      </c>
      <c r="N86" s="260">
        <v>21082083.82</v>
      </c>
      <c r="O86" s="52"/>
    </row>
    <row r="87" spans="1:15" ht="12.75" customHeight="1" x14ac:dyDescent="0.2">
      <c r="A87" s="7"/>
      <c r="B87" s="256" t="s">
        <v>5</v>
      </c>
      <c r="C87" s="261">
        <v>3</v>
      </c>
      <c r="D87" s="259"/>
      <c r="E87" s="257"/>
      <c r="F87" s="257"/>
      <c r="G87" s="257"/>
      <c r="H87" s="259"/>
      <c r="I87" s="259"/>
      <c r="J87" s="259"/>
      <c r="K87" s="259"/>
      <c r="L87" s="259"/>
      <c r="M87" s="256" t="s">
        <v>6</v>
      </c>
      <c r="N87" s="260">
        <v>4216416.76</v>
      </c>
      <c r="O87" s="52"/>
    </row>
    <row r="88" spans="1:15" ht="12.75" customHeight="1" x14ac:dyDescent="0.2">
      <c r="A88" s="7"/>
      <c r="B88" s="256" t="s">
        <v>8</v>
      </c>
      <c r="C88" s="257" t="s">
        <v>448</v>
      </c>
      <c r="D88" s="257"/>
      <c r="E88" s="257"/>
      <c r="F88" s="257"/>
      <c r="G88" s="262"/>
      <c r="H88" s="259"/>
      <c r="I88" s="259"/>
      <c r="J88" s="259"/>
      <c r="K88" s="259"/>
      <c r="L88" s="259"/>
      <c r="M88" s="256" t="s">
        <v>9</v>
      </c>
      <c r="N88" s="263" t="s">
        <v>164</v>
      </c>
      <c r="O88" s="52"/>
    </row>
    <row r="89" spans="1:15" ht="12.75" customHeight="1" x14ac:dyDescent="0.2">
      <c r="A89" s="7"/>
      <c r="B89" s="256" t="s">
        <v>11</v>
      </c>
      <c r="C89" s="257" t="s">
        <v>165</v>
      </c>
      <c r="D89" s="257"/>
      <c r="E89" s="257"/>
      <c r="F89" s="257"/>
      <c r="G89" s="257"/>
      <c r="H89" s="259"/>
      <c r="I89" s="259"/>
      <c r="J89" s="259"/>
      <c r="K89" s="259"/>
      <c r="L89" s="259"/>
      <c r="M89" s="259"/>
      <c r="N89" s="264"/>
      <c r="O89" s="52"/>
    </row>
    <row r="90" spans="1:15" ht="12.75" customHeight="1" thickBot="1" x14ac:dyDescent="0.25">
      <c r="A90" s="265"/>
      <c r="B90" s="266"/>
      <c r="C90" s="266"/>
      <c r="D90" s="266"/>
      <c r="E90" s="266"/>
      <c r="F90" s="266"/>
      <c r="G90" s="266"/>
      <c r="H90" s="266"/>
      <c r="I90" s="266"/>
      <c r="J90" s="266"/>
      <c r="K90" s="266"/>
      <c r="L90" s="266"/>
      <c r="M90" s="266"/>
      <c r="N90" s="255"/>
      <c r="O90" s="52"/>
    </row>
    <row r="91" spans="1:15" ht="12.75" customHeight="1" thickBot="1" x14ac:dyDescent="0.25">
      <c r="A91" s="785" t="s">
        <v>13</v>
      </c>
      <c r="B91" s="786"/>
      <c r="C91" s="786"/>
      <c r="D91" s="786"/>
      <c r="E91" s="786"/>
      <c r="F91" s="787"/>
      <c r="G91" s="788" t="s">
        <v>14</v>
      </c>
      <c r="H91" s="789"/>
      <c r="I91" s="789"/>
      <c r="J91" s="789"/>
      <c r="K91" s="790"/>
      <c r="L91" s="791" t="s">
        <v>15</v>
      </c>
      <c r="M91" s="792"/>
      <c r="N91" s="793"/>
      <c r="O91" s="52"/>
    </row>
    <row r="92" spans="1:15" ht="12.75" customHeight="1" thickBot="1" x14ac:dyDescent="0.25">
      <c r="A92" s="407" t="s">
        <v>16</v>
      </c>
      <c r="B92" s="408" t="s">
        <v>17</v>
      </c>
      <c r="C92" s="408" t="s">
        <v>18</v>
      </c>
      <c r="D92" s="408" t="s">
        <v>19</v>
      </c>
      <c r="E92" s="409" t="s">
        <v>20</v>
      </c>
      <c r="F92" s="410" t="s">
        <v>21</v>
      </c>
      <c r="G92" s="411" t="s">
        <v>22</v>
      </c>
      <c r="H92" s="412" t="s">
        <v>23</v>
      </c>
      <c r="I92" s="413" t="s">
        <v>24</v>
      </c>
      <c r="J92" s="414" t="s">
        <v>25</v>
      </c>
      <c r="K92" s="414" t="s">
        <v>26</v>
      </c>
      <c r="L92" s="415" t="s">
        <v>22</v>
      </c>
      <c r="M92" s="416" t="s">
        <v>23</v>
      </c>
      <c r="N92" s="417" t="s">
        <v>24</v>
      </c>
      <c r="O92" s="52"/>
    </row>
    <row r="93" spans="1:15" ht="99.75" customHeight="1" x14ac:dyDescent="0.2">
      <c r="A93" s="421">
        <v>6.09</v>
      </c>
      <c r="B93" s="422" t="s">
        <v>203</v>
      </c>
      <c r="C93" s="423" t="s">
        <v>54</v>
      </c>
      <c r="D93" s="424">
        <v>1</v>
      </c>
      <c r="E93" s="424">
        <v>185130</v>
      </c>
      <c r="F93" s="425">
        <f>D93*E93</f>
        <v>185130</v>
      </c>
      <c r="G93" s="426">
        <v>1</v>
      </c>
      <c r="H93" s="426"/>
      <c r="I93" s="427">
        <f>G93+H93</f>
        <v>1</v>
      </c>
      <c r="J93" s="428">
        <f>(I93/D93)*100</f>
        <v>100</v>
      </c>
      <c r="K93" s="426"/>
      <c r="L93" s="429">
        <v>185130</v>
      </c>
      <c r="M93" s="430"/>
      <c r="N93" s="431">
        <f>L93+M93</f>
        <v>185130</v>
      </c>
      <c r="O93" s="52"/>
    </row>
    <row r="94" spans="1:15" ht="101.25" customHeight="1" x14ac:dyDescent="0.2">
      <c r="A94" s="350">
        <v>6.1</v>
      </c>
      <c r="B94" s="338" t="s">
        <v>204</v>
      </c>
      <c r="C94" s="432" t="s">
        <v>54</v>
      </c>
      <c r="D94" s="432">
        <v>1</v>
      </c>
      <c r="E94" s="340">
        <v>93330</v>
      </c>
      <c r="F94" s="342">
        <f>D94*E94</f>
        <v>93330</v>
      </c>
      <c r="G94" s="353">
        <v>1</v>
      </c>
      <c r="H94" s="353"/>
      <c r="I94" s="325">
        <f t="shared" ref="I94:I104" si="9">G94+H94</f>
        <v>1</v>
      </c>
      <c r="J94" s="309">
        <f t="shared" ref="J94:J104" si="10">(I94/D94)*100</f>
        <v>100</v>
      </c>
      <c r="K94" s="353"/>
      <c r="L94" s="355">
        <v>93330</v>
      </c>
      <c r="M94" s="311"/>
      <c r="N94" s="302">
        <f t="shared" ref="N94:N104" si="11">L94+M94</f>
        <v>93330</v>
      </c>
      <c r="O94" s="52"/>
    </row>
    <row r="95" spans="1:15" ht="34.5" customHeight="1" x14ac:dyDescent="0.2">
      <c r="A95" s="350">
        <v>6.11</v>
      </c>
      <c r="B95" s="338" t="s">
        <v>205</v>
      </c>
      <c r="C95" s="351" t="s">
        <v>54</v>
      </c>
      <c r="D95" s="340">
        <v>1</v>
      </c>
      <c r="E95" s="340">
        <v>37360</v>
      </c>
      <c r="F95" s="342">
        <f>D95*E95</f>
        <v>37360</v>
      </c>
      <c r="G95" s="353">
        <v>1</v>
      </c>
      <c r="H95" s="353"/>
      <c r="I95" s="308">
        <f t="shared" si="9"/>
        <v>1</v>
      </c>
      <c r="J95" s="376">
        <f t="shared" si="10"/>
        <v>100</v>
      </c>
      <c r="K95" s="353"/>
      <c r="L95" s="355">
        <v>37360</v>
      </c>
      <c r="M95" s="433"/>
      <c r="N95" s="302">
        <f t="shared" si="11"/>
        <v>37360</v>
      </c>
      <c r="O95" s="52"/>
    </row>
    <row r="96" spans="1:15" ht="44.25" customHeight="1" x14ac:dyDescent="0.2">
      <c r="A96" s="303">
        <v>6.12</v>
      </c>
      <c r="B96" s="304" t="s">
        <v>206</v>
      </c>
      <c r="C96" s="294" t="s">
        <v>48</v>
      </c>
      <c r="D96" s="295">
        <v>2</v>
      </c>
      <c r="E96" s="295">
        <v>32485</v>
      </c>
      <c r="F96" s="305">
        <f>D96*E96</f>
        <v>64970</v>
      </c>
      <c r="G96" s="296">
        <v>2</v>
      </c>
      <c r="H96" s="296"/>
      <c r="I96" s="434">
        <f t="shared" si="9"/>
        <v>2</v>
      </c>
      <c r="J96" s="309">
        <f t="shared" si="10"/>
        <v>100</v>
      </c>
      <c r="K96" s="296"/>
      <c r="L96" s="310">
        <v>64970</v>
      </c>
      <c r="M96" s="328"/>
      <c r="N96" s="379">
        <f t="shared" si="11"/>
        <v>64970</v>
      </c>
      <c r="O96" s="52"/>
    </row>
    <row r="97" spans="1:15" ht="33" customHeight="1" x14ac:dyDescent="0.2">
      <c r="A97" s="303">
        <v>6.13</v>
      </c>
      <c r="B97" s="304" t="s">
        <v>207</v>
      </c>
      <c r="C97" s="294" t="s">
        <v>54</v>
      </c>
      <c r="D97" s="295">
        <v>1</v>
      </c>
      <c r="E97" s="295">
        <v>28985</v>
      </c>
      <c r="F97" s="305">
        <f>D97*E97</f>
        <v>28985</v>
      </c>
      <c r="G97" s="296">
        <v>1</v>
      </c>
      <c r="H97" s="296"/>
      <c r="I97" s="308">
        <f t="shared" si="9"/>
        <v>1</v>
      </c>
      <c r="J97" s="376">
        <f t="shared" si="10"/>
        <v>100</v>
      </c>
      <c r="K97" s="296"/>
      <c r="L97" s="310">
        <v>28985</v>
      </c>
      <c r="M97" s="311"/>
      <c r="N97" s="302">
        <f t="shared" si="11"/>
        <v>28985</v>
      </c>
      <c r="O97" s="52"/>
    </row>
    <row r="98" spans="1:15" ht="12.75" customHeight="1" x14ac:dyDescent="0.2">
      <c r="A98" s="312"/>
      <c r="B98" s="313" t="s">
        <v>208</v>
      </c>
      <c r="C98" s="294"/>
      <c r="D98" s="295"/>
      <c r="E98" s="295"/>
      <c r="F98" s="357">
        <f>F67+F68+F69+F70+F71+F72+F73+F74+F93+F94+F95+F96+F97</f>
        <v>1016778.571</v>
      </c>
      <c r="G98" s="296"/>
      <c r="H98" s="296"/>
      <c r="I98" s="434"/>
      <c r="J98" s="309"/>
      <c r="K98" s="296"/>
      <c r="L98" s="315">
        <f>L67+L68+L69+L70+L71+L72+L73+L74+L93+L94+L95+L96+L97</f>
        <v>1016778.5700000001</v>
      </c>
      <c r="M98" s="435">
        <f>M67+M68+M69+M70+M71+M72+M73+M74+M93+M94+M95+M96+M97</f>
        <v>0</v>
      </c>
      <c r="N98" s="436">
        <f t="shared" si="11"/>
        <v>1016778.5700000001</v>
      </c>
      <c r="O98" s="52"/>
    </row>
    <row r="99" spans="1:15" ht="22.5" customHeight="1" x14ac:dyDescent="0.2">
      <c r="A99" s="291">
        <v>7</v>
      </c>
      <c r="B99" s="313" t="s">
        <v>209</v>
      </c>
      <c r="C99" s="294"/>
      <c r="D99" s="295"/>
      <c r="E99" s="295"/>
      <c r="F99" s="357"/>
      <c r="G99" s="296"/>
      <c r="H99" s="296"/>
      <c r="I99" s="308"/>
      <c r="J99" s="376"/>
      <c r="K99" s="296"/>
      <c r="L99" s="300"/>
      <c r="M99" s="311"/>
      <c r="N99" s="302"/>
      <c r="O99" s="52"/>
    </row>
    <row r="100" spans="1:15" ht="12.75" customHeight="1" x14ac:dyDescent="0.2">
      <c r="A100" s="303">
        <v>7.01</v>
      </c>
      <c r="B100" s="304" t="s">
        <v>80</v>
      </c>
      <c r="C100" s="294" t="s">
        <v>37</v>
      </c>
      <c r="D100" s="295">
        <v>2.2999999999999998</v>
      </c>
      <c r="E100" s="295">
        <v>546.76</v>
      </c>
      <c r="F100" s="305">
        <f>D100*E100</f>
        <v>1257.5479999999998</v>
      </c>
      <c r="G100" s="296">
        <v>2.2999999999999998</v>
      </c>
      <c r="H100" s="296"/>
      <c r="I100" s="434">
        <f t="shared" si="9"/>
        <v>2.2999999999999998</v>
      </c>
      <c r="J100" s="309">
        <f t="shared" si="10"/>
        <v>100</v>
      </c>
      <c r="K100" s="296"/>
      <c r="L100" s="310">
        <v>1257.55</v>
      </c>
      <c r="M100" s="433"/>
      <c r="N100" s="379">
        <f t="shared" si="11"/>
        <v>1257.55</v>
      </c>
      <c r="O100" s="52"/>
    </row>
    <row r="101" spans="1:15" ht="12.75" customHeight="1" x14ac:dyDescent="0.2">
      <c r="A101" s="303">
        <v>7.02</v>
      </c>
      <c r="B101" s="304" t="s">
        <v>81</v>
      </c>
      <c r="C101" s="294" t="s">
        <v>37</v>
      </c>
      <c r="D101" s="295">
        <v>0.89</v>
      </c>
      <c r="E101" s="295">
        <v>157.13999999999999</v>
      </c>
      <c r="F101" s="305">
        <f>D101*E101</f>
        <v>139.85459999999998</v>
      </c>
      <c r="G101" s="296">
        <v>0.89</v>
      </c>
      <c r="H101" s="296"/>
      <c r="I101" s="308">
        <f t="shared" si="9"/>
        <v>0.89</v>
      </c>
      <c r="J101" s="376">
        <f t="shared" si="10"/>
        <v>100</v>
      </c>
      <c r="K101" s="296"/>
      <c r="L101" s="310">
        <v>139.85</v>
      </c>
      <c r="M101" s="311"/>
      <c r="N101" s="302">
        <f t="shared" si="11"/>
        <v>139.85</v>
      </c>
      <c r="O101" s="52"/>
    </row>
    <row r="102" spans="1:15" ht="21.75" customHeight="1" x14ac:dyDescent="0.2">
      <c r="A102" s="303">
        <v>7.03</v>
      </c>
      <c r="B102" s="304" t="s">
        <v>210</v>
      </c>
      <c r="C102" s="294" t="s">
        <v>37</v>
      </c>
      <c r="D102" s="295">
        <v>0.96</v>
      </c>
      <c r="E102" s="295">
        <v>9913.44</v>
      </c>
      <c r="F102" s="305">
        <f>D102*E102</f>
        <v>9516.9024000000009</v>
      </c>
      <c r="G102" s="296">
        <v>0.96</v>
      </c>
      <c r="H102" s="296"/>
      <c r="I102" s="434">
        <f t="shared" si="9"/>
        <v>0.96</v>
      </c>
      <c r="J102" s="309">
        <f t="shared" si="10"/>
        <v>100</v>
      </c>
      <c r="K102" s="296"/>
      <c r="L102" s="310">
        <v>9516.9</v>
      </c>
      <c r="M102" s="433"/>
      <c r="N102" s="379">
        <f t="shared" si="11"/>
        <v>9516.9</v>
      </c>
      <c r="O102" s="52"/>
    </row>
    <row r="103" spans="1:15" ht="31.5" customHeight="1" x14ac:dyDescent="0.2">
      <c r="A103" s="303">
        <v>7.04</v>
      </c>
      <c r="B103" s="304" t="s">
        <v>211</v>
      </c>
      <c r="C103" s="294" t="s">
        <v>65</v>
      </c>
      <c r="D103" s="295">
        <v>16</v>
      </c>
      <c r="E103" s="295">
        <v>5962.06</v>
      </c>
      <c r="F103" s="305">
        <f>D103*E103</f>
        <v>95392.960000000006</v>
      </c>
      <c r="G103" s="296">
        <v>16</v>
      </c>
      <c r="H103" s="296"/>
      <c r="I103" s="308">
        <f t="shared" si="9"/>
        <v>16</v>
      </c>
      <c r="J103" s="376">
        <f t="shared" si="10"/>
        <v>100</v>
      </c>
      <c r="K103" s="296"/>
      <c r="L103" s="310">
        <v>95392.960000000006</v>
      </c>
      <c r="M103" s="311"/>
      <c r="N103" s="302">
        <f t="shared" si="11"/>
        <v>95392.960000000006</v>
      </c>
      <c r="O103" s="52"/>
    </row>
    <row r="104" spans="1:15" ht="22.5" customHeight="1" thickBot="1" x14ac:dyDescent="0.25">
      <c r="A104" s="389">
        <v>7.05</v>
      </c>
      <c r="B104" s="390" t="s">
        <v>212</v>
      </c>
      <c r="C104" s="437" t="s">
        <v>37</v>
      </c>
      <c r="D104" s="437">
        <v>2.2400000000000002</v>
      </c>
      <c r="E104" s="392">
        <v>13977.71</v>
      </c>
      <c r="F104" s="392">
        <f>D104*E104</f>
        <v>31310.070400000001</v>
      </c>
      <c r="G104" s="394">
        <v>2.2400000000000002</v>
      </c>
      <c r="H104" s="394"/>
      <c r="I104" s="419">
        <f t="shared" si="9"/>
        <v>2.2400000000000002</v>
      </c>
      <c r="J104" s="438">
        <f t="shared" si="10"/>
        <v>100</v>
      </c>
      <c r="K104" s="394"/>
      <c r="L104" s="397">
        <v>31310.07</v>
      </c>
      <c r="M104" s="439"/>
      <c r="N104" s="440">
        <f t="shared" si="11"/>
        <v>31310.07</v>
      </c>
      <c r="O104" s="52"/>
    </row>
    <row r="105" spans="1:15" ht="14.25" customHeight="1" thickBot="1" x14ac:dyDescent="0.25">
      <c r="A105" s="420"/>
      <c r="B105" s="401"/>
      <c r="C105" s="441"/>
      <c r="D105" s="441"/>
      <c r="E105" s="403"/>
      <c r="F105" s="403"/>
      <c r="G105" s="147"/>
      <c r="H105" s="147"/>
      <c r="I105" s="442"/>
      <c r="J105" s="179"/>
      <c r="K105" s="147"/>
      <c r="L105" s="146"/>
      <c r="M105" s="443"/>
      <c r="N105" s="443"/>
      <c r="O105" s="52"/>
    </row>
    <row r="106" spans="1:15" x14ac:dyDescent="0.2">
      <c r="A106" s="794" t="s">
        <v>0</v>
      </c>
      <c r="B106" s="795"/>
      <c r="C106" s="795"/>
      <c r="D106" s="795"/>
      <c r="E106" s="795"/>
      <c r="F106" s="795"/>
      <c r="G106" s="795"/>
      <c r="H106" s="795"/>
      <c r="I106" s="795"/>
      <c r="J106" s="795"/>
      <c r="K106" s="795"/>
      <c r="L106" s="795"/>
      <c r="M106" s="795"/>
      <c r="N106" s="796"/>
      <c r="O106" s="52"/>
    </row>
    <row r="107" spans="1:15" x14ac:dyDescent="0.2">
      <c r="A107" s="797" t="s">
        <v>1</v>
      </c>
      <c r="B107" s="798"/>
      <c r="C107" s="798"/>
      <c r="D107" s="798"/>
      <c r="E107" s="798"/>
      <c r="F107" s="798"/>
      <c r="G107" s="798"/>
      <c r="H107" s="798"/>
      <c r="I107" s="798"/>
      <c r="J107" s="798"/>
      <c r="K107" s="798"/>
      <c r="L107" s="798"/>
      <c r="M107" s="798"/>
      <c r="N107" s="799"/>
      <c r="O107" s="52"/>
    </row>
    <row r="108" spans="1:15" x14ac:dyDescent="0.2">
      <c r="A108" s="627"/>
      <c r="B108" s="628"/>
      <c r="C108" s="628"/>
      <c r="D108" s="628"/>
      <c r="E108" s="628"/>
      <c r="F108" s="628"/>
      <c r="G108" s="628"/>
      <c r="H108" s="628"/>
      <c r="I108" s="628"/>
      <c r="J108" s="628"/>
      <c r="K108" s="628"/>
      <c r="L108" s="628"/>
      <c r="M108" s="628"/>
      <c r="N108" s="254" t="s">
        <v>213</v>
      </c>
      <c r="O108" s="52"/>
    </row>
    <row r="109" spans="1:15" x14ac:dyDescent="0.2">
      <c r="A109" s="599"/>
      <c r="B109" s="600"/>
      <c r="C109" s="600"/>
      <c r="D109" s="600"/>
      <c r="E109" s="600"/>
      <c r="F109" s="600"/>
      <c r="G109" s="600"/>
      <c r="H109" s="600"/>
      <c r="I109" s="600"/>
      <c r="J109" s="600"/>
      <c r="K109" s="600"/>
      <c r="L109" s="600"/>
      <c r="M109" s="600"/>
      <c r="N109" s="255"/>
      <c r="O109" s="52"/>
    </row>
    <row r="110" spans="1:15" x14ac:dyDescent="0.2">
      <c r="A110" s="7"/>
      <c r="B110" s="256" t="s">
        <v>2</v>
      </c>
      <c r="C110" s="257" t="s">
        <v>163</v>
      </c>
      <c r="D110" s="257"/>
      <c r="E110" s="257"/>
      <c r="F110" s="257"/>
      <c r="G110" s="258"/>
      <c r="H110" s="259"/>
      <c r="I110" s="259"/>
      <c r="J110" s="259"/>
      <c r="K110" s="259"/>
      <c r="L110" s="259"/>
      <c r="M110" s="256" t="s">
        <v>4</v>
      </c>
      <c r="N110" s="260">
        <v>21082083.82</v>
      </c>
      <c r="O110" s="52"/>
    </row>
    <row r="111" spans="1:15" x14ac:dyDescent="0.2">
      <c r="A111" s="7"/>
      <c r="B111" s="256" t="s">
        <v>5</v>
      </c>
      <c r="C111" s="261">
        <v>3</v>
      </c>
      <c r="D111" s="259"/>
      <c r="E111" s="257"/>
      <c r="F111" s="257"/>
      <c r="G111" s="257"/>
      <c r="H111" s="259"/>
      <c r="I111" s="259"/>
      <c r="J111" s="259"/>
      <c r="K111" s="259"/>
      <c r="L111" s="259"/>
      <c r="M111" s="256" t="s">
        <v>6</v>
      </c>
      <c r="N111" s="260">
        <v>4216416.76</v>
      </c>
      <c r="O111" s="52"/>
    </row>
    <row r="112" spans="1:15" x14ac:dyDescent="0.2">
      <c r="A112" s="7"/>
      <c r="B112" s="256" t="s">
        <v>8</v>
      </c>
      <c r="C112" s="257" t="s">
        <v>448</v>
      </c>
      <c r="D112" s="257"/>
      <c r="E112" s="257"/>
      <c r="F112" s="257"/>
      <c r="G112" s="262"/>
      <c r="H112" s="259"/>
      <c r="I112" s="259"/>
      <c r="J112" s="259"/>
      <c r="K112" s="259"/>
      <c r="L112" s="259"/>
      <c r="M112" s="256" t="s">
        <v>9</v>
      </c>
      <c r="N112" s="263" t="s">
        <v>164</v>
      </c>
      <c r="O112" s="52"/>
    </row>
    <row r="113" spans="1:15" ht="13.5" thickBot="1" x14ac:dyDescent="0.25">
      <c r="A113" s="7"/>
      <c r="B113" s="256" t="s">
        <v>11</v>
      </c>
      <c r="C113" s="257" t="s">
        <v>165</v>
      </c>
      <c r="D113" s="257"/>
      <c r="E113" s="257"/>
      <c r="F113" s="257"/>
      <c r="G113" s="257"/>
      <c r="H113" s="259"/>
      <c r="I113" s="259"/>
      <c r="J113" s="259"/>
      <c r="K113" s="259"/>
      <c r="L113" s="259"/>
      <c r="M113" s="259"/>
      <c r="N113" s="264"/>
      <c r="O113" s="52"/>
    </row>
    <row r="114" spans="1:15" ht="13.5" thickBot="1" x14ac:dyDescent="0.25">
      <c r="A114" s="785" t="s">
        <v>13</v>
      </c>
      <c r="B114" s="786"/>
      <c r="C114" s="786"/>
      <c r="D114" s="786"/>
      <c r="E114" s="786"/>
      <c r="F114" s="787"/>
      <c r="G114" s="788" t="s">
        <v>14</v>
      </c>
      <c r="H114" s="789"/>
      <c r="I114" s="789"/>
      <c r="J114" s="789"/>
      <c r="K114" s="790"/>
      <c r="L114" s="791" t="s">
        <v>15</v>
      </c>
      <c r="M114" s="792"/>
      <c r="N114" s="793"/>
      <c r="O114" s="52"/>
    </row>
    <row r="115" spans="1:15" ht="13.5" thickBot="1" x14ac:dyDescent="0.25">
      <c r="A115" s="267" t="s">
        <v>16</v>
      </c>
      <c r="B115" s="268" t="s">
        <v>17</v>
      </c>
      <c r="C115" s="268" t="s">
        <v>18</v>
      </c>
      <c r="D115" s="268" t="s">
        <v>19</v>
      </c>
      <c r="E115" s="269" t="s">
        <v>20</v>
      </c>
      <c r="F115" s="270" t="s">
        <v>21</v>
      </c>
      <c r="G115" s="271" t="s">
        <v>22</v>
      </c>
      <c r="H115" s="272" t="s">
        <v>23</v>
      </c>
      <c r="I115" s="273" t="s">
        <v>24</v>
      </c>
      <c r="J115" s="274" t="s">
        <v>25</v>
      </c>
      <c r="K115" s="274" t="s">
        <v>26</v>
      </c>
      <c r="L115" s="275" t="s">
        <v>22</v>
      </c>
      <c r="M115" s="276" t="s">
        <v>23</v>
      </c>
      <c r="N115" s="277" t="s">
        <v>24</v>
      </c>
      <c r="O115" s="52"/>
    </row>
    <row r="116" spans="1:15" x14ac:dyDescent="0.2">
      <c r="A116" s="421">
        <v>7.06</v>
      </c>
      <c r="B116" s="422" t="s">
        <v>214</v>
      </c>
      <c r="C116" s="444" t="s">
        <v>65</v>
      </c>
      <c r="D116" s="444">
        <v>54.4</v>
      </c>
      <c r="E116" s="424">
        <v>388.4</v>
      </c>
      <c r="F116" s="424">
        <f t="shared" ref="F116:F121" si="12">D116*E116</f>
        <v>21128.959999999999</v>
      </c>
      <c r="G116" s="426">
        <v>54.4</v>
      </c>
      <c r="H116" s="426"/>
      <c r="I116" s="445">
        <f t="shared" ref="I116:I138" si="13">G116+H116</f>
        <v>54.4</v>
      </c>
      <c r="J116" s="446">
        <f t="shared" ref="J116:J138" si="14">(I116/D116)*100</f>
        <v>100</v>
      </c>
      <c r="K116" s="426"/>
      <c r="L116" s="429">
        <v>21128.959999999999</v>
      </c>
      <c r="M116" s="447"/>
      <c r="N116" s="431">
        <f>L116+M116</f>
        <v>21128.959999999999</v>
      </c>
      <c r="O116" s="52"/>
    </row>
    <row r="117" spans="1:15" ht="22.5" x14ac:dyDescent="0.2">
      <c r="A117" s="303">
        <v>7.07</v>
      </c>
      <c r="B117" s="304" t="s">
        <v>215</v>
      </c>
      <c r="C117" s="448" t="s">
        <v>65</v>
      </c>
      <c r="D117" s="448">
        <v>54.4</v>
      </c>
      <c r="E117" s="295">
        <v>191.28</v>
      </c>
      <c r="F117" s="295">
        <f t="shared" si="12"/>
        <v>10405.632</v>
      </c>
      <c r="G117" s="296">
        <v>54.4</v>
      </c>
      <c r="H117" s="296"/>
      <c r="I117" s="449">
        <f t="shared" si="13"/>
        <v>54.4</v>
      </c>
      <c r="J117" s="450">
        <f t="shared" si="14"/>
        <v>100</v>
      </c>
      <c r="K117" s="296"/>
      <c r="L117" s="310">
        <v>10405.629999999999</v>
      </c>
      <c r="M117" s="301"/>
      <c r="N117" s="302">
        <f t="shared" ref="N117:N122" si="15">L117+M117</f>
        <v>10405.629999999999</v>
      </c>
      <c r="O117" s="52"/>
    </row>
    <row r="118" spans="1:15" x14ac:dyDescent="0.2">
      <c r="A118" s="303">
        <v>7.08</v>
      </c>
      <c r="B118" s="304" t="s">
        <v>216</v>
      </c>
      <c r="C118" s="448" t="s">
        <v>31</v>
      </c>
      <c r="D118" s="448">
        <v>1</v>
      </c>
      <c r="E118" s="295">
        <v>19890</v>
      </c>
      <c r="F118" s="295">
        <f t="shared" si="12"/>
        <v>19890</v>
      </c>
      <c r="G118" s="296">
        <v>1</v>
      </c>
      <c r="H118" s="296"/>
      <c r="I118" s="451">
        <f t="shared" si="13"/>
        <v>1</v>
      </c>
      <c r="J118" s="452">
        <f t="shared" si="14"/>
        <v>100</v>
      </c>
      <c r="K118" s="296"/>
      <c r="L118" s="310">
        <v>19890</v>
      </c>
      <c r="M118" s="453"/>
      <c r="N118" s="379">
        <f t="shared" si="15"/>
        <v>19890</v>
      </c>
      <c r="O118" s="52"/>
    </row>
    <row r="119" spans="1:15" ht="22.5" x14ac:dyDescent="0.2">
      <c r="A119" s="303">
        <v>7.09</v>
      </c>
      <c r="B119" s="304" t="s">
        <v>217</v>
      </c>
      <c r="C119" s="448" t="s">
        <v>31</v>
      </c>
      <c r="D119" s="448">
        <v>1</v>
      </c>
      <c r="E119" s="295">
        <v>10539.86</v>
      </c>
      <c r="F119" s="295">
        <f t="shared" si="12"/>
        <v>10539.86</v>
      </c>
      <c r="G119" s="296">
        <v>1</v>
      </c>
      <c r="H119" s="296"/>
      <c r="I119" s="454">
        <f t="shared" si="13"/>
        <v>1</v>
      </c>
      <c r="J119" s="450">
        <f t="shared" si="14"/>
        <v>100</v>
      </c>
      <c r="K119" s="296"/>
      <c r="L119" s="310">
        <v>10539.86</v>
      </c>
      <c r="M119" s="301"/>
      <c r="N119" s="302">
        <f t="shared" si="15"/>
        <v>10539.86</v>
      </c>
      <c r="O119" s="52"/>
    </row>
    <row r="120" spans="1:15" ht="33.75" x14ac:dyDescent="0.2">
      <c r="A120" s="350">
        <v>7.1</v>
      </c>
      <c r="B120" s="338" t="s">
        <v>218</v>
      </c>
      <c r="C120" s="432" t="s">
        <v>65</v>
      </c>
      <c r="D120" s="432">
        <v>1.44</v>
      </c>
      <c r="E120" s="340">
        <v>2514.06</v>
      </c>
      <c r="F120" s="340">
        <f t="shared" si="12"/>
        <v>3620.2464</v>
      </c>
      <c r="G120" s="353">
        <v>1.44</v>
      </c>
      <c r="H120" s="353"/>
      <c r="I120" s="455">
        <f t="shared" si="13"/>
        <v>1.44</v>
      </c>
      <c r="J120" s="452">
        <f t="shared" si="14"/>
        <v>100</v>
      </c>
      <c r="K120" s="353"/>
      <c r="L120" s="355">
        <v>3620.25</v>
      </c>
      <c r="M120" s="453"/>
      <c r="N120" s="379">
        <f t="shared" si="15"/>
        <v>3620.25</v>
      </c>
      <c r="O120" s="52"/>
    </row>
    <row r="121" spans="1:15" ht="22.5" x14ac:dyDescent="0.2">
      <c r="A121" s="303">
        <v>7.11</v>
      </c>
      <c r="B121" s="304" t="s">
        <v>219</v>
      </c>
      <c r="C121" s="448" t="s">
        <v>31</v>
      </c>
      <c r="D121" s="448">
        <v>1</v>
      </c>
      <c r="E121" s="295">
        <v>3335.27</v>
      </c>
      <c r="F121" s="295">
        <f t="shared" si="12"/>
        <v>3335.27</v>
      </c>
      <c r="G121" s="296">
        <v>1</v>
      </c>
      <c r="H121" s="296"/>
      <c r="I121" s="454">
        <f t="shared" si="13"/>
        <v>1</v>
      </c>
      <c r="J121" s="450">
        <f t="shared" si="14"/>
        <v>100</v>
      </c>
      <c r="K121" s="296"/>
      <c r="L121" s="310">
        <v>3335.27</v>
      </c>
      <c r="M121" s="301"/>
      <c r="N121" s="302">
        <f t="shared" si="15"/>
        <v>3335.27</v>
      </c>
      <c r="O121" s="52"/>
    </row>
    <row r="122" spans="1:15" ht="21.75" x14ac:dyDescent="0.2">
      <c r="A122" s="456"/>
      <c r="B122" s="313" t="s">
        <v>220</v>
      </c>
      <c r="C122" s="295"/>
      <c r="D122" s="294"/>
      <c r="E122" s="295"/>
      <c r="F122" s="457">
        <f>F100+F101+F102+F103+F104+F116+F117+F118+F119+F120+F121</f>
        <v>206537.30380000002</v>
      </c>
      <c r="G122" s="296"/>
      <c r="H122" s="296"/>
      <c r="I122" s="454"/>
      <c r="J122" s="450"/>
      <c r="K122" s="296"/>
      <c r="L122" s="315">
        <f>L100+L101+L102+L103+L104+L116+L117+L118+L119+L120+L121</f>
        <v>206537.30000000002</v>
      </c>
      <c r="M122" s="458">
        <f>M100+M101+M102+M103+M104+M116+M117+M118+M119+M120+M121</f>
        <v>0</v>
      </c>
      <c r="N122" s="317">
        <f t="shared" si="15"/>
        <v>206537.30000000002</v>
      </c>
      <c r="O122" s="52"/>
    </row>
    <row r="123" spans="1:15" x14ac:dyDescent="0.2">
      <c r="A123" s="459">
        <v>8</v>
      </c>
      <c r="B123" s="313" t="s">
        <v>221</v>
      </c>
      <c r="C123" s="295"/>
      <c r="D123" s="294"/>
      <c r="E123" s="295"/>
      <c r="F123" s="295"/>
      <c r="G123" s="296"/>
      <c r="H123" s="296"/>
      <c r="I123" s="454"/>
      <c r="J123" s="450"/>
      <c r="K123" s="296"/>
      <c r="L123" s="300"/>
      <c r="M123" s="301"/>
      <c r="N123" s="302"/>
      <c r="O123" s="52"/>
    </row>
    <row r="124" spans="1:15" x14ac:dyDescent="0.2">
      <c r="A124" s="303">
        <v>8.01</v>
      </c>
      <c r="B124" s="304" t="s">
        <v>36</v>
      </c>
      <c r="C124" s="448" t="s">
        <v>37</v>
      </c>
      <c r="D124" s="448">
        <v>32.200000000000003</v>
      </c>
      <c r="E124" s="295">
        <v>350</v>
      </c>
      <c r="F124" s="295">
        <f>D124*E124</f>
        <v>11270.000000000002</v>
      </c>
      <c r="G124" s="296">
        <v>32.200000000000003</v>
      </c>
      <c r="H124" s="296"/>
      <c r="I124" s="454">
        <f t="shared" si="13"/>
        <v>32.200000000000003</v>
      </c>
      <c r="J124" s="450">
        <f t="shared" si="14"/>
        <v>100</v>
      </c>
      <c r="K124" s="296"/>
      <c r="L124" s="310">
        <v>11270</v>
      </c>
      <c r="M124" s="301"/>
      <c r="N124" s="302">
        <f>L124+M124</f>
        <v>11270</v>
      </c>
      <c r="O124" s="52"/>
    </row>
    <row r="125" spans="1:15" x14ac:dyDescent="0.2">
      <c r="A125" s="303">
        <v>8.02</v>
      </c>
      <c r="B125" s="304" t="s">
        <v>222</v>
      </c>
      <c r="C125" s="448" t="s">
        <v>31</v>
      </c>
      <c r="D125" s="448">
        <v>1</v>
      </c>
      <c r="E125" s="295">
        <v>17136</v>
      </c>
      <c r="F125" s="295">
        <f t="shared" ref="F125:F138" si="16">D125*E125</f>
        <v>17136</v>
      </c>
      <c r="G125" s="296">
        <v>1</v>
      </c>
      <c r="H125" s="296"/>
      <c r="I125" s="454">
        <f t="shared" si="13"/>
        <v>1</v>
      </c>
      <c r="J125" s="450">
        <f t="shared" si="14"/>
        <v>100</v>
      </c>
      <c r="K125" s="296"/>
      <c r="L125" s="310">
        <v>17136</v>
      </c>
      <c r="M125" s="301"/>
      <c r="N125" s="302">
        <f t="shared" ref="N125:N139" si="17">L125+M125</f>
        <v>17136</v>
      </c>
      <c r="O125" s="52"/>
    </row>
    <row r="126" spans="1:15" x14ac:dyDescent="0.2">
      <c r="A126" s="303">
        <v>8.0299999999999994</v>
      </c>
      <c r="B126" s="304" t="s">
        <v>223</v>
      </c>
      <c r="C126" s="448" t="s">
        <v>31</v>
      </c>
      <c r="D126" s="448">
        <v>1</v>
      </c>
      <c r="E126" s="295">
        <v>4080</v>
      </c>
      <c r="F126" s="295">
        <f t="shared" si="16"/>
        <v>4080</v>
      </c>
      <c r="G126" s="296">
        <v>1</v>
      </c>
      <c r="H126" s="296"/>
      <c r="I126" s="454">
        <f t="shared" si="13"/>
        <v>1</v>
      </c>
      <c r="J126" s="450">
        <f t="shared" si="14"/>
        <v>100</v>
      </c>
      <c r="K126" s="296"/>
      <c r="L126" s="310">
        <v>4080</v>
      </c>
      <c r="M126" s="301"/>
      <c r="N126" s="302">
        <f t="shared" si="17"/>
        <v>4080</v>
      </c>
      <c r="O126" s="52"/>
    </row>
    <row r="127" spans="1:15" ht="22.5" x14ac:dyDescent="0.2">
      <c r="A127" s="303">
        <v>8.0399999999999991</v>
      </c>
      <c r="B127" s="304" t="s">
        <v>224</v>
      </c>
      <c r="C127" s="448" t="s">
        <v>37</v>
      </c>
      <c r="D127" s="448">
        <v>17.11</v>
      </c>
      <c r="E127" s="295">
        <v>7920</v>
      </c>
      <c r="F127" s="295">
        <f t="shared" si="16"/>
        <v>135511.19999999998</v>
      </c>
      <c r="G127" s="296">
        <v>17.11</v>
      </c>
      <c r="H127" s="296"/>
      <c r="I127" s="454">
        <f t="shared" si="13"/>
        <v>17.11</v>
      </c>
      <c r="J127" s="450">
        <f t="shared" si="14"/>
        <v>100</v>
      </c>
      <c r="K127" s="296"/>
      <c r="L127" s="310">
        <v>135511.20000000001</v>
      </c>
      <c r="M127" s="301"/>
      <c r="N127" s="302">
        <f t="shared" si="17"/>
        <v>135511.20000000001</v>
      </c>
      <c r="O127" s="52"/>
    </row>
    <row r="128" spans="1:15" x14ac:dyDescent="0.2">
      <c r="A128" s="303">
        <v>8.0500000000000007</v>
      </c>
      <c r="B128" s="304" t="s">
        <v>225</v>
      </c>
      <c r="C128" s="448" t="s">
        <v>226</v>
      </c>
      <c r="D128" s="448">
        <v>26.52</v>
      </c>
      <c r="E128" s="295">
        <v>2876.5</v>
      </c>
      <c r="F128" s="295">
        <f t="shared" si="16"/>
        <v>76284.78</v>
      </c>
      <c r="G128" s="296">
        <v>26.52</v>
      </c>
      <c r="H128" s="296"/>
      <c r="I128" s="454">
        <f t="shared" si="13"/>
        <v>26.52</v>
      </c>
      <c r="J128" s="450">
        <f t="shared" si="14"/>
        <v>100</v>
      </c>
      <c r="K128" s="296"/>
      <c r="L128" s="310">
        <v>76284.78</v>
      </c>
      <c r="M128" s="301"/>
      <c r="N128" s="302">
        <f t="shared" si="17"/>
        <v>76284.78</v>
      </c>
      <c r="O128" s="52"/>
    </row>
    <row r="129" spans="1:15" x14ac:dyDescent="0.2">
      <c r="A129" s="303">
        <v>8.06</v>
      </c>
      <c r="B129" s="304" t="s">
        <v>227</v>
      </c>
      <c r="C129" s="448" t="s">
        <v>228</v>
      </c>
      <c r="D129" s="448">
        <v>65</v>
      </c>
      <c r="E129" s="295">
        <v>52.5</v>
      </c>
      <c r="F129" s="295">
        <f t="shared" si="16"/>
        <v>3412.5</v>
      </c>
      <c r="G129" s="296">
        <v>65</v>
      </c>
      <c r="H129" s="296"/>
      <c r="I129" s="454">
        <f t="shared" si="13"/>
        <v>65</v>
      </c>
      <c r="J129" s="450">
        <f t="shared" si="14"/>
        <v>100</v>
      </c>
      <c r="K129" s="296"/>
      <c r="L129" s="310">
        <v>3412.5</v>
      </c>
      <c r="M129" s="301"/>
      <c r="N129" s="302">
        <f t="shared" si="17"/>
        <v>3412.5</v>
      </c>
      <c r="O129" s="52"/>
    </row>
    <row r="130" spans="1:15" x14ac:dyDescent="0.2">
      <c r="A130" s="303">
        <v>8.07</v>
      </c>
      <c r="B130" s="304" t="s">
        <v>229</v>
      </c>
      <c r="C130" s="448" t="s">
        <v>31</v>
      </c>
      <c r="D130" s="448">
        <v>1</v>
      </c>
      <c r="E130" s="295">
        <v>10800</v>
      </c>
      <c r="F130" s="295">
        <f t="shared" si="16"/>
        <v>10800</v>
      </c>
      <c r="G130" s="296">
        <v>1</v>
      </c>
      <c r="H130" s="296"/>
      <c r="I130" s="454">
        <f t="shared" si="13"/>
        <v>1</v>
      </c>
      <c r="J130" s="450">
        <f t="shared" si="14"/>
        <v>100</v>
      </c>
      <c r="K130" s="296"/>
      <c r="L130" s="310">
        <v>10800</v>
      </c>
      <c r="M130" s="301"/>
      <c r="N130" s="302">
        <f t="shared" si="17"/>
        <v>10800</v>
      </c>
      <c r="O130" s="52"/>
    </row>
    <row r="131" spans="1:15" x14ac:dyDescent="0.2">
      <c r="A131" s="303">
        <v>8.08</v>
      </c>
      <c r="B131" s="304" t="s">
        <v>230</v>
      </c>
      <c r="C131" s="448" t="s">
        <v>29</v>
      </c>
      <c r="D131" s="448">
        <v>18</v>
      </c>
      <c r="E131" s="295">
        <v>1968.75</v>
      </c>
      <c r="F131" s="295">
        <f t="shared" si="16"/>
        <v>35437.5</v>
      </c>
      <c r="G131" s="296">
        <v>18</v>
      </c>
      <c r="H131" s="296"/>
      <c r="I131" s="454">
        <f t="shared" si="13"/>
        <v>18</v>
      </c>
      <c r="J131" s="450">
        <f t="shared" si="14"/>
        <v>100</v>
      </c>
      <c r="K131" s="296"/>
      <c r="L131" s="310">
        <v>35437.5</v>
      </c>
      <c r="M131" s="301"/>
      <c r="N131" s="302">
        <f t="shared" si="17"/>
        <v>35437.5</v>
      </c>
      <c r="O131" s="52"/>
    </row>
    <row r="132" spans="1:15" x14ac:dyDescent="0.2">
      <c r="A132" s="303">
        <v>8.09</v>
      </c>
      <c r="B132" s="304" t="s">
        <v>231</v>
      </c>
      <c r="C132" s="448" t="s">
        <v>31</v>
      </c>
      <c r="D132" s="448">
        <v>1</v>
      </c>
      <c r="E132" s="295">
        <v>40000</v>
      </c>
      <c r="F132" s="295">
        <f t="shared" si="16"/>
        <v>40000</v>
      </c>
      <c r="G132" s="296">
        <v>1</v>
      </c>
      <c r="H132" s="296"/>
      <c r="I132" s="454">
        <f t="shared" si="13"/>
        <v>1</v>
      </c>
      <c r="J132" s="450">
        <f t="shared" si="14"/>
        <v>100</v>
      </c>
      <c r="K132" s="296"/>
      <c r="L132" s="310">
        <v>40000</v>
      </c>
      <c r="M132" s="301"/>
      <c r="N132" s="302">
        <f t="shared" si="17"/>
        <v>40000</v>
      </c>
      <c r="O132" s="52"/>
    </row>
    <row r="133" spans="1:15" x14ac:dyDescent="0.2">
      <c r="A133" s="303">
        <v>8.1</v>
      </c>
      <c r="B133" s="304" t="s">
        <v>232</v>
      </c>
      <c r="C133" s="448" t="s">
        <v>37</v>
      </c>
      <c r="D133" s="448">
        <v>14.08</v>
      </c>
      <c r="E133" s="295">
        <v>2636.05</v>
      </c>
      <c r="F133" s="295">
        <f t="shared" si="16"/>
        <v>37115.584000000003</v>
      </c>
      <c r="G133" s="296">
        <v>14.08</v>
      </c>
      <c r="H133" s="296"/>
      <c r="I133" s="454">
        <f t="shared" si="13"/>
        <v>14.08</v>
      </c>
      <c r="J133" s="450">
        <f t="shared" si="14"/>
        <v>100</v>
      </c>
      <c r="K133" s="296"/>
      <c r="L133" s="310">
        <v>37115.58</v>
      </c>
      <c r="M133" s="301"/>
      <c r="N133" s="302">
        <f t="shared" si="17"/>
        <v>37115.58</v>
      </c>
      <c r="O133" s="52"/>
    </row>
    <row r="134" spans="1:15" x14ac:dyDescent="0.2">
      <c r="A134" s="303">
        <v>8.11</v>
      </c>
      <c r="B134" s="304" t="s">
        <v>233</v>
      </c>
      <c r="C134" s="448" t="s">
        <v>31</v>
      </c>
      <c r="D134" s="448">
        <v>1</v>
      </c>
      <c r="E134" s="295">
        <v>93115.199999999997</v>
      </c>
      <c r="F134" s="295">
        <f t="shared" si="16"/>
        <v>93115.199999999997</v>
      </c>
      <c r="G134" s="296">
        <v>1</v>
      </c>
      <c r="H134" s="296"/>
      <c r="I134" s="454">
        <f t="shared" si="13"/>
        <v>1</v>
      </c>
      <c r="J134" s="450">
        <f t="shared" si="14"/>
        <v>100</v>
      </c>
      <c r="K134" s="296"/>
      <c r="L134" s="310">
        <v>93115.199999999997</v>
      </c>
      <c r="M134" s="301"/>
      <c r="N134" s="302">
        <f t="shared" si="17"/>
        <v>93115.199999999997</v>
      </c>
      <c r="O134" s="52"/>
    </row>
    <row r="135" spans="1:15" x14ac:dyDescent="0.2">
      <c r="A135" s="303">
        <v>8.1199999999999992</v>
      </c>
      <c r="B135" s="304" t="s">
        <v>234</v>
      </c>
      <c r="C135" s="448" t="s">
        <v>31</v>
      </c>
      <c r="D135" s="448">
        <v>1</v>
      </c>
      <c r="E135" s="295">
        <v>34000.58</v>
      </c>
      <c r="F135" s="295">
        <f t="shared" si="16"/>
        <v>34000.58</v>
      </c>
      <c r="G135" s="296">
        <v>1</v>
      </c>
      <c r="H135" s="296"/>
      <c r="I135" s="454">
        <f t="shared" si="13"/>
        <v>1</v>
      </c>
      <c r="J135" s="450">
        <f t="shared" si="14"/>
        <v>100</v>
      </c>
      <c r="K135" s="296"/>
      <c r="L135" s="310">
        <v>34000.58</v>
      </c>
      <c r="M135" s="301"/>
      <c r="N135" s="302">
        <f t="shared" si="17"/>
        <v>34000.58</v>
      </c>
      <c r="O135" s="52"/>
    </row>
    <row r="136" spans="1:15" ht="31.5" customHeight="1" x14ac:dyDescent="0.2">
      <c r="A136" s="303">
        <v>8.1300000000000008</v>
      </c>
      <c r="B136" s="304" t="s">
        <v>235</v>
      </c>
      <c r="C136" s="448" t="s">
        <v>54</v>
      </c>
      <c r="D136" s="448">
        <v>1</v>
      </c>
      <c r="E136" s="295">
        <v>44860</v>
      </c>
      <c r="F136" s="295">
        <f t="shared" si="16"/>
        <v>44860</v>
      </c>
      <c r="G136" s="296">
        <v>1</v>
      </c>
      <c r="H136" s="296"/>
      <c r="I136" s="454">
        <f t="shared" si="13"/>
        <v>1</v>
      </c>
      <c r="J136" s="450">
        <f t="shared" si="14"/>
        <v>100</v>
      </c>
      <c r="K136" s="296"/>
      <c r="L136" s="310">
        <v>44860</v>
      </c>
      <c r="M136" s="301"/>
      <c r="N136" s="302">
        <f t="shared" si="17"/>
        <v>44860</v>
      </c>
      <c r="O136" s="52"/>
    </row>
    <row r="137" spans="1:15" ht="22.5" x14ac:dyDescent="0.2">
      <c r="A137" s="303">
        <v>8.14</v>
      </c>
      <c r="B137" s="304" t="s">
        <v>236</v>
      </c>
      <c r="C137" s="448" t="s">
        <v>54</v>
      </c>
      <c r="D137" s="448">
        <v>1</v>
      </c>
      <c r="E137" s="295">
        <v>64463</v>
      </c>
      <c r="F137" s="295">
        <f t="shared" si="16"/>
        <v>64463</v>
      </c>
      <c r="G137" s="296">
        <v>1</v>
      </c>
      <c r="H137" s="296"/>
      <c r="I137" s="454">
        <f t="shared" si="13"/>
        <v>1</v>
      </c>
      <c r="J137" s="450">
        <f t="shared" si="14"/>
        <v>100</v>
      </c>
      <c r="K137" s="296"/>
      <c r="L137" s="310">
        <v>64463</v>
      </c>
      <c r="M137" s="301"/>
      <c r="N137" s="302">
        <f t="shared" si="17"/>
        <v>64463</v>
      </c>
      <c r="O137" s="52"/>
    </row>
    <row r="138" spans="1:15" x14ac:dyDescent="0.2">
      <c r="A138" s="303">
        <v>8.15</v>
      </c>
      <c r="B138" s="304" t="s">
        <v>237</v>
      </c>
      <c r="C138" s="448" t="s">
        <v>54</v>
      </c>
      <c r="D138" s="448">
        <v>1</v>
      </c>
      <c r="E138" s="295">
        <v>9164.7000000000007</v>
      </c>
      <c r="F138" s="295">
        <f t="shared" si="16"/>
        <v>9164.7000000000007</v>
      </c>
      <c r="G138" s="296">
        <v>1</v>
      </c>
      <c r="H138" s="296"/>
      <c r="I138" s="454">
        <f t="shared" si="13"/>
        <v>1</v>
      </c>
      <c r="J138" s="450">
        <f t="shared" si="14"/>
        <v>100</v>
      </c>
      <c r="K138" s="296"/>
      <c r="L138" s="310">
        <v>9164.7000000000007</v>
      </c>
      <c r="M138" s="301"/>
      <c r="N138" s="302">
        <f t="shared" si="17"/>
        <v>9164.7000000000007</v>
      </c>
      <c r="O138" s="52"/>
    </row>
    <row r="139" spans="1:15" ht="13.5" thickBot="1" x14ac:dyDescent="0.25">
      <c r="A139" s="460"/>
      <c r="B139" s="461" t="s">
        <v>238</v>
      </c>
      <c r="C139" s="392"/>
      <c r="D139" s="391"/>
      <c r="E139" s="392"/>
      <c r="F139" s="462">
        <f>F124+F125+F126+F127+F128+F129+F130+F131+F132+F133+F134+F135+F136+F137+F138</f>
        <v>616651.04399999999</v>
      </c>
      <c r="G139" s="394"/>
      <c r="H139" s="394"/>
      <c r="I139" s="463"/>
      <c r="J139" s="464"/>
      <c r="K139" s="394"/>
      <c r="L139" s="664">
        <f>L124+L125+L126+L127+L128+L129+L130+L131+L132+L133+L134+L135+L136+L137+L138</f>
        <v>616651.04</v>
      </c>
      <c r="M139" s="465">
        <f>M124+M125+M126+M127+M128+M129+M130+M131+M132+M133+M134+M135+M136+M137+M138</f>
        <v>0</v>
      </c>
      <c r="N139" s="466">
        <f t="shared" si="17"/>
        <v>616651.04</v>
      </c>
      <c r="O139" s="52"/>
    </row>
    <row r="140" spans="1:15" ht="12.75" customHeight="1" x14ac:dyDescent="0.2">
      <c r="O140" s="52"/>
    </row>
    <row r="141" spans="1:15" ht="12.75" customHeight="1" x14ac:dyDescent="0.2">
      <c r="O141" s="52"/>
    </row>
    <row r="142" spans="1:15" ht="12.75" customHeight="1" thickBot="1" x14ac:dyDescent="0.25">
      <c r="O142" s="52"/>
    </row>
    <row r="143" spans="1:15" x14ac:dyDescent="0.2">
      <c r="A143" s="794" t="s">
        <v>0</v>
      </c>
      <c r="B143" s="795"/>
      <c r="C143" s="795"/>
      <c r="D143" s="795"/>
      <c r="E143" s="795"/>
      <c r="F143" s="795"/>
      <c r="G143" s="795"/>
      <c r="H143" s="795"/>
      <c r="I143" s="795"/>
      <c r="J143" s="795"/>
      <c r="K143" s="795"/>
      <c r="L143" s="795"/>
      <c r="M143" s="795"/>
      <c r="N143" s="796"/>
      <c r="O143" s="52"/>
    </row>
    <row r="144" spans="1:15" x14ac:dyDescent="0.2">
      <c r="A144" s="797" t="s">
        <v>1</v>
      </c>
      <c r="B144" s="798"/>
      <c r="C144" s="798"/>
      <c r="D144" s="798"/>
      <c r="E144" s="798"/>
      <c r="F144" s="798"/>
      <c r="G144" s="798"/>
      <c r="H144" s="798"/>
      <c r="I144" s="798"/>
      <c r="J144" s="798"/>
      <c r="K144" s="798"/>
      <c r="L144" s="798"/>
      <c r="M144" s="798"/>
      <c r="N144" s="799"/>
      <c r="O144" s="52"/>
    </row>
    <row r="145" spans="1:15" x14ac:dyDescent="0.2">
      <c r="A145" s="627"/>
      <c r="B145" s="628"/>
      <c r="C145" s="628"/>
      <c r="D145" s="628"/>
      <c r="E145" s="628"/>
      <c r="F145" s="628"/>
      <c r="G145" s="628"/>
      <c r="H145" s="628"/>
      <c r="I145" s="628"/>
      <c r="J145" s="628"/>
      <c r="K145" s="628"/>
      <c r="L145" s="628"/>
      <c r="M145" s="628"/>
      <c r="N145" s="254" t="s">
        <v>239</v>
      </c>
      <c r="O145" s="52"/>
    </row>
    <row r="146" spans="1:15" x14ac:dyDescent="0.2">
      <c r="A146" s="599"/>
      <c r="B146" s="600"/>
      <c r="C146" s="600"/>
      <c r="D146" s="600"/>
      <c r="E146" s="600"/>
      <c r="F146" s="600"/>
      <c r="G146" s="600"/>
      <c r="H146" s="600"/>
      <c r="I146" s="600"/>
      <c r="J146" s="600"/>
      <c r="K146" s="600"/>
      <c r="L146" s="600"/>
      <c r="M146" s="600"/>
      <c r="N146" s="255"/>
      <c r="O146" s="52"/>
    </row>
    <row r="147" spans="1:15" x14ac:dyDescent="0.2">
      <c r="A147" s="7"/>
      <c r="B147" s="256" t="s">
        <v>2</v>
      </c>
      <c r="C147" s="257" t="s">
        <v>163</v>
      </c>
      <c r="D147" s="257"/>
      <c r="E147" s="257"/>
      <c r="F147" s="257"/>
      <c r="G147" s="258"/>
      <c r="H147" s="259"/>
      <c r="I147" s="259"/>
      <c r="J147" s="259"/>
      <c r="K147" s="259"/>
      <c r="L147" s="259"/>
      <c r="M147" s="256" t="s">
        <v>4</v>
      </c>
      <c r="N147" s="260">
        <v>21082083.82</v>
      </c>
      <c r="O147" s="52"/>
    </row>
    <row r="148" spans="1:15" x14ac:dyDescent="0.2">
      <c r="A148" s="7"/>
      <c r="B148" s="256" t="s">
        <v>5</v>
      </c>
      <c r="C148" s="261">
        <v>3</v>
      </c>
      <c r="D148" s="259"/>
      <c r="E148" s="257"/>
      <c r="F148" s="257"/>
      <c r="G148" s="257"/>
      <c r="H148" s="259"/>
      <c r="I148" s="259"/>
      <c r="J148" s="259"/>
      <c r="K148" s="259"/>
      <c r="L148" s="259"/>
      <c r="M148" s="256" t="s">
        <v>6</v>
      </c>
      <c r="N148" s="260">
        <v>4216416.76</v>
      </c>
      <c r="O148" s="52"/>
    </row>
    <row r="149" spans="1:15" x14ac:dyDescent="0.2">
      <c r="A149" s="7"/>
      <c r="B149" s="256" t="s">
        <v>8</v>
      </c>
      <c r="C149" s="257" t="s">
        <v>448</v>
      </c>
      <c r="D149" s="257"/>
      <c r="E149" s="257"/>
      <c r="F149" s="257"/>
      <c r="G149" s="262"/>
      <c r="H149" s="259"/>
      <c r="I149" s="259"/>
      <c r="J149" s="259"/>
      <c r="K149" s="259"/>
      <c r="L149" s="259"/>
      <c r="M149" s="256" t="s">
        <v>9</v>
      </c>
      <c r="N149" s="263" t="s">
        <v>164</v>
      </c>
      <c r="O149" s="52"/>
    </row>
    <row r="150" spans="1:15" x14ac:dyDescent="0.2">
      <c r="A150" s="7"/>
      <c r="B150" s="256" t="s">
        <v>11</v>
      </c>
      <c r="C150" s="257" t="s">
        <v>165</v>
      </c>
      <c r="D150" s="257"/>
      <c r="E150" s="257"/>
      <c r="F150" s="257"/>
      <c r="G150" s="257"/>
      <c r="H150" s="259"/>
      <c r="I150" s="259"/>
      <c r="J150" s="259"/>
      <c r="K150" s="259"/>
      <c r="L150" s="259"/>
      <c r="M150" s="259"/>
      <c r="N150" s="264"/>
      <c r="O150" s="52"/>
    </row>
    <row r="151" spans="1:15" ht="12.75" customHeight="1" thickBot="1" x14ac:dyDescent="0.25">
      <c r="A151" s="265"/>
      <c r="B151" s="266"/>
      <c r="C151" s="266"/>
      <c r="D151" s="266"/>
      <c r="E151" s="266"/>
      <c r="F151" s="266"/>
      <c r="G151" s="266"/>
      <c r="H151" s="266"/>
      <c r="I151" s="266"/>
      <c r="J151" s="266"/>
      <c r="K151" s="266"/>
      <c r="L151" s="266"/>
      <c r="M151" s="266"/>
      <c r="N151" s="255"/>
      <c r="O151" s="52"/>
    </row>
    <row r="152" spans="1:15" ht="13.5" thickBot="1" x14ac:dyDescent="0.25">
      <c r="A152" s="785" t="s">
        <v>13</v>
      </c>
      <c r="B152" s="786"/>
      <c r="C152" s="786"/>
      <c r="D152" s="786"/>
      <c r="E152" s="786"/>
      <c r="F152" s="787"/>
      <c r="G152" s="788" t="s">
        <v>14</v>
      </c>
      <c r="H152" s="789"/>
      <c r="I152" s="789"/>
      <c r="J152" s="789"/>
      <c r="K152" s="790"/>
      <c r="L152" s="791" t="s">
        <v>15</v>
      </c>
      <c r="M152" s="792"/>
      <c r="N152" s="793"/>
      <c r="O152" s="52"/>
    </row>
    <row r="153" spans="1:15" ht="13.5" thickBot="1" x14ac:dyDescent="0.25">
      <c r="A153" s="407" t="s">
        <v>16</v>
      </c>
      <c r="B153" s="408" t="s">
        <v>17</v>
      </c>
      <c r="C153" s="408" t="s">
        <v>18</v>
      </c>
      <c r="D153" s="408" t="s">
        <v>19</v>
      </c>
      <c r="E153" s="409" t="s">
        <v>20</v>
      </c>
      <c r="F153" s="410" t="s">
        <v>21</v>
      </c>
      <c r="G153" s="411" t="s">
        <v>22</v>
      </c>
      <c r="H153" s="412" t="s">
        <v>23</v>
      </c>
      <c r="I153" s="413" t="s">
        <v>24</v>
      </c>
      <c r="J153" s="414" t="s">
        <v>25</v>
      </c>
      <c r="K153" s="414" t="s">
        <v>26</v>
      </c>
      <c r="L153" s="415" t="s">
        <v>22</v>
      </c>
      <c r="M153" s="416" t="s">
        <v>23</v>
      </c>
      <c r="N153" s="417" t="s">
        <v>24</v>
      </c>
      <c r="O153" s="52"/>
    </row>
    <row r="154" spans="1:15" ht="14.25" customHeight="1" x14ac:dyDescent="0.2">
      <c r="A154" s="467">
        <v>9</v>
      </c>
      <c r="B154" s="468" t="s">
        <v>240</v>
      </c>
      <c r="C154" s="424"/>
      <c r="D154" s="423"/>
      <c r="E154" s="424"/>
      <c r="F154" s="424"/>
      <c r="G154" s="426"/>
      <c r="H154" s="426"/>
      <c r="I154" s="469"/>
      <c r="J154" s="470"/>
      <c r="K154" s="426"/>
      <c r="L154" s="471"/>
      <c r="M154" s="472"/>
      <c r="N154" s="473"/>
      <c r="O154" s="52"/>
    </row>
    <row r="155" spans="1:15" x14ac:dyDescent="0.2">
      <c r="A155" s="303">
        <v>9.01</v>
      </c>
      <c r="B155" s="304" t="s">
        <v>241</v>
      </c>
      <c r="C155" s="448" t="s">
        <v>31</v>
      </c>
      <c r="D155" s="448">
        <v>2</v>
      </c>
      <c r="E155" s="295">
        <v>8670</v>
      </c>
      <c r="F155" s="295">
        <f>D155*E155</f>
        <v>17340</v>
      </c>
      <c r="G155" s="296">
        <v>2</v>
      </c>
      <c r="H155" s="296"/>
      <c r="I155" s="474">
        <f>G155+H155</f>
        <v>2</v>
      </c>
      <c r="J155" s="475">
        <f>(I155/D155)*100</f>
        <v>100</v>
      </c>
      <c r="K155" s="296"/>
      <c r="L155" s="310">
        <v>17340</v>
      </c>
      <c r="M155" s="301"/>
      <c r="N155" s="302">
        <f t="shared" ref="N155:N160" si="18">L155+M155</f>
        <v>17340</v>
      </c>
      <c r="O155" s="52"/>
    </row>
    <row r="156" spans="1:15" x14ac:dyDescent="0.2">
      <c r="A156" s="303">
        <v>9.02</v>
      </c>
      <c r="B156" s="304" t="s">
        <v>122</v>
      </c>
      <c r="C156" s="448" t="s">
        <v>65</v>
      </c>
      <c r="D156" s="448">
        <v>154</v>
      </c>
      <c r="E156" s="295">
        <v>239.96</v>
      </c>
      <c r="F156" s="295">
        <f>D156*E156</f>
        <v>36953.840000000004</v>
      </c>
      <c r="G156" s="296">
        <v>154</v>
      </c>
      <c r="H156" s="296"/>
      <c r="I156" s="474">
        <f>G156+H156</f>
        <v>154</v>
      </c>
      <c r="J156" s="475">
        <f>(I156/D156)*100</f>
        <v>100</v>
      </c>
      <c r="K156" s="296"/>
      <c r="L156" s="310">
        <v>36953.839999999997</v>
      </c>
      <c r="M156" s="301"/>
      <c r="N156" s="302">
        <f t="shared" si="18"/>
        <v>36953.839999999997</v>
      </c>
      <c r="O156" s="52"/>
    </row>
    <row r="157" spans="1:15" x14ac:dyDescent="0.2">
      <c r="A157" s="303">
        <v>9.0299999999999994</v>
      </c>
      <c r="B157" s="304" t="s">
        <v>242</v>
      </c>
      <c r="C157" s="448" t="s">
        <v>31</v>
      </c>
      <c r="D157" s="448">
        <v>2</v>
      </c>
      <c r="E157" s="295">
        <v>14264.7</v>
      </c>
      <c r="F157" s="295">
        <f>D157*E157</f>
        <v>28529.4</v>
      </c>
      <c r="G157" s="296">
        <v>2</v>
      </c>
      <c r="H157" s="296"/>
      <c r="I157" s="474">
        <f>G157+H157</f>
        <v>2</v>
      </c>
      <c r="J157" s="475">
        <f>(I157/D157)*100</f>
        <v>100</v>
      </c>
      <c r="K157" s="296"/>
      <c r="L157" s="310">
        <v>28529.4</v>
      </c>
      <c r="M157" s="301"/>
      <c r="N157" s="302">
        <f t="shared" si="18"/>
        <v>28529.4</v>
      </c>
      <c r="O157" s="52"/>
    </row>
    <row r="158" spans="1:15" ht="22.5" x14ac:dyDescent="0.2">
      <c r="A158" s="303">
        <v>9.0399999999999991</v>
      </c>
      <c r="B158" s="304" t="s">
        <v>243</v>
      </c>
      <c r="C158" s="448" t="s">
        <v>48</v>
      </c>
      <c r="D158" s="448">
        <v>6</v>
      </c>
      <c r="E158" s="295">
        <v>25485</v>
      </c>
      <c r="F158" s="295">
        <f>D158*E158</f>
        <v>152910</v>
      </c>
      <c r="G158" s="296">
        <v>6</v>
      </c>
      <c r="H158" s="296"/>
      <c r="I158" s="308">
        <f>G158+H158</f>
        <v>6</v>
      </c>
      <c r="J158" s="475">
        <f>(I158/D158)*100</f>
        <v>100</v>
      </c>
      <c r="K158" s="296"/>
      <c r="L158" s="310">
        <v>152910</v>
      </c>
      <c r="M158" s="301"/>
      <c r="N158" s="302">
        <f t="shared" si="18"/>
        <v>152910</v>
      </c>
      <c r="O158" s="52"/>
    </row>
    <row r="159" spans="1:15" ht="42.75" customHeight="1" x14ac:dyDescent="0.2">
      <c r="A159" s="350">
        <v>9.0500000000000007</v>
      </c>
      <c r="B159" s="338" t="s">
        <v>244</v>
      </c>
      <c r="C159" s="432" t="s">
        <v>48</v>
      </c>
      <c r="D159" s="432">
        <v>2</v>
      </c>
      <c r="E159" s="340">
        <v>13620</v>
      </c>
      <c r="F159" s="340">
        <f>D159*E159</f>
        <v>27240</v>
      </c>
      <c r="G159" s="353">
        <v>2</v>
      </c>
      <c r="H159" s="353"/>
      <c r="I159" s="308">
        <f>G159+H159</f>
        <v>2</v>
      </c>
      <c r="J159" s="475">
        <f>(I159/D159)*100</f>
        <v>100</v>
      </c>
      <c r="K159" s="353"/>
      <c r="L159" s="355">
        <v>27240</v>
      </c>
      <c r="M159" s="301"/>
      <c r="N159" s="302">
        <f t="shared" si="18"/>
        <v>27240</v>
      </c>
      <c r="O159" s="52"/>
    </row>
    <row r="160" spans="1:15" ht="21.75" x14ac:dyDescent="0.2">
      <c r="A160" s="456"/>
      <c r="B160" s="313" t="s">
        <v>245</v>
      </c>
      <c r="C160" s="295"/>
      <c r="D160" s="294"/>
      <c r="E160" s="295"/>
      <c r="F160" s="457">
        <f>F155+F156+F157+F158+F159</f>
        <v>262973.24</v>
      </c>
      <c r="G160" s="296"/>
      <c r="H160" s="296"/>
      <c r="I160" s="477"/>
      <c r="J160" s="478"/>
      <c r="K160" s="296"/>
      <c r="L160" s="315">
        <f>L155+L156+L157+L158+L159</f>
        <v>262973.24</v>
      </c>
      <c r="M160" s="458">
        <f>M155+M156+M157+M158+M159</f>
        <v>0</v>
      </c>
      <c r="N160" s="317">
        <f t="shared" si="18"/>
        <v>262973.24</v>
      </c>
      <c r="O160" s="52"/>
    </row>
    <row r="161" spans="1:15" x14ac:dyDescent="0.2">
      <c r="A161" s="456"/>
      <c r="B161" s="479" t="s">
        <v>246</v>
      </c>
      <c r="C161" s="295"/>
      <c r="D161" s="294"/>
      <c r="E161" s="295"/>
      <c r="F161" s="480">
        <f>F18+F26+F39+F61+F65+F98+F122+F139+F160</f>
        <v>9375404.4853999987</v>
      </c>
      <c r="G161" s="296"/>
      <c r="H161" s="296"/>
      <c r="I161" s="477"/>
      <c r="J161" s="478"/>
      <c r="K161" s="296"/>
      <c r="L161" s="300"/>
      <c r="M161" s="301"/>
      <c r="N161" s="302"/>
      <c r="O161" s="52"/>
    </row>
    <row r="162" spans="1:15" x14ac:dyDescent="0.2">
      <c r="A162" s="481" t="s">
        <v>247</v>
      </c>
      <c r="B162" s="313" t="s">
        <v>248</v>
      </c>
      <c r="C162" s="295"/>
      <c r="D162" s="294"/>
      <c r="E162" s="295"/>
      <c r="F162" s="295"/>
      <c r="G162" s="296"/>
      <c r="H162" s="296"/>
      <c r="I162" s="477"/>
      <c r="J162" s="478"/>
      <c r="K162" s="296"/>
      <c r="L162" s="300"/>
      <c r="M162" s="301"/>
      <c r="N162" s="302"/>
      <c r="O162" s="52"/>
    </row>
    <row r="163" spans="1:15" x14ac:dyDescent="0.2">
      <c r="A163" s="481">
        <v>1</v>
      </c>
      <c r="B163" s="313" t="s">
        <v>249</v>
      </c>
      <c r="C163" s="295"/>
      <c r="D163" s="294"/>
      <c r="E163" s="295"/>
      <c r="F163" s="295"/>
      <c r="G163" s="296"/>
      <c r="H163" s="296"/>
      <c r="I163" s="477"/>
      <c r="J163" s="478"/>
      <c r="K163" s="296"/>
      <c r="L163" s="300"/>
      <c r="M163" s="301"/>
      <c r="N163" s="302"/>
      <c r="O163" s="52"/>
    </row>
    <row r="164" spans="1:15" ht="45" x14ac:dyDescent="0.2">
      <c r="A164" s="303">
        <v>1.01</v>
      </c>
      <c r="B164" s="304" t="s">
        <v>250</v>
      </c>
      <c r="C164" s="448" t="s">
        <v>54</v>
      </c>
      <c r="D164" s="448">
        <v>1</v>
      </c>
      <c r="E164" s="295">
        <v>131427.51</v>
      </c>
      <c r="F164" s="295">
        <f>D164*E164</f>
        <v>131427.51</v>
      </c>
      <c r="G164" s="296"/>
      <c r="H164" s="296">
        <v>1</v>
      </c>
      <c r="I164" s="454">
        <f>G164+H164</f>
        <v>1</v>
      </c>
      <c r="J164" s="478">
        <f>(D164/H164)*100</f>
        <v>100</v>
      </c>
      <c r="K164" s="296"/>
      <c r="L164" s="300"/>
      <c r="M164" s="301">
        <f>H164*E164</f>
        <v>131427.51</v>
      </c>
      <c r="N164" s="302">
        <f>L164+M164</f>
        <v>131427.51</v>
      </c>
      <c r="O164" s="52"/>
    </row>
    <row r="165" spans="1:15" x14ac:dyDescent="0.2">
      <c r="A165" s="456"/>
      <c r="B165" s="313" t="s">
        <v>251</v>
      </c>
      <c r="C165" s="295"/>
      <c r="D165" s="294"/>
      <c r="E165" s="295"/>
      <c r="F165" s="457">
        <f>F164</f>
        <v>131427.51</v>
      </c>
      <c r="G165" s="296"/>
      <c r="H165" s="296"/>
      <c r="I165" s="477"/>
      <c r="J165" s="478"/>
      <c r="K165" s="296"/>
      <c r="L165" s="300"/>
      <c r="M165" s="458">
        <f>SUM(M164)</f>
        <v>131427.51</v>
      </c>
      <c r="N165" s="317">
        <f>SUM(N164)</f>
        <v>131427.51</v>
      </c>
      <c r="O165" s="52"/>
    </row>
    <row r="166" spans="1:15" ht="20.25" customHeight="1" x14ac:dyDescent="0.2">
      <c r="A166" s="481">
        <v>2</v>
      </c>
      <c r="B166" s="313" t="s">
        <v>252</v>
      </c>
      <c r="C166" s="295"/>
      <c r="D166" s="294"/>
      <c r="E166" s="295"/>
      <c r="F166" s="295"/>
      <c r="G166" s="296"/>
      <c r="H166" s="296"/>
      <c r="I166" s="477"/>
      <c r="J166" s="478"/>
      <c r="K166" s="296"/>
      <c r="L166" s="300"/>
      <c r="M166" s="301"/>
      <c r="N166" s="302"/>
      <c r="O166" s="52"/>
    </row>
    <row r="167" spans="1:15" ht="31.5" customHeight="1" x14ac:dyDescent="0.2">
      <c r="A167" s="303">
        <v>2.0099999999999998</v>
      </c>
      <c r="B167" s="304" t="s">
        <v>253</v>
      </c>
      <c r="C167" s="448" t="s">
        <v>31</v>
      </c>
      <c r="D167" s="448">
        <v>4</v>
      </c>
      <c r="E167" s="295">
        <v>48960</v>
      </c>
      <c r="F167" s="295">
        <f>D167*E167</f>
        <v>195840</v>
      </c>
      <c r="G167" s="296">
        <v>4</v>
      </c>
      <c r="H167" s="296"/>
      <c r="I167" s="308">
        <f>G167+H167</f>
        <v>4</v>
      </c>
      <c r="J167" s="475">
        <f>(I167/D167)*100</f>
        <v>100</v>
      </c>
      <c r="K167" s="296"/>
      <c r="L167" s="310">
        <v>195840</v>
      </c>
      <c r="M167" s="301"/>
      <c r="N167" s="302">
        <f>L167+M167</f>
        <v>195840</v>
      </c>
      <c r="O167" s="52"/>
    </row>
    <row r="168" spans="1:15" x14ac:dyDescent="0.2">
      <c r="A168" s="303">
        <v>2.02</v>
      </c>
      <c r="B168" s="304" t="s">
        <v>254</v>
      </c>
      <c r="C168" s="482" t="s">
        <v>31</v>
      </c>
      <c r="D168" s="448">
        <v>1</v>
      </c>
      <c r="E168" s="295">
        <v>37760</v>
      </c>
      <c r="F168" s="295">
        <f t="shared" ref="F168:F179" si="19">D168*E168</f>
        <v>37760</v>
      </c>
      <c r="G168" s="296">
        <v>1</v>
      </c>
      <c r="H168" s="296"/>
      <c r="I168" s="308">
        <f t="shared" ref="I168:I179" si="20">G168+H168</f>
        <v>1</v>
      </c>
      <c r="J168" s="475">
        <f t="shared" ref="J168:J179" si="21">(I168/D168)*100</f>
        <v>100</v>
      </c>
      <c r="K168" s="296"/>
      <c r="L168" s="310">
        <v>37760</v>
      </c>
      <c r="M168" s="301"/>
      <c r="N168" s="302">
        <f t="shared" ref="N168:N179" si="22">L168+M168</f>
        <v>37760</v>
      </c>
      <c r="O168" s="52"/>
    </row>
    <row r="169" spans="1:15" x14ac:dyDescent="0.2">
      <c r="A169" s="303">
        <v>2.0299999999999998</v>
      </c>
      <c r="B169" s="304" t="s">
        <v>255</v>
      </c>
      <c r="C169" s="482" t="s">
        <v>48</v>
      </c>
      <c r="D169" s="448">
        <v>71</v>
      </c>
      <c r="E169" s="295">
        <v>29070</v>
      </c>
      <c r="F169" s="295">
        <f t="shared" si="19"/>
        <v>2063970</v>
      </c>
      <c r="G169" s="296">
        <v>71</v>
      </c>
      <c r="H169" s="296"/>
      <c r="I169" s="308">
        <f t="shared" si="20"/>
        <v>71</v>
      </c>
      <c r="J169" s="475">
        <f t="shared" si="21"/>
        <v>100</v>
      </c>
      <c r="K169" s="296"/>
      <c r="L169" s="310">
        <v>2063970</v>
      </c>
      <c r="M169" s="301"/>
      <c r="N169" s="302">
        <f t="shared" si="22"/>
        <v>2063970</v>
      </c>
      <c r="O169" s="52"/>
    </row>
    <row r="170" spans="1:15" x14ac:dyDescent="0.2">
      <c r="A170" s="303">
        <v>2.04</v>
      </c>
      <c r="B170" s="304" t="s">
        <v>256</v>
      </c>
      <c r="C170" s="482" t="s">
        <v>48</v>
      </c>
      <c r="D170" s="448">
        <v>3</v>
      </c>
      <c r="E170" s="295">
        <v>31008</v>
      </c>
      <c r="F170" s="295">
        <f t="shared" si="19"/>
        <v>93024</v>
      </c>
      <c r="G170" s="296">
        <v>3</v>
      </c>
      <c r="H170" s="296"/>
      <c r="I170" s="308">
        <f t="shared" si="20"/>
        <v>3</v>
      </c>
      <c r="J170" s="475">
        <f t="shared" si="21"/>
        <v>100</v>
      </c>
      <c r="K170" s="296"/>
      <c r="L170" s="310">
        <v>93024</v>
      </c>
      <c r="M170" s="301"/>
      <c r="N170" s="302">
        <f t="shared" si="22"/>
        <v>93024</v>
      </c>
      <c r="O170" s="52"/>
    </row>
    <row r="171" spans="1:15" x14ac:dyDescent="0.2">
      <c r="A171" s="303">
        <v>2.0499999999999998</v>
      </c>
      <c r="B171" s="304" t="s">
        <v>257</v>
      </c>
      <c r="C171" s="482" t="s">
        <v>48</v>
      </c>
      <c r="D171" s="448">
        <v>11</v>
      </c>
      <c r="E171" s="295">
        <v>20910</v>
      </c>
      <c r="F171" s="295">
        <f t="shared" si="19"/>
        <v>230010</v>
      </c>
      <c r="G171" s="296">
        <v>11</v>
      </c>
      <c r="H171" s="296"/>
      <c r="I171" s="308">
        <f t="shared" si="20"/>
        <v>11</v>
      </c>
      <c r="J171" s="475">
        <f t="shared" si="21"/>
        <v>100</v>
      </c>
      <c r="K171" s="296"/>
      <c r="L171" s="310">
        <v>230010</v>
      </c>
      <c r="M171" s="301"/>
      <c r="N171" s="302">
        <f t="shared" si="22"/>
        <v>230010</v>
      </c>
      <c r="O171" s="52"/>
    </row>
    <row r="172" spans="1:15" x14ac:dyDescent="0.2">
      <c r="A172" s="303">
        <v>2.06</v>
      </c>
      <c r="B172" s="304" t="s">
        <v>258</v>
      </c>
      <c r="C172" s="482" t="s">
        <v>143</v>
      </c>
      <c r="D172" s="448">
        <v>20550</v>
      </c>
      <c r="E172" s="295">
        <v>74.02</v>
      </c>
      <c r="F172" s="295">
        <f t="shared" si="19"/>
        <v>1521111</v>
      </c>
      <c r="G172" s="296">
        <v>20550</v>
      </c>
      <c r="H172" s="296"/>
      <c r="I172" s="308">
        <f t="shared" si="20"/>
        <v>20550</v>
      </c>
      <c r="J172" s="475">
        <f t="shared" si="21"/>
        <v>100</v>
      </c>
      <c r="K172" s="296"/>
      <c r="L172" s="310">
        <v>1521111</v>
      </c>
      <c r="M172" s="301"/>
      <c r="N172" s="302">
        <f t="shared" si="22"/>
        <v>1521111</v>
      </c>
      <c r="O172" s="52"/>
    </row>
    <row r="173" spans="1:15" x14ac:dyDescent="0.2">
      <c r="A173" s="303">
        <v>2.0699999999999998</v>
      </c>
      <c r="B173" s="304" t="s">
        <v>259</v>
      </c>
      <c r="C173" s="295" t="s">
        <v>143</v>
      </c>
      <c r="D173" s="448">
        <v>5510.4</v>
      </c>
      <c r="E173" s="295">
        <v>73.02</v>
      </c>
      <c r="F173" s="295">
        <f t="shared" si="19"/>
        <v>402369.40799999994</v>
      </c>
      <c r="G173" s="296">
        <v>5510.4</v>
      </c>
      <c r="H173" s="296"/>
      <c r="I173" s="308">
        <f t="shared" si="20"/>
        <v>5510.4</v>
      </c>
      <c r="J173" s="475">
        <f t="shared" si="21"/>
        <v>100</v>
      </c>
      <c r="K173" s="296"/>
      <c r="L173" s="310">
        <v>402369.41</v>
      </c>
      <c r="M173" s="301"/>
      <c r="N173" s="302">
        <f t="shared" si="22"/>
        <v>402369.41</v>
      </c>
      <c r="O173" s="52"/>
    </row>
    <row r="174" spans="1:15" x14ac:dyDescent="0.2">
      <c r="A174" s="303">
        <v>2.08</v>
      </c>
      <c r="B174" s="304" t="s">
        <v>260</v>
      </c>
      <c r="C174" s="295" t="s">
        <v>48</v>
      </c>
      <c r="D174" s="448">
        <v>54</v>
      </c>
      <c r="E174" s="295">
        <v>3393.17</v>
      </c>
      <c r="F174" s="295">
        <f t="shared" si="19"/>
        <v>183231.18</v>
      </c>
      <c r="G174" s="296">
        <v>54</v>
      </c>
      <c r="H174" s="296"/>
      <c r="I174" s="308">
        <f t="shared" si="20"/>
        <v>54</v>
      </c>
      <c r="J174" s="475">
        <f t="shared" si="21"/>
        <v>100</v>
      </c>
      <c r="K174" s="296"/>
      <c r="L174" s="310">
        <v>183231.18</v>
      </c>
      <c r="M174" s="301"/>
      <c r="N174" s="302">
        <f t="shared" si="22"/>
        <v>183231.18</v>
      </c>
      <c r="O174" s="52"/>
    </row>
    <row r="175" spans="1:15" x14ac:dyDescent="0.2">
      <c r="A175" s="303">
        <v>2.09</v>
      </c>
      <c r="B175" s="304" t="s">
        <v>261</v>
      </c>
      <c r="C175" s="295" t="s">
        <v>48</v>
      </c>
      <c r="D175" s="448">
        <v>59</v>
      </c>
      <c r="E175" s="295">
        <v>392.61</v>
      </c>
      <c r="F175" s="295">
        <f t="shared" si="19"/>
        <v>23163.99</v>
      </c>
      <c r="G175" s="296">
        <v>59</v>
      </c>
      <c r="H175" s="296"/>
      <c r="I175" s="308">
        <f t="shared" si="20"/>
        <v>59</v>
      </c>
      <c r="J175" s="475">
        <f t="shared" si="21"/>
        <v>100</v>
      </c>
      <c r="K175" s="296"/>
      <c r="L175" s="310">
        <v>23163.99</v>
      </c>
      <c r="M175" s="301"/>
      <c r="N175" s="302">
        <f t="shared" si="22"/>
        <v>23163.99</v>
      </c>
      <c r="O175" s="52"/>
    </row>
    <row r="176" spans="1:15" x14ac:dyDescent="0.2">
      <c r="A176" s="303">
        <v>2.1</v>
      </c>
      <c r="B176" s="304" t="s">
        <v>262</v>
      </c>
      <c r="C176" s="295" t="s">
        <v>48</v>
      </c>
      <c r="D176" s="448">
        <v>9</v>
      </c>
      <c r="E176" s="295">
        <v>4538.83</v>
      </c>
      <c r="F176" s="295">
        <f t="shared" si="19"/>
        <v>40849.47</v>
      </c>
      <c r="G176" s="296">
        <v>9</v>
      </c>
      <c r="H176" s="296"/>
      <c r="I176" s="308">
        <f t="shared" si="20"/>
        <v>9</v>
      </c>
      <c r="J176" s="475">
        <f t="shared" si="21"/>
        <v>100</v>
      </c>
      <c r="K176" s="296"/>
      <c r="L176" s="310">
        <v>40849.47</v>
      </c>
      <c r="M176" s="301"/>
      <c r="N176" s="302">
        <f t="shared" si="22"/>
        <v>40849.47</v>
      </c>
      <c r="O176" s="52"/>
    </row>
    <row r="177" spans="1:15" x14ac:dyDescent="0.2">
      <c r="A177" s="303">
        <v>2.11</v>
      </c>
      <c r="B177" s="304" t="s">
        <v>263</v>
      </c>
      <c r="C177" s="295" t="s">
        <v>48</v>
      </c>
      <c r="D177" s="448">
        <v>12</v>
      </c>
      <c r="E177" s="295">
        <v>223.39</v>
      </c>
      <c r="F177" s="295">
        <f t="shared" si="19"/>
        <v>2680.68</v>
      </c>
      <c r="G177" s="296">
        <v>12</v>
      </c>
      <c r="H177" s="296"/>
      <c r="I177" s="308">
        <f t="shared" si="20"/>
        <v>12</v>
      </c>
      <c r="J177" s="475">
        <f t="shared" si="21"/>
        <v>100</v>
      </c>
      <c r="K177" s="296"/>
      <c r="L177" s="310">
        <v>2680.68</v>
      </c>
      <c r="M177" s="301"/>
      <c r="N177" s="302">
        <f t="shared" si="22"/>
        <v>2680.68</v>
      </c>
      <c r="O177" s="52"/>
    </row>
    <row r="178" spans="1:15" x14ac:dyDescent="0.2">
      <c r="A178" s="303">
        <v>2.12</v>
      </c>
      <c r="B178" s="304" t="s">
        <v>264</v>
      </c>
      <c r="C178" s="295" t="s">
        <v>48</v>
      </c>
      <c r="D178" s="448">
        <v>2</v>
      </c>
      <c r="E178" s="295">
        <v>3147.83</v>
      </c>
      <c r="F178" s="295">
        <f t="shared" si="19"/>
        <v>6295.66</v>
      </c>
      <c r="G178" s="296">
        <v>2</v>
      </c>
      <c r="H178" s="296"/>
      <c r="I178" s="308">
        <f t="shared" si="20"/>
        <v>2</v>
      </c>
      <c r="J178" s="475">
        <f t="shared" si="21"/>
        <v>100</v>
      </c>
      <c r="K178" s="296"/>
      <c r="L178" s="310">
        <v>6295.66</v>
      </c>
      <c r="M178" s="301"/>
      <c r="N178" s="302">
        <f t="shared" si="22"/>
        <v>6295.66</v>
      </c>
      <c r="O178" s="52"/>
    </row>
    <row r="179" spans="1:15" ht="13.5" thickBot="1" x14ac:dyDescent="0.25">
      <c r="A179" s="389">
        <v>2.13</v>
      </c>
      <c r="B179" s="390" t="s">
        <v>265</v>
      </c>
      <c r="C179" s="392" t="s">
        <v>48</v>
      </c>
      <c r="D179" s="437">
        <v>2</v>
      </c>
      <c r="E179" s="392">
        <v>7885.66</v>
      </c>
      <c r="F179" s="392">
        <f t="shared" si="19"/>
        <v>15771.32</v>
      </c>
      <c r="G179" s="394">
        <v>2</v>
      </c>
      <c r="H179" s="394"/>
      <c r="I179" s="395">
        <f t="shared" si="20"/>
        <v>2</v>
      </c>
      <c r="J179" s="483">
        <f t="shared" si="21"/>
        <v>100</v>
      </c>
      <c r="K179" s="394"/>
      <c r="L179" s="397">
        <v>15771.32</v>
      </c>
      <c r="M179" s="484"/>
      <c r="N179" s="399">
        <f t="shared" si="22"/>
        <v>15771.32</v>
      </c>
      <c r="O179" s="52"/>
    </row>
    <row r="180" spans="1:15" ht="13.5" thickBot="1" x14ac:dyDescent="0.25">
      <c r="O180" s="52"/>
    </row>
    <row r="181" spans="1:15" x14ac:dyDescent="0.2">
      <c r="A181" s="794" t="s">
        <v>0</v>
      </c>
      <c r="B181" s="795"/>
      <c r="C181" s="795"/>
      <c r="D181" s="795"/>
      <c r="E181" s="795"/>
      <c r="F181" s="795"/>
      <c r="G181" s="795"/>
      <c r="H181" s="795"/>
      <c r="I181" s="795"/>
      <c r="J181" s="795"/>
      <c r="K181" s="795"/>
      <c r="L181" s="795"/>
      <c r="M181" s="795"/>
      <c r="N181" s="796"/>
      <c r="O181" s="52"/>
    </row>
    <row r="182" spans="1:15" x14ac:dyDescent="0.2">
      <c r="A182" s="797" t="s">
        <v>1</v>
      </c>
      <c r="B182" s="798"/>
      <c r="C182" s="798"/>
      <c r="D182" s="798"/>
      <c r="E182" s="798"/>
      <c r="F182" s="798"/>
      <c r="G182" s="798"/>
      <c r="H182" s="798"/>
      <c r="I182" s="798"/>
      <c r="J182" s="798"/>
      <c r="K182" s="798"/>
      <c r="L182" s="798"/>
      <c r="M182" s="798"/>
      <c r="N182" s="799"/>
      <c r="O182" s="52"/>
    </row>
    <row r="183" spans="1:15" x14ac:dyDescent="0.2">
      <c r="A183" s="627"/>
      <c r="B183" s="628"/>
      <c r="C183" s="628"/>
      <c r="D183" s="628"/>
      <c r="E183" s="628"/>
      <c r="F183" s="628"/>
      <c r="G183" s="628"/>
      <c r="H183" s="628"/>
      <c r="I183" s="628"/>
      <c r="J183" s="628"/>
      <c r="K183" s="628"/>
      <c r="L183" s="628"/>
      <c r="M183" s="628"/>
      <c r="N183" s="254" t="s">
        <v>266</v>
      </c>
      <c r="O183" s="52"/>
    </row>
    <row r="184" spans="1:15" x14ac:dyDescent="0.2">
      <c r="A184" s="599"/>
      <c r="B184" s="600"/>
      <c r="C184" s="600"/>
      <c r="D184" s="600"/>
      <c r="E184" s="600"/>
      <c r="F184" s="600"/>
      <c r="G184" s="600"/>
      <c r="H184" s="600"/>
      <c r="I184" s="600"/>
      <c r="J184" s="600"/>
      <c r="K184" s="600"/>
      <c r="L184" s="600"/>
      <c r="M184" s="600"/>
      <c r="N184" s="255"/>
      <c r="O184" s="52"/>
    </row>
    <row r="185" spans="1:15" x14ac:dyDescent="0.2">
      <c r="A185" s="7"/>
      <c r="B185" s="256" t="s">
        <v>2</v>
      </c>
      <c r="C185" s="257" t="s">
        <v>163</v>
      </c>
      <c r="D185" s="257"/>
      <c r="E185" s="257"/>
      <c r="F185" s="257"/>
      <c r="G185" s="258"/>
      <c r="H185" s="259"/>
      <c r="I185" s="259"/>
      <c r="J185" s="259"/>
      <c r="K185" s="259"/>
      <c r="L185" s="259"/>
      <c r="M185" s="256" t="s">
        <v>4</v>
      </c>
      <c r="N185" s="260">
        <v>21082083.82</v>
      </c>
      <c r="O185" s="52"/>
    </row>
    <row r="186" spans="1:15" x14ac:dyDescent="0.2">
      <c r="A186" s="7"/>
      <c r="B186" s="256" t="s">
        <v>5</v>
      </c>
      <c r="C186" s="261">
        <v>3</v>
      </c>
      <c r="D186" s="259"/>
      <c r="E186" s="257"/>
      <c r="F186" s="257"/>
      <c r="G186" s="257"/>
      <c r="H186" s="259"/>
      <c r="I186" s="259"/>
      <c r="J186" s="259"/>
      <c r="K186" s="259"/>
      <c r="L186" s="259"/>
      <c r="M186" s="256" t="s">
        <v>6</v>
      </c>
      <c r="N186" s="260">
        <v>4216416.76</v>
      </c>
      <c r="O186" s="52"/>
    </row>
    <row r="187" spans="1:15" x14ac:dyDescent="0.2">
      <c r="A187" s="7"/>
      <c r="B187" s="256" t="s">
        <v>8</v>
      </c>
      <c r="C187" s="257" t="s">
        <v>448</v>
      </c>
      <c r="D187" s="257"/>
      <c r="E187" s="257"/>
      <c r="F187" s="257"/>
      <c r="G187" s="262"/>
      <c r="H187" s="259"/>
      <c r="I187" s="259"/>
      <c r="J187" s="259"/>
      <c r="K187" s="259"/>
      <c r="L187" s="259"/>
      <c r="M187" s="256" t="s">
        <v>9</v>
      </c>
      <c r="N187" s="263" t="s">
        <v>164</v>
      </c>
      <c r="O187" s="52"/>
    </row>
    <row r="188" spans="1:15" x14ac:dyDescent="0.2">
      <c r="A188" s="7"/>
      <c r="B188" s="256" t="s">
        <v>11</v>
      </c>
      <c r="C188" s="257" t="s">
        <v>165</v>
      </c>
      <c r="D188" s="257"/>
      <c r="E188" s="257"/>
      <c r="F188" s="257"/>
      <c r="G188" s="257"/>
      <c r="H188" s="259"/>
      <c r="I188" s="259"/>
      <c r="J188" s="259"/>
      <c r="K188" s="259"/>
      <c r="L188" s="259"/>
      <c r="M188" s="259"/>
      <c r="N188" s="264"/>
      <c r="O188" s="52"/>
    </row>
    <row r="189" spans="1:15" ht="13.5" thickBot="1" x14ac:dyDescent="0.25">
      <c r="A189" s="7"/>
      <c r="B189" s="256"/>
      <c r="C189" s="257"/>
      <c r="D189" s="257"/>
      <c r="E189" s="257"/>
      <c r="F189" s="257"/>
      <c r="G189" s="257"/>
      <c r="H189" s="259"/>
      <c r="I189" s="259"/>
      <c r="J189" s="259"/>
      <c r="K189" s="259"/>
      <c r="L189" s="259"/>
      <c r="M189" s="259"/>
      <c r="N189" s="264"/>
      <c r="O189" s="52"/>
    </row>
    <row r="190" spans="1:15" ht="13.5" thickBot="1" x14ac:dyDescent="0.25">
      <c r="A190" s="785" t="s">
        <v>13</v>
      </c>
      <c r="B190" s="786"/>
      <c r="C190" s="786"/>
      <c r="D190" s="786"/>
      <c r="E190" s="786"/>
      <c r="F190" s="787"/>
      <c r="G190" s="788" t="s">
        <v>14</v>
      </c>
      <c r="H190" s="789"/>
      <c r="I190" s="789"/>
      <c r="J190" s="789"/>
      <c r="K190" s="790"/>
      <c r="L190" s="791" t="s">
        <v>15</v>
      </c>
      <c r="M190" s="792"/>
      <c r="N190" s="793"/>
      <c r="O190" s="52"/>
    </row>
    <row r="191" spans="1:15" ht="13.5" thickBot="1" x14ac:dyDescent="0.25">
      <c r="A191" s="407" t="s">
        <v>16</v>
      </c>
      <c r="B191" s="408" t="s">
        <v>17</v>
      </c>
      <c r="C191" s="408" t="s">
        <v>18</v>
      </c>
      <c r="D191" s="408" t="s">
        <v>19</v>
      </c>
      <c r="E191" s="409" t="s">
        <v>20</v>
      </c>
      <c r="F191" s="410" t="s">
        <v>21</v>
      </c>
      <c r="G191" s="411" t="s">
        <v>22</v>
      </c>
      <c r="H191" s="411" t="s">
        <v>23</v>
      </c>
      <c r="I191" s="485" t="s">
        <v>24</v>
      </c>
      <c r="J191" s="486" t="s">
        <v>25</v>
      </c>
      <c r="K191" s="487" t="s">
        <v>26</v>
      </c>
      <c r="L191" s="488" t="s">
        <v>22</v>
      </c>
      <c r="M191" s="489" t="s">
        <v>23</v>
      </c>
      <c r="N191" s="417" t="s">
        <v>24</v>
      </c>
      <c r="O191" s="52"/>
    </row>
    <row r="192" spans="1:15" x14ac:dyDescent="0.2">
      <c r="A192" s="421">
        <v>2.14</v>
      </c>
      <c r="B192" s="422" t="s">
        <v>267</v>
      </c>
      <c r="C192" s="424" t="s">
        <v>48</v>
      </c>
      <c r="D192" s="444">
        <v>2</v>
      </c>
      <c r="E192" s="424">
        <v>4334.51</v>
      </c>
      <c r="F192" s="424">
        <f t="shared" ref="F192:F211" si="23">D192*E192</f>
        <v>8669.02</v>
      </c>
      <c r="G192" s="490">
        <v>2</v>
      </c>
      <c r="H192" s="490"/>
      <c r="I192" s="491">
        <f>G192+H192</f>
        <v>2</v>
      </c>
      <c r="J192" s="492">
        <f>(I192/D192)*100</f>
        <v>100</v>
      </c>
      <c r="K192" s="490"/>
      <c r="L192" s="429">
        <v>8669.02</v>
      </c>
      <c r="M192" s="493"/>
      <c r="N192" s="349">
        <f>L192+M192</f>
        <v>8669.02</v>
      </c>
      <c r="O192" s="52"/>
    </row>
    <row r="193" spans="1:15" x14ac:dyDescent="0.2">
      <c r="A193" s="303">
        <v>2.15</v>
      </c>
      <c r="B193" s="304" t="s">
        <v>268</v>
      </c>
      <c r="C193" s="295" t="s">
        <v>48</v>
      </c>
      <c r="D193" s="448">
        <v>8</v>
      </c>
      <c r="E193" s="295">
        <v>976.12</v>
      </c>
      <c r="F193" s="295">
        <f t="shared" si="23"/>
        <v>7808.96</v>
      </c>
      <c r="G193" s="494">
        <v>8</v>
      </c>
      <c r="H193" s="494"/>
      <c r="I193" s="495">
        <f t="shared" ref="I193:I211" si="24">G193+H193</f>
        <v>8</v>
      </c>
      <c r="J193" s="496">
        <f t="shared" ref="J193:J224" si="25">(I193/D193)*100</f>
        <v>100</v>
      </c>
      <c r="K193" s="494"/>
      <c r="L193" s="310">
        <v>7808.96</v>
      </c>
      <c r="M193" s="301"/>
      <c r="N193" s="302">
        <f t="shared" ref="N193:N212" si="26">L193+M193</f>
        <v>7808.96</v>
      </c>
      <c r="O193" s="52"/>
    </row>
    <row r="194" spans="1:15" x14ac:dyDescent="0.2">
      <c r="A194" s="303">
        <v>2.16</v>
      </c>
      <c r="B194" s="304" t="s">
        <v>269</v>
      </c>
      <c r="C194" s="295" t="s">
        <v>48</v>
      </c>
      <c r="D194" s="448">
        <v>5</v>
      </c>
      <c r="E194" s="295">
        <v>10104.31</v>
      </c>
      <c r="F194" s="295">
        <f t="shared" si="23"/>
        <v>50521.549999999996</v>
      </c>
      <c r="G194" s="494">
        <v>5</v>
      </c>
      <c r="H194" s="494"/>
      <c r="I194" s="495">
        <f t="shared" si="24"/>
        <v>5</v>
      </c>
      <c r="J194" s="496">
        <f t="shared" si="25"/>
        <v>100</v>
      </c>
      <c r="K194" s="494"/>
      <c r="L194" s="310">
        <v>50521.55</v>
      </c>
      <c r="M194" s="301"/>
      <c r="N194" s="302">
        <f t="shared" si="26"/>
        <v>50521.55</v>
      </c>
      <c r="O194" s="52"/>
    </row>
    <row r="195" spans="1:15" x14ac:dyDescent="0.2">
      <c r="A195" s="303">
        <v>2.17</v>
      </c>
      <c r="B195" s="304" t="s">
        <v>270</v>
      </c>
      <c r="C195" s="295" t="s">
        <v>48</v>
      </c>
      <c r="D195" s="448">
        <v>5</v>
      </c>
      <c r="E195" s="295">
        <v>2053.7399999999998</v>
      </c>
      <c r="F195" s="295">
        <f t="shared" si="23"/>
        <v>10268.699999999999</v>
      </c>
      <c r="G195" s="494">
        <v>5</v>
      </c>
      <c r="H195" s="494"/>
      <c r="I195" s="495">
        <f t="shared" si="24"/>
        <v>5</v>
      </c>
      <c r="J195" s="496">
        <f t="shared" si="25"/>
        <v>100</v>
      </c>
      <c r="K195" s="494"/>
      <c r="L195" s="310">
        <v>10268.700000000001</v>
      </c>
      <c r="M195" s="301"/>
      <c r="N195" s="302">
        <f t="shared" si="26"/>
        <v>10268.700000000001</v>
      </c>
      <c r="O195" s="52"/>
    </row>
    <row r="196" spans="1:15" x14ac:dyDescent="0.2">
      <c r="A196" s="303">
        <v>2.1800000000000002</v>
      </c>
      <c r="B196" s="304" t="s">
        <v>271</v>
      </c>
      <c r="C196" s="295" t="s">
        <v>48</v>
      </c>
      <c r="D196" s="448">
        <v>8</v>
      </c>
      <c r="E196" s="295">
        <v>9572.5300000000007</v>
      </c>
      <c r="F196" s="295">
        <f t="shared" si="23"/>
        <v>76580.240000000005</v>
      </c>
      <c r="G196" s="494">
        <v>8</v>
      </c>
      <c r="H196" s="494"/>
      <c r="I196" s="495">
        <f t="shared" si="24"/>
        <v>8</v>
      </c>
      <c r="J196" s="496">
        <f t="shared" si="25"/>
        <v>100</v>
      </c>
      <c r="K196" s="494"/>
      <c r="L196" s="310">
        <v>76580.240000000005</v>
      </c>
      <c r="M196" s="301"/>
      <c r="N196" s="302">
        <f t="shared" si="26"/>
        <v>76580.240000000005</v>
      </c>
      <c r="O196" s="52"/>
    </row>
    <row r="197" spans="1:15" x14ac:dyDescent="0.2">
      <c r="A197" s="350">
        <v>2.19</v>
      </c>
      <c r="B197" s="338" t="s">
        <v>272</v>
      </c>
      <c r="C197" s="432" t="s">
        <v>48</v>
      </c>
      <c r="D197" s="432">
        <v>26</v>
      </c>
      <c r="E197" s="340">
        <v>6690.39</v>
      </c>
      <c r="F197" s="340">
        <f t="shared" si="23"/>
        <v>173950.14</v>
      </c>
      <c r="G197" s="497">
        <v>26</v>
      </c>
      <c r="H197" s="497"/>
      <c r="I197" s="495">
        <f t="shared" si="24"/>
        <v>26</v>
      </c>
      <c r="J197" s="496">
        <f t="shared" si="25"/>
        <v>100</v>
      </c>
      <c r="K197" s="497"/>
      <c r="L197" s="355">
        <v>173950.14</v>
      </c>
      <c r="M197" s="301"/>
      <c r="N197" s="302">
        <f t="shared" si="26"/>
        <v>173950.14</v>
      </c>
      <c r="O197" s="52"/>
    </row>
    <row r="198" spans="1:15" x14ac:dyDescent="0.2">
      <c r="A198" s="303">
        <v>2.2000000000000002</v>
      </c>
      <c r="B198" s="304" t="s">
        <v>273</v>
      </c>
      <c r="C198" s="448" t="s">
        <v>48</v>
      </c>
      <c r="D198" s="448">
        <v>2</v>
      </c>
      <c r="E198" s="295">
        <v>21649.25</v>
      </c>
      <c r="F198" s="340">
        <f t="shared" si="23"/>
        <v>43298.5</v>
      </c>
      <c r="G198" s="494">
        <v>2</v>
      </c>
      <c r="H198" s="494"/>
      <c r="I198" s="495">
        <f t="shared" si="24"/>
        <v>2</v>
      </c>
      <c r="J198" s="496">
        <f t="shared" si="25"/>
        <v>100</v>
      </c>
      <c r="K198" s="494"/>
      <c r="L198" s="310">
        <v>43298.5</v>
      </c>
      <c r="M198" s="301"/>
      <c r="N198" s="302">
        <f t="shared" si="26"/>
        <v>43298.5</v>
      </c>
      <c r="O198" s="52"/>
    </row>
    <row r="199" spans="1:15" x14ac:dyDescent="0.2">
      <c r="A199" s="303">
        <v>2.21</v>
      </c>
      <c r="B199" s="304" t="s">
        <v>274</v>
      </c>
      <c r="C199" s="448" t="s">
        <v>48</v>
      </c>
      <c r="D199" s="448">
        <v>20</v>
      </c>
      <c r="E199" s="295">
        <v>8600</v>
      </c>
      <c r="F199" s="340">
        <f t="shared" si="23"/>
        <v>172000</v>
      </c>
      <c r="G199" s="494">
        <v>20</v>
      </c>
      <c r="H199" s="494"/>
      <c r="I199" s="495">
        <f t="shared" si="24"/>
        <v>20</v>
      </c>
      <c r="J199" s="496">
        <f t="shared" si="25"/>
        <v>100</v>
      </c>
      <c r="K199" s="494"/>
      <c r="L199" s="310">
        <v>172000</v>
      </c>
      <c r="M199" s="301"/>
      <c r="N199" s="302">
        <f t="shared" si="26"/>
        <v>172000</v>
      </c>
      <c r="O199" s="52"/>
    </row>
    <row r="200" spans="1:15" x14ac:dyDescent="0.2">
      <c r="A200" s="303">
        <v>2.2200000000000002</v>
      </c>
      <c r="B200" s="304" t="s">
        <v>275</v>
      </c>
      <c r="C200" s="448" t="s">
        <v>48</v>
      </c>
      <c r="D200" s="448">
        <v>4</v>
      </c>
      <c r="E200" s="295">
        <v>4565</v>
      </c>
      <c r="F200" s="340">
        <f t="shared" si="23"/>
        <v>18260</v>
      </c>
      <c r="G200" s="494">
        <v>4</v>
      </c>
      <c r="H200" s="494"/>
      <c r="I200" s="495">
        <f t="shared" si="24"/>
        <v>4</v>
      </c>
      <c r="J200" s="496">
        <f t="shared" si="25"/>
        <v>100</v>
      </c>
      <c r="K200" s="494"/>
      <c r="L200" s="310">
        <v>18260</v>
      </c>
      <c r="M200" s="301"/>
      <c r="N200" s="302">
        <f t="shared" si="26"/>
        <v>18260</v>
      </c>
      <c r="O200" s="52"/>
    </row>
    <row r="201" spans="1:15" x14ac:dyDescent="0.2">
      <c r="A201" s="303">
        <v>2.23</v>
      </c>
      <c r="B201" s="304" t="s">
        <v>276</v>
      </c>
      <c r="C201" s="448" t="s">
        <v>48</v>
      </c>
      <c r="D201" s="448">
        <v>4</v>
      </c>
      <c r="E201" s="295">
        <v>2857.84</v>
      </c>
      <c r="F201" s="340">
        <f t="shared" si="23"/>
        <v>11431.36</v>
      </c>
      <c r="G201" s="494">
        <v>4</v>
      </c>
      <c r="H201" s="494"/>
      <c r="I201" s="495">
        <f t="shared" si="24"/>
        <v>4</v>
      </c>
      <c r="J201" s="496">
        <f t="shared" si="25"/>
        <v>100</v>
      </c>
      <c r="K201" s="494"/>
      <c r="L201" s="310">
        <v>11431.36</v>
      </c>
      <c r="M201" s="301"/>
      <c r="N201" s="302">
        <f t="shared" si="26"/>
        <v>11431.36</v>
      </c>
      <c r="O201" s="52"/>
    </row>
    <row r="202" spans="1:15" x14ac:dyDescent="0.2">
      <c r="A202" s="303">
        <v>2.2400000000000002</v>
      </c>
      <c r="B202" s="304" t="s">
        <v>277</v>
      </c>
      <c r="C202" s="448" t="s">
        <v>48</v>
      </c>
      <c r="D202" s="448">
        <v>2</v>
      </c>
      <c r="E202" s="295">
        <v>210</v>
      </c>
      <c r="F202" s="340">
        <f t="shared" si="23"/>
        <v>420</v>
      </c>
      <c r="G202" s="494">
        <v>2</v>
      </c>
      <c r="H202" s="494"/>
      <c r="I202" s="495">
        <f t="shared" si="24"/>
        <v>2</v>
      </c>
      <c r="J202" s="496">
        <f t="shared" si="25"/>
        <v>100</v>
      </c>
      <c r="K202" s="494"/>
      <c r="L202" s="310">
        <v>420</v>
      </c>
      <c r="M202" s="301"/>
      <c r="N202" s="302">
        <f t="shared" si="26"/>
        <v>420</v>
      </c>
      <c r="O202" s="52"/>
    </row>
    <row r="203" spans="1:15" x14ac:dyDescent="0.2">
      <c r="A203" s="303">
        <v>2.25</v>
      </c>
      <c r="B203" s="304" t="s">
        <v>278</v>
      </c>
      <c r="C203" s="448" t="s">
        <v>48</v>
      </c>
      <c r="D203" s="448">
        <v>4</v>
      </c>
      <c r="E203" s="295">
        <v>3396.03</v>
      </c>
      <c r="F203" s="340">
        <f t="shared" si="23"/>
        <v>13584.12</v>
      </c>
      <c r="G203" s="494">
        <v>4</v>
      </c>
      <c r="H203" s="494"/>
      <c r="I203" s="495">
        <f t="shared" si="24"/>
        <v>4</v>
      </c>
      <c r="J203" s="496">
        <f t="shared" si="25"/>
        <v>100</v>
      </c>
      <c r="K203" s="494"/>
      <c r="L203" s="310">
        <v>13584.12</v>
      </c>
      <c r="M203" s="301"/>
      <c r="N203" s="302">
        <f t="shared" si="26"/>
        <v>13584.12</v>
      </c>
      <c r="O203" s="52"/>
    </row>
    <row r="204" spans="1:15" x14ac:dyDescent="0.2">
      <c r="A204" s="303">
        <v>2.2599999999999998</v>
      </c>
      <c r="B204" s="304" t="s">
        <v>279</v>
      </c>
      <c r="C204" s="448" t="s">
        <v>54</v>
      </c>
      <c r="D204" s="448">
        <v>1</v>
      </c>
      <c r="E204" s="295">
        <v>45</v>
      </c>
      <c r="F204" s="340">
        <f t="shared" si="23"/>
        <v>45</v>
      </c>
      <c r="G204" s="494">
        <v>1</v>
      </c>
      <c r="H204" s="494"/>
      <c r="I204" s="495">
        <f t="shared" si="24"/>
        <v>1</v>
      </c>
      <c r="J204" s="496">
        <f t="shared" si="25"/>
        <v>100</v>
      </c>
      <c r="K204" s="494"/>
      <c r="L204" s="310">
        <v>45</v>
      </c>
      <c r="M204" s="301"/>
      <c r="N204" s="302">
        <f t="shared" si="26"/>
        <v>45</v>
      </c>
      <c r="O204" s="52"/>
    </row>
    <row r="205" spans="1:15" x14ac:dyDescent="0.2">
      <c r="A205" s="303">
        <v>2.27</v>
      </c>
      <c r="B205" s="304" t="s">
        <v>280</v>
      </c>
      <c r="C205" s="448" t="s">
        <v>54</v>
      </c>
      <c r="D205" s="448">
        <v>1</v>
      </c>
      <c r="E205" s="295">
        <v>28</v>
      </c>
      <c r="F205" s="340">
        <f t="shared" si="23"/>
        <v>28</v>
      </c>
      <c r="G205" s="494">
        <v>1</v>
      </c>
      <c r="H205" s="494"/>
      <c r="I205" s="495">
        <f t="shared" si="24"/>
        <v>1</v>
      </c>
      <c r="J205" s="496">
        <f t="shared" si="25"/>
        <v>100</v>
      </c>
      <c r="K205" s="494"/>
      <c r="L205" s="310">
        <v>28</v>
      </c>
      <c r="M205" s="301"/>
      <c r="N205" s="302">
        <f t="shared" si="26"/>
        <v>28</v>
      </c>
      <c r="O205" s="52"/>
    </row>
    <row r="206" spans="1:15" x14ac:dyDescent="0.2">
      <c r="A206" s="303">
        <v>2.2799999999999998</v>
      </c>
      <c r="B206" s="304" t="s">
        <v>281</v>
      </c>
      <c r="C206" s="448" t="s">
        <v>54</v>
      </c>
      <c r="D206" s="448">
        <v>1</v>
      </c>
      <c r="E206" s="295">
        <v>43</v>
      </c>
      <c r="F206" s="340">
        <f t="shared" si="23"/>
        <v>43</v>
      </c>
      <c r="G206" s="494">
        <v>1</v>
      </c>
      <c r="H206" s="494"/>
      <c r="I206" s="495">
        <f t="shared" si="24"/>
        <v>1</v>
      </c>
      <c r="J206" s="496">
        <f t="shared" si="25"/>
        <v>100</v>
      </c>
      <c r="K206" s="494"/>
      <c r="L206" s="310">
        <v>43</v>
      </c>
      <c r="M206" s="301"/>
      <c r="N206" s="302">
        <f t="shared" si="26"/>
        <v>43</v>
      </c>
      <c r="O206" s="52"/>
    </row>
    <row r="207" spans="1:15" x14ac:dyDescent="0.2">
      <c r="A207" s="303">
        <v>2.29</v>
      </c>
      <c r="B207" s="304" t="s">
        <v>282</v>
      </c>
      <c r="C207" s="448" t="s">
        <v>48</v>
      </c>
      <c r="D207" s="448">
        <v>6</v>
      </c>
      <c r="E207" s="295">
        <v>105.52</v>
      </c>
      <c r="F207" s="340">
        <f t="shared" si="23"/>
        <v>633.12</v>
      </c>
      <c r="G207" s="494">
        <v>6</v>
      </c>
      <c r="H207" s="494"/>
      <c r="I207" s="495">
        <f t="shared" si="24"/>
        <v>6</v>
      </c>
      <c r="J207" s="496">
        <f t="shared" si="25"/>
        <v>100</v>
      </c>
      <c r="K207" s="494"/>
      <c r="L207" s="310">
        <v>633.12</v>
      </c>
      <c r="M207" s="301"/>
      <c r="N207" s="302">
        <f t="shared" si="26"/>
        <v>633.12</v>
      </c>
      <c r="O207" s="52"/>
    </row>
    <row r="208" spans="1:15" x14ac:dyDescent="0.2">
      <c r="A208" s="303">
        <v>2.2999999999999998</v>
      </c>
      <c r="B208" s="304" t="s">
        <v>283</v>
      </c>
      <c r="C208" s="448" t="s">
        <v>48</v>
      </c>
      <c r="D208" s="448">
        <v>113</v>
      </c>
      <c r="E208" s="295">
        <v>1093.51</v>
      </c>
      <c r="F208" s="340">
        <f t="shared" si="23"/>
        <v>123566.63</v>
      </c>
      <c r="G208" s="494">
        <v>113</v>
      </c>
      <c r="H208" s="494"/>
      <c r="I208" s="495">
        <f t="shared" si="24"/>
        <v>113</v>
      </c>
      <c r="J208" s="496">
        <f t="shared" si="25"/>
        <v>100</v>
      </c>
      <c r="K208" s="494"/>
      <c r="L208" s="310">
        <v>123566.63</v>
      </c>
      <c r="M208" s="301"/>
      <c r="N208" s="302">
        <f t="shared" si="26"/>
        <v>123566.63</v>
      </c>
      <c r="O208" s="52"/>
    </row>
    <row r="209" spans="1:15" x14ac:dyDescent="0.2">
      <c r="A209" s="303">
        <v>2.31</v>
      </c>
      <c r="B209" s="304" t="s">
        <v>284</v>
      </c>
      <c r="C209" s="448" t="s">
        <v>48</v>
      </c>
      <c r="D209" s="448">
        <v>85</v>
      </c>
      <c r="E209" s="295">
        <v>2000</v>
      </c>
      <c r="F209" s="340">
        <f t="shared" si="23"/>
        <v>170000</v>
      </c>
      <c r="G209" s="494">
        <v>85</v>
      </c>
      <c r="H209" s="494"/>
      <c r="I209" s="495">
        <f t="shared" si="24"/>
        <v>85</v>
      </c>
      <c r="J209" s="496">
        <f t="shared" si="25"/>
        <v>100</v>
      </c>
      <c r="K209" s="494"/>
      <c r="L209" s="310">
        <v>170000</v>
      </c>
      <c r="M209" s="301"/>
      <c r="N209" s="302">
        <f t="shared" si="26"/>
        <v>170000</v>
      </c>
      <c r="O209" s="52"/>
    </row>
    <row r="210" spans="1:15" x14ac:dyDescent="0.2">
      <c r="A210" s="303">
        <v>2.3199999999999998</v>
      </c>
      <c r="B210" s="304" t="s">
        <v>285</v>
      </c>
      <c r="C210" s="448" t="s">
        <v>31</v>
      </c>
      <c r="D210" s="448">
        <v>1</v>
      </c>
      <c r="E210" s="295">
        <v>4500</v>
      </c>
      <c r="F210" s="340">
        <f t="shared" si="23"/>
        <v>4500</v>
      </c>
      <c r="G210" s="494">
        <v>1</v>
      </c>
      <c r="H210" s="494"/>
      <c r="I210" s="495">
        <f t="shared" si="24"/>
        <v>1</v>
      </c>
      <c r="J210" s="496">
        <f t="shared" si="25"/>
        <v>100</v>
      </c>
      <c r="K210" s="494"/>
      <c r="L210" s="310">
        <v>4500</v>
      </c>
      <c r="M210" s="301"/>
      <c r="N210" s="302">
        <f t="shared" si="26"/>
        <v>4500</v>
      </c>
      <c r="O210" s="52"/>
    </row>
    <row r="211" spans="1:15" x14ac:dyDescent="0.2">
      <c r="A211" s="303">
        <v>2.33</v>
      </c>
      <c r="B211" s="304" t="s">
        <v>231</v>
      </c>
      <c r="C211" s="448" t="s">
        <v>31</v>
      </c>
      <c r="D211" s="448">
        <v>1</v>
      </c>
      <c r="E211" s="295">
        <v>785000</v>
      </c>
      <c r="F211" s="340">
        <f t="shared" si="23"/>
        <v>785000</v>
      </c>
      <c r="G211" s="494">
        <v>1</v>
      </c>
      <c r="H211" s="494"/>
      <c r="I211" s="495">
        <f t="shared" si="24"/>
        <v>1</v>
      </c>
      <c r="J211" s="496">
        <f t="shared" si="25"/>
        <v>100</v>
      </c>
      <c r="K211" s="494"/>
      <c r="L211" s="310">
        <v>785000</v>
      </c>
      <c r="M211" s="301"/>
      <c r="N211" s="302">
        <f t="shared" si="26"/>
        <v>785000</v>
      </c>
      <c r="O211" s="52"/>
    </row>
    <row r="212" spans="1:15" ht="21.75" x14ac:dyDescent="0.2">
      <c r="A212" s="456"/>
      <c r="B212" s="313" t="s">
        <v>286</v>
      </c>
      <c r="C212" s="295"/>
      <c r="D212" s="294"/>
      <c r="E212" s="295"/>
      <c r="F212" s="457">
        <f>F167+F168+F169+F170+F171+F172+F173+F174+F175+F176+F177+F178+F179+F192+F193+F194+F195+F196+F197+F198+F199+F200+F201+F202+F203+F204+F205+F206+F207+F208+F209+F210+F211</f>
        <v>6486685.0479999995</v>
      </c>
      <c r="G212" s="494"/>
      <c r="H212" s="494"/>
      <c r="I212" s="498"/>
      <c r="J212" s="496"/>
      <c r="K212" s="494"/>
      <c r="L212" s="315">
        <f>L167+L168+L169+L170+L171+L172+L173+L174+L175+L176+L177+L178+L179+L192+L193+L194+L195+L196+L197+L198+L199+L200+L201+L202+L203+L204+L205+L206+L207+L208+L209+L210+L211</f>
        <v>6486685.0499999998</v>
      </c>
      <c r="M212" s="458">
        <f>M167+M168+M169+M170+M171+M172+M173+M174+M175+M176+M177+M178+M179+M192+M193+M194+M195+M196+M197+M198+M199+M200+M201+M202+M203+M204+M205+M206+M207+M208+M209+M210+M211</f>
        <v>0</v>
      </c>
      <c r="N212" s="317">
        <f t="shared" si="26"/>
        <v>6486685.0499999998</v>
      </c>
      <c r="O212" s="52"/>
    </row>
    <row r="213" spans="1:15" ht="21.75" x14ac:dyDescent="0.2">
      <c r="A213" s="481">
        <v>3</v>
      </c>
      <c r="B213" s="313" t="s">
        <v>287</v>
      </c>
      <c r="C213" s="295"/>
      <c r="D213" s="294"/>
      <c r="E213" s="295"/>
      <c r="F213" s="295"/>
      <c r="G213" s="494"/>
      <c r="H213" s="494"/>
      <c r="I213" s="498"/>
      <c r="J213" s="496"/>
      <c r="K213" s="494"/>
      <c r="L213" s="300"/>
      <c r="M213" s="301"/>
      <c r="N213" s="302"/>
      <c r="O213" s="52"/>
    </row>
    <row r="214" spans="1:15" x14ac:dyDescent="0.2">
      <c r="A214" s="303">
        <v>3.01</v>
      </c>
      <c r="B214" s="304" t="s">
        <v>288</v>
      </c>
      <c r="C214" s="295" t="s">
        <v>54</v>
      </c>
      <c r="D214" s="448">
        <v>1</v>
      </c>
      <c r="E214" s="295">
        <v>750</v>
      </c>
      <c r="F214" s="295">
        <f>D214*E214</f>
        <v>750</v>
      </c>
      <c r="G214" s="494">
        <v>1</v>
      </c>
      <c r="H214" s="494"/>
      <c r="I214" s="495">
        <f>G214+H214</f>
        <v>1</v>
      </c>
      <c r="J214" s="496">
        <f t="shared" si="25"/>
        <v>100</v>
      </c>
      <c r="K214" s="494"/>
      <c r="L214" s="310">
        <v>750</v>
      </c>
      <c r="M214" s="301"/>
      <c r="N214" s="302">
        <f>L214+M214</f>
        <v>750</v>
      </c>
      <c r="O214" s="52"/>
    </row>
    <row r="215" spans="1:15" x14ac:dyDescent="0.2">
      <c r="A215" s="303">
        <v>3.02</v>
      </c>
      <c r="B215" s="304" t="s">
        <v>289</v>
      </c>
      <c r="C215" s="295" t="s">
        <v>143</v>
      </c>
      <c r="D215" s="448">
        <v>450</v>
      </c>
      <c r="E215" s="295">
        <v>77.33</v>
      </c>
      <c r="F215" s="295">
        <f t="shared" ref="F215:F224" si="27">D215*E215</f>
        <v>34798.5</v>
      </c>
      <c r="G215" s="494">
        <v>450</v>
      </c>
      <c r="H215" s="494"/>
      <c r="I215" s="495">
        <f t="shared" ref="I215:I224" si="28">G215+H215</f>
        <v>450</v>
      </c>
      <c r="J215" s="496">
        <f t="shared" si="25"/>
        <v>100</v>
      </c>
      <c r="K215" s="494"/>
      <c r="L215" s="310">
        <v>34798.5</v>
      </c>
      <c r="M215" s="301"/>
      <c r="N215" s="302">
        <f t="shared" ref="N215:N224" si="29">L215+M215</f>
        <v>34798.5</v>
      </c>
      <c r="O215" s="52"/>
    </row>
    <row r="216" spans="1:15" x14ac:dyDescent="0.2">
      <c r="A216" s="303">
        <v>3.03</v>
      </c>
      <c r="B216" s="304" t="s">
        <v>290</v>
      </c>
      <c r="C216" s="295" t="s">
        <v>48</v>
      </c>
      <c r="D216" s="448">
        <v>2</v>
      </c>
      <c r="E216" s="295">
        <v>2115.96</v>
      </c>
      <c r="F216" s="295">
        <f t="shared" si="27"/>
        <v>4231.92</v>
      </c>
      <c r="G216" s="494">
        <v>2</v>
      </c>
      <c r="H216" s="494"/>
      <c r="I216" s="495">
        <f t="shared" si="28"/>
        <v>2</v>
      </c>
      <c r="J216" s="496">
        <f t="shared" si="25"/>
        <v>100</v>
      </c>
      <c r="K216" s="494"/>
      <c r="L216" s="310">
        <v>4231.92</v>
      </c>
      <c r="M216" s="301"/>
      <c r="N216" s="302">
        <f t="shared" si="29"/>
        <v>4231.92</v>
      </c>
      <c r="O216" s="52"/>
    </row>
    <row r="217" spans="1:15" x14ac:dyDescent="0.2">
      <c r="A217" s="303">
        <v>3.04</v>
      </c>
      <c r="B217" s="304" t="s">
        <v>291</v>
      </c>
      <c r="C217" s="295" t="s">
        <v>48</v>
      </c>
      <c r="D217" s="448">
        <v>0.5</v>
      </c>
      <c r="E217" s="295">
        <v>823.84</v>
      </c>
      <c r="F217" s="295">
        <f t="shared" si="27"/>
        <v>411.92</v>
      </c>
      <c r="G217" s="494">
        <v>0.5</v>
      </c>
      <c r="H217" s="494"/>
      <c r="I217" s="495">
        <f t="shared" si="28"/>
        <v>0.5</v>
      </c>
      <c r="J217" s="496">
        <f t="shared" si="25"/>
        <v>100</v>
      </c>
      <c r="K217" s="494"/>
      <c r="L217" s="310">
        <v>411.92</v>
      </c>
      <c r="M217" s="301"/>
      <c r="N217" s="302">
        <f t="shared" si="29"/>
        <v>411.92</v>
      </c>
      <c r="O217" s="52"/>
    </row>
    <row r="218" spans="1:15" x14ac:dyDescent="0.2">
      <c r="A218" s="303">
        <v>3.05</v>
      </c>
      <c r="B218" s="304" t="s">
        <v>292</v>
      </c>
      <c r="C218" s="295" t="s">
        <v>48</v>
      </c>
      <c r="D218" s="448">
        <v>4</v>
      </c>
      <c r="E218" s="295">
        <v>42.99</v>
      </c>
      <c r="F218" s="295">
        <f t="shared" si="27"/>
        <v>171.96</v>
      </c>
      <c r="G218" s="494">
        <v>4</v>
      </c>
      <c r="H218" s="494"/>
      <c r="I218" s="495">
        <f t="shared" si="28"/>
        <v>4</v>
      </c>
      <c r="J218" s="496">
        <f t="shared" si="25"/>
        <v>100</v>
      </c>
      <c r="K218" s="494"/>
      <c r="L218" s="310">
        <v>171.96</v>
      </c>
      <c r="M218" s="301"/>
      <c r="N218" s="302">
        <f t="shared" si="29"/>
        <v>171.96</v>
      </c>
      <c r="O218" s="52"/>
    </row>
    <row r="219" spans="1:15" ht="22.5" x14ac:dyDescent="0.2">
      <c r="A219" s="303">
        <v>3.06</v>
      </c>
      <c r="B219" s="304" t="s">
        <v>293</v>
      </c>
      <c r="C219" s="295" t="s">
        <v>54</v>
      </c>
      <c r="D219" s="448">
        <v>1</v>
      </c>
      <c r="E219" s="295">
        <v>6707.78</v>
      </c>
      <c r="F219" s="295">
        <f t="shared" si="27"/>
        <v>6707.78</v>
      </c>
      <c r="G219" s="494">
        <v>1</v>
      </c>
      <c r="H219" s="494"/>
      <c r="I219" s="499">
        <f t="shared" si="28"/>
        <v>1</v>
      </c>
      <c r="J219" s="496">
        <f t="shared" si="25"/>
        <v>100</v>
      </c>
      <c r="K219" s="494"/>
      <c r="L219" s="310">
        <v>6707.78</v>
      </c>
      <c r="M219" s="301"/>
      <c r="N219" s="302">
        <f t="shared" si="29"/>
        <v>6707.78</v>
      </c>
      <c r="O219" s="52"/>
    </row>
    <row r="220" spans="1:15" x14ac:dyDescent="0.2">
      <c r="A220" s="303">
        <v>3.07</v>
      </c>
      <c r="B220" s="304" t="s">
        <v>294</v>
      </c>
      <c r="C220" s="295" t="s">
        <v>29</v>
      </c>
      <c r="D220" s="448">
        <v>13</v>
      </c>
      <c r="E220" s="295">
        <v>95.62</v>
      </c>
      <c r="F220" s="295">
        <f t="shared" si="27"/>
        <v>1243.06</v>
      </c>
      <c r="G220" s="494">
        <v>13</v>
      </c>
      <c r="H220" s="494"/>
      <c r="I220" s="495">
        <f t="shared" si="28"/>
        <v>13</v>
      </c>
      <c r="J220" s="496">
        <f t="shared" si="25"/>
        <v>100</v>
      </c>
      <c r="K220" s="494"/>
      <c r="L220" s="310">
        <v>1243.06</v>
      </c>
      <c r="M220" s="301"/>
      <c r="N220" s="302">
        <f t="shared" si="29"/>
        <v>1243.06</v>
      </c>
      <c r="O220" s="52"/>
    </row>
    <row r="221" spans="1:15" x14ac:dyDescent="0.2">
      <c r="A221" s="303">
        <v>3.08</v>
      </c>
      <c r="B221" s="304" t="s">
        <v>295</v>
      </c>
      <c r="C221" s="295" t="s">
        <v>48</v>
      </c>
      <c r="D221" s="448">
        <v>2</v>
      </c>
      <c r="E221" s="295">
        <v>48.14</v>
      </c>
      <c r="F221" s="295">
        <f t="shared" si="27"/>
        <v>96.28</v>
      </c>
      <c r="G221" s="494">
        <v>2</v>
      </c>
      <c r="H221" s="494"/>
      <c r="I221" s="495">
        <f t="shared" si="28"/>
        <v>2</v>
      </c>
      <c r="J221" s="496">
        <f t="shared" si="25"/>
        <v>100</v>
      </c>
      <c r="K221" s="494"/>
      <c r="L221" s="310">
        <v>96.28</v>
      </c>
      <c r="M221" s="301"/>
      <c r="N221" s="302">
        <f t="shared" si="29"/>
        <v>96.28</v>
      </c>
      <c r="O221" s="52"/>
    </row>
    <row r="222" spans="1:15" x14ac:dyDescent="0.2">
      <c r="A222" s="303">
        <v>3.09</v>
      </c>
      <c r="B222" s="304" t="s">
        <v>296</v>
      </c>
      <c r="C222" s="295" t="s">
        <v>48</v>
      </c>
      <c r="D222" s="448">
        <v>2</v>
      </c>
      <c r="E222" s="295">
        <v>36.64</v>
      </c>
      <c r="F222" s="295">
        <f t="shared" si="27"/>
        <v>73.28</v>
      </c>
      <c r="G222" s="494">
        <v>2</v>
      </c>
      <c r="H222" s="494"/>
      <c r="I222" s="495">
        <f t="shared" si="28"/>
        <v>2</v>
      </c>
      <c r="J222" s="496">
        <f t="shared" si="25"/>
        <v>100</v>
      </c>
      <c r="K222" s="494"/>
      <c r="L222" s="310">
        <v>73.28</v>
      </c>
      <c r="M222" s="301"/>
      <c r="N222" s="302">
        <f t="shared" si="29"/>
        <v>73.28</v>
      </c>
      <c r="O222" s="52"/>
    </row>
    <row r="223" spans="1:15" x14ac:dyDescent="0.2">
      <c r="A223" s="303">
        <v>3.1</v>
      </c>
      <c r="B223" s="304" t="s">
        <v>297</v>
      </c>
      <c r="C223" s="295" t="s">
        <v>37</v>
      </c>
      <c r="D223" s="448">
        <v>6.24</v>
      </c>
      <c r="E223" s="295">
        <v>546.76</v>
      </c>
      <c r="F223" s="295">
        <f t="shared" si="27"/>
        <v>3411.7824000000001</v>
      </c>
      <c r="G223" s="494">
        <v>6.24</v>
      </c>
      <c r="H223" s="494"/>
      <c r="I223" s="495">
        <f t="shared" si="28"/>
        <v>6.24</v>
      </c>
      <c r="J223" s="496">
        <f t="shared" si="25"/>
        <v>100</v>
      </c>
      <c r="K223" s="494"/>
      <c r="L223" s="310">
        <v>3411.78</v>
      </c>
      <c r="M223" s="301"/>
      <c r="N223" s="302">
        <f t="shared" si="29"/>
        <v>3411.78</v>
      </c>
      <c r="O223" s="52"/>
    </row>
    <row r="224" spans="1:15" ht="13.5" thickBot="1" x14ac:dyDescent="0.25">
      <c r="A224" s="389">
        <v>3.11</v>
      </c>
      <c r="B224" s="390" t="s">
        <v>298</v>
      </c>
      <c r="C224" s="392" t="s">
        <v>37</v>
      </c>
      <c r="D224" s="437">
        <v>8.1199999999999992</v>
      </c>
      <c r="E224" s="392">
        <v>106.25</v>
      </c>
      <c r="F224" s="392">
        <f t="shared" si="27"/>
        <v>862.74999999999989</v>
      </c>
      <c r="G224" s="500">
        <v>8.1199999999999992</v>
      </c>
      <c r="H224" s="500"/>
      <c r="I224" s="501">
        <f t="shared" si="28"/>
        <v>8.1199999999999992</v>
      </c>
      <c r="J224" s="502">
        <f t="shared" si="25"/>
        <v>100</v>
      </c>
      <c r="K224" s="500"/>
      <c r="L224" s="397">
        <v>862.75</v>
      </c>
      <c r="M224" s="484"/>
      <c r="N224" s="399">
        <f t="shared" si="29"/>
        <v>862.75</v>
      </c>
      <c r="O224" s="52"/>
    </row>
    <row r="225" spans="1:15" ht="13.5" thickBot="1" x14ac:dyDescent="0.25">
      <c r="A225" s="420"/>
      <c r="B225" s="401"/>
      <c r="C225" s="403"/>
      <c r="D225" s="441"/>
      <c r="E225" s="403"/>
      <c r="F225" s="403"/>
      <c r="G225" s="147"/>
      <c r="H225" s="147"/>
      <c r="I225" s="442"/>
      <c r="J225" s="179"/>
      <c r="K225" s="147"/>
      <c r="L225" s="146"/>
      <c r="M225" s="147"/>
      <c r="N225" s="147"/>
      <c r="O225" s="52"/>
    </row>
    <row r="226" spans="1:15" x14ac:dyDescent="0.2">
      <c r="A226" s="794" t="s">
        <v>0</v>
      </c>
      <c r="B226" s="795"/>
      <c r="C226" s="795"/>
      <c r="D226" s="795"/>
      <c r="E226" s="795"/>
      <c r="F226" s="795"/>
      <c r="G226" s="795"/>
      <c r="H226" s="795"/>
      <c r="I226" s="795"/>
      <c r="J226" s="795"/>
      <c r="K226" s="795"/>
      <c r="L226" s="795"/>
      <c r="M226" s="795"/>
      <c r="N226" s="796"/>
      <c r="O226" s="52"/>
    </row>
    <row r="227" spans="1:15" x14ac:dyDescent="0.2">
      <c r="A227" s="797" t="s">
        <v>1</v>
      </c>
      <c r="B227" s="798"/>
      <c r="C227" s="798"/>
      <c r="D227" s="798"/>
      <c r="E227" s="798"/>
      <c r="F227" s="798"/>
      <c r="G227" s="798"/>
      <c r="H227" s="798"/>
      <c r="I227" s="798"/>
      <c r="J227" s="798"/>
      <c r="K227" s="798"/>
      <c r="L227" s="798"/>
      <c r="M227" s="798"/>
      <c r="N227" s="799"/>
      <c r="O227" s="52"/>
    </row>
    <row r="228" spans="1:15" x14ac:dyDescent="0.2">
      <c r="A228" s="627"/>
      <c r="B228" s="628"/>
      <c r="C228" s="628"/>
      <c r="D228" s="628"/>
      <c r="E228" s="628"/>
      <c r="F228" s="628"/>
      <c r="G228" s="628"/>
      <c r="H228" s="628"/>
      <c r="I228" s="628"/>
      <c r="J228" s="628"/>
      <c r="K228" s="628"/>
      <c r="L228" s="628"/>
      <c r="M228" s="628"/>
      <c r="N228" s="254" t="s">
        <v>299</v>
      </c>
      <c r="O228" s="52"/>
    </row>
    <row r="229" spans="1:15" x14ac:dyDescent="0.2">
      <c r="A229" s="599"/>
      <c r="B229" s="600"/>
      <c r="C229" s="600"/>
      <c r="D229" s="600"/>
      <c r="E229" s="600"/>
      <c r="F229" s="600"/>
      <c r="G229" s="600"/>
      <c r="H229" s="600"/>
      <c r="I229" s="600"/>
      <c r="J229" s="600"/>
      <c r="K229" s="600"/>
      <c r="L229" s="600"/>
      <c r="M229" s="600"/>
      <c r="N229" s="255"/>
      <c r="O229" s="52"/>
    </row>
    <row r="230" spans="1:15" x14ac:dyDescent="0.2">
      <c r="A230" s="7"/>
      <c r="B230" s="256" t="s">
        <v>2</v>
      </c>
      <c r="C230" s="257" t="s">
        <v>163</v>
      </c>
      <c r="D230" s="257"/>
      <c r="E230" s="257"/>
      <c r="F230" s="257"/>
      <c r="G230" s="258"/>
      <c r="H230" s="259"/>
      <c r="I230" s="259"/>
      <c r="J230" s="259"/>
      <c r="K230" s="259"/>
      <c r="L230" s="259"/>
      <c r="M230" s="256" t="s">
        <v>4</v>
      </c>
      <c r="N230" s="260">
        <v>21082083.82</v>
      </c>
      <c r="O230" s="52"/>
    </row>
    <row r="231" spans="1:15" x14ac:dyDescent="0.2">
      <c r="A231" s="7"/>
      <c r="B231" s="256" t="s">
        <v>5</v>
      </c>
      <c r="C231" s="261">
        <v>3</v>
      </c>
      <c r="D231" s="259"/>
      <c r="E231" s="257"/>
      <c r="F231" s="257"/>
      <c r="G231" s="257"/>
      <c r="H231" s="259"/>
      <c r="I231" s="259"/>
      <c r="J231" s="259"/>
      <c r="K231" s="259"/>
      <c r="L231" s="259"/>
      <c r="M231" s="256" t="s">
        <v>6</v>
      </c>
      <c r="N231" s="260">
        <v>4216416.76</v>
      </c>
      <c r="O231" s="52"/>
    </row>
    <row r="232" spans="1:15" x14ac:dyDescent="0.2">
      <c r="A232" s="7"/>
      <c r="B232" s="256" t="s">
        <v>8</v>
      </c>
      <c r="C232" s="257" t="s">
        <v>448</v>
      </c>
      <c r="D232" s="257"/>
      <c r="E232" s="257"/>
      <c r="F232" s="257"/>
      <c r="G232" s="262"/>
      <c r="H232" s="259"/>
      <c r="I232" s="259"/>
      <c r="J232" s="259"/>
      <c r="K232" s="259"/>
      <c r="L232" s="259"/>
      <c r="M232" s="256" t="s">
        <v>9</v>
      </c>
      <c r="N232" s="263" t="s">
        <v>164</v>
      </c>
      <c r="O232" s="52"/>
    </row>
    <row r="233" spans="1:15" x14ac:dyDescent="0.2">
      <c r="A233" s="7"/>
      <c r="B233" s="256" t="s">
        <v>11</v>
      </c>
      <c r="C233" s="257" t="s">
        <v>165</v>
      </c>
      <c r="D233" s="257"/>
      <c r="E233" s="257"/>
      <c r="F233" s="257"/>
      <c r="G233" s="257"/>
      <c r="H233" s="259"/>
      <c r="I233" s="259"/>
      <c r="J233" s="259"/>
      <c r="K233" s="259"/>
      <c r="L233" s="259"/>
      <c r="M233" s="259"/>
      <c r="N233" s="264"/>
      <c r="O233" s="52"/>
    </row>
    <row r="234" spans="1:15" ht="13.5" thickBot="1" x14ac:dyDescent="0.25">
      <c r="A234" s="503"/>
      <c r="B234" s="504"/>
      <c r="C234" s="505"/>
      <c r="D234" s="505"/>
      <c r="E234" s="505"/>
      <c r="F234" s="505"/>
      <c r="G234" s="505"/>
      <c r="H234" s="506"/>
      <c r="I234" s="506"/>
      <c r="J234" s="506"/>
      <c r="K234" s="506"/>
      <c r="L234" s="506"/>
      <c r="M234" s="506"/>
      <c r="N234" s="507"/>
      <c r="O234" s="52"/>
    </row>
    <row r="235" spans="1:15" ht="13.5" thickBot="1" x14ac:dyDescent="0.25">
      <c r="A235" s="785" t="s">
        <v>13</v>
      </c>
      <c r="B235" s="786"/>
      <c r="C235" s="786"/>
      <c r="D235" s="786"/>
      <c r="E235" s="786"/>
      <c r="F235" s="787"/>
      <c r="G235" s="788" t="s">
        <v>14</v>
      </c>
      <c r="H235" s="789"/>
      <c r="I235" s="789"/>
      <c r="J235" s="789"/>
      <c r="K235" s="790"/>
      <c r="L235" s="791" t="s">
        <v>15</v>
      </c>
      <c r="M235" s="792"/>
      <c r="N235" s="793"/>
      <c r="O235" s="52"/>
    </row>
    <row r="236" spans="1:15" ht="13.5" thickBot="1" x14ac:dyDescent="0.25">
      <c r="A236" s="407" t="s">
        <v>16</v>
      </c>
      <c r="B236" s="408" t="s">
        <v>17</v>
      </c>
      <c r="C236" s="408" t="s">
        <v>18</v>
      </c>
      <c r="D236" s="408" t="s">
        <v>19</v>
      </c>
      <c r="E236" s="409" t="s">
        <v>20</v>
      </c>
      <c r="F236" s="410" t="s">
        <v>21</v>
      </c>
      <c r="G236" s="411" t="s">
        <v>22</v>
      </c>
      <c r="H236" s="412" t="s">
        <v>23</v>
      </c>
      <c r="I236" s="413" t="s">
        <v>24</v>
      </c>
      <c r="J236" s="414" t="s">
        <v>25</v>
      </c>
      <c r="K236" s="414" t="s">
        <v>26</v>
      </c>
      <c r="L236" s="415" t="s">
        <v>22</v>
      </c>
      <c r="M236" s="416" t="s">
        <v>23</v>
      </c>
      <c r="N236" s="417" t="s">
        <v>24</v>
      </c>
      <c r="O236" s="52"/>
    </row>
    <row r="237" spans="1:15" x14ac:dyDescent="0.2">
      <c r="A237" s="303">
        <v>3.12</v>
      </c>
      <c r="B237" s="304" t="s">
        <v>285</v>
      </c>
      <c r="C237" s="295" t="s">
        <v>31</v>
      </c>
      <c r="D237" s="448">
        <v>1</v>
      </c>
      <c r="E237" s="295">
        <v>2300</v>
      </c>
      <c r="F237" s="295">
        <f>D237*E237</f>
        <v>2300</v>
      </c>
      <c r="G237" s="494">
        <v>1</v>
      </c>
      <c r="H237" s="494"/>
      <c r="I237" s="495">
        <f>G237+H237</f>
        <v>1</v>
      </c>
      <c r="J237" s="496">
        <f>(I237/D237)*100</f>
        <v>100</v>
      </c>
      <c r="K237" s="494"/>
      <c r="L237" s="310">
        <v>2300</v>
      </c>
      <c r="M237" s="301"/>
      <c r="N237" s="302">
        <f>L237+M237</f>
        <v>2300</v>
      </c>
      <c r="O237" s="52"/>
    </row>
    <row r="238" spans="1:15" x14ac:dyDescent="0.2">
      <c r="A238" s="303">
        <v>3.13</v>
      </c>
      <c r="B238" s="304" t="s">
        <v>300</v>
      </c>
      <c r="C238" s="295" t="s">
        <v>143</v>
      </c>
      <c r="D238" s="448">
        <v>120</v>
      </c>
      <c r="E238" s="295">
        <v>73.02</v>
      </c>
      <c r="F238" s="295">
        <f>D238*E238</f>
        <v>8762.4</v>
      </c>
      <c r="G238" s="494">
        <v>120</v>
      </c>
      <c r="H238" s="494"/>
      <c r="I238" s="495">
        <f t="shared" ref="I238:I246" si="30">G238+H238</f>
        <v>120</v>
      </c>
      <c r="J238" s="496">
        <f t="shared" ref="J238:J246" si="31">(I238/D238)*100</f>
        <v>100</v>
      </c>
      <c r="K238" s="494"/>
      <c r="L238" s="310">
        <v>8762.4</v>
      </c>
      <c r="M238" s="301"/>
      <c r="N238" s="302">
        <f t="shared" ref="N238:N247" si="32">L238+M238</f>
        <v>8762.4</v>
      </c>
      <c r="O238" s="52"/>
    </row>
    <row r="239" spans="1:15" x14ac:dyDescent="0.2">
      <c r="A239" s="303">
        <v>3.14</v>
      </c>
      <c r="B239" s="304" t="s">
        <v>231</v>
      </c>
      <c r="C239" s="295" t="s">
        <v>31</v>
      </c>
      <c r="D239" s="448">
        <v>1</v>
      </c>
      <c r="E239" s="295">
        <v>30000</v>
      </c>
      <c r="F239" s="295">
        <f>D239*E239</f>
        <v>30000</v>
      </c>
      <c r="G239" s="494">
        <v>1</v>
      </c>
      <c r="H239" s="494"/>
      <c r="I239" s="495">
        <f t="shared" si="30"/>
        <v>1</v>
      </c>
      <c r="J239" s="496">
        <f t="shared" si="31"/>
        <v>100</v>
      </c>
      <c r="K239" s="494"/>
      <c r="L239" s="310">
        <v>30000</v>
      </c>
      <c r="M239" s="301"/>
      <c r="N239" s="302">
        <f t="shared" si="32"/>
        <v>30000</v>
      </c>
      <c r="O239" s="52"/>
    </row>
    <row r="240" spans="1:15" ht="22.5" customHeight="1" x14ac:dyDescent="0.2">
      <c r="A240" s="508"/>
      <c r="B240" s="313" t="s">
        <v>301</v>
      </c>
      <c r="C240" s="509"/>
      <c r="D240" s="510"/>
      <c r="E240" s="509"/>
      <c r="F240" s="457">
        <f>F214+F215+F216+F217+F218+F219+F220+F221+F222+F223+F224+F237+F238+F239</f>
        <v>93821.632400000002</v>
      </c>
      <c r="G240" s="494"/>
      <c r="H240" s="494"/>
      <c r="I240" s="495"/>
      <c r="J240" s="496"/>
      <c r="K240" s="494"/>
      <c r="L240" s="315">
        <f>L214+L215+L216+L217+L218+L219+L220+L221+L222+L223+L224+L237+L238+L239</f>
        <v>93821.62999999999</v>
      </c>
      <c r="M240" s="458">
        <f>M214+M215+M216+M217+M218+M219+M220+M221+M222+M223+M224+M237+M238+M239</f>
        <v>0</v>
      </c>
      <c r="N240" s="317">
        <f>N214+N215+N216+N217+N218+N219+N220+N221+N222+N223+N224+N237+N238+N239</f>
        <v>93821.62999999999</v>
      </c>
      <c r="O240" s="52"/>
    </row>
    <row r="241" spans="1:15" ht="20.25" customHeight="1" x14ac:dyDescent="0.2">
      <c r="A241" s="511">
        <v>4</v>
      </c>
      <c r="B241" s="384" t="s">
        <v>302</v>
      </c>
      <c r="C241" s="340"/>
      <c r="D241" s="351"/>
      <c r="E241" s="340"/>
      <c r="F241" s="340"/>
      <c r="G241" s="497"/>
      <c r="H241" s="497"/>
      <c r="I241" s="495"/>
      <c r="J241" s="496"/>
      <c r="K241" s="497"/>
      <c r="L241" s="476"/>
      <c r="M241" s="301"/>
      <c r="N241" s="302"/>
      <c r="O241" s="52"/>
    </row>
    <row r="242" spans="1:15" ht="20.25" customHeight="1" x14ac:dyDescent="0.2">
      <c r="A242" s="303">
        <v>4.01</v>
      </c>
      <c r="B242" s="304" t="s">
        <v>303</v>
      </c>
      <c r="C242" s="448" t="s">
        <v>54</v>
      </c>
      <c r="D242" s="448">
        <v>1</v>
      </c>
      <c r="E242" s="295">
        <v>24000</v>
      </c>
      <c r="F242" s="295">
        <f>D242*E242</f>
        <v>24000</v>
      </c>
      <c r="G242" s="494">
        <v>1</v>
      </c>
      <c r="H242" s="494"/>
      <c r="I242" s="499">
        <f t="shared" si="30"/>
        <v>1</v>
      </c>
      <c r="J242" s="496">
        <f t="shared" si="31"/>
        <v>100</v>
      </c>
      <c r="K242" s="494"/>
      <c r="L242" s="310">
        <v>24000</v>
      </c>
      <c r="M242" s="301"/>
      <c r="N242" s="302">
        <f t="shared" si="32"/>
        <v>24000</v>
      </c>
      <c r="O242" s="52"/>
    </row>
    <row r="243" spans="1:15" x14ac:dyDescent="0.2">
      <c r="A243" s="303">
        <v>4.0199999999999996</v>
      </c>
      <c r="B243" s="304" t="s">
        <v>304</v>
      </c>
      <c r="C243" s="448" t="s">
        <v>31</v>
      </c>
      <c r="D243" s="448">
        <v>4</v>
      </c>
      <c r="E243" s="295">
        <v>1480.9</v>
      </c>
      <c r="F243" s="295">
        <f>D243*E243</f>
        <v>5923.6</v>
      </c>
      <c r="G243" s="494">
        <v>4</v>
      </c>
      <c r="H243" s="494"/>
      <c r="I243" s="495">
        <f t="shared" si="30"/>
        <v>4</v>
      </c>
      <c r="J243" s="496">
        <f t="shared" si="31"/>
        <v>100</v>
      </c>
      <c r="K243" s="494"/>
      <c r="L243" s="310">
        <v>5923.6</v>
      </c>
      <c r="M243" s="301"/>
      <c r="N243" s="302">
        <f t="shared" si="32"/>
        <v>5923.6</v>
      </c>
      <c r="O243" s="52"/>
    </row>
    <row r="244" spans="1:15" x14ac:dyDescent="0.2">
      <c r="A244" s="303">
        <v>4.03</v>
      </c>
      <c r="B244" s="304" t="s">
        <v>305</v>
      </c>
      <c r="C244" s="448" t="s">
        <v>31</v>
      </c>
      <c r="D244" s="448">
        <v>1</v>
      </c>
      <c r="E244" s="295">
        <v>15000</v>
      </c>
      <c r="F244" s="295">
        <f>D244*E244</f>
        <v>15000</v>
      </c>
      <c r="G244" s="494">
        <v>1</v>
      </c>
      <c r="H244" s="494"/>
      <c r="I244" s="495">
        <f t="shared" si="30"/>
        <v>1</v>
      </c>
      <c r="J244" s="496">
        <f t="shared" si="31"/>
        <v>100</v>
      </c>
      <c r="K244" s="494"/>
      <c r="L244" s="310">
        <v>15000</v>
      </c>
      <c r="M244" s="301"/>
      <c r="N244" s="302">
        <f t="shared" si="32"/>
        <v>15000</v>
      </c>
      <c r="O244" s="52"/>
    </row>
    <row r="245" spans="1:15" x14ac:dyDescent="0.2">
      <c r="A245" s="303">
        <v>4.04</v>
      </c>
      <c r="B245" s="304" t="s">
        <v>306</v>
      </c>
      <c r="C245" s="448" t="s">
        <v>54</v>
      </c>
      <c r="D245" s="448">
        <v>1</v>
      </c>
      <c r="E245" s="295">
        <v>18000</v>
      </c>
      <c r="F245" s="295">
        <f>D245*E245</f>
        <v>18000</v>
      </c>
      <c r="G245" s="494">
        <v>1</v>
      </c>
      <c r="H245" s="494"/>
      <c r="I245" s="495">
        <f t="shared" si="30"/>
        <v>1</v>
      </c>
      <c r="J245" s="496">
        <f t="shared" si="31"/>
        <v>100</v>
      </c>
      <c r="K245" s="494"/>
      <c r="L245" s="310">
        <v>18000</v>
      </c>
      <c r="M245" s="301"/>
      <c r="N245" s="302">
        <f t="shared" si="32"/>
        <v>18000</v>
      </c>
      <c r="O245" s="52"/>
    </row>
    <row r="246" spans="1:15" x14ac:dyDescent="0.2">
      <c r="A246" s="303">
        <v>4.05</v>
      </c>
      <c r="B246" s="304" t="s">
        <v>231</v>
      </c>
      <c r="C246" s="448" t="s">
        <v>31</v>
      </c>
      <c r="D246" s="448">
        <v>1</v>
      </c>
      <c r="E246" s="295">
        <v>15000</v>
      </c>
      <c r="F246" s="295">
        <f>D246*E246</f>
        <v>15000</v>
      </c>
      <c r="G246" s="494">
        <v>1</v>
      </c>
      <c r="H246" s="494"/>
      <c r="I246" s="495">
        <f t="shared" si="30"/>
        <v>1</v>
      </c>
      <c r="J246" s="496">
        <f t="shared" si="31"/>
        <v>100</v>
      </c>
      <c r="K246" s="494"/>
      <c r="L246" s="310">
        <v>15000</v>
      </c>
      <c r="M246" s="301"/>
      <c r="N246" s="302">
        <f t="shared" si="32"/>
        <v>15000</v>
      </c>
      <c r="O246" s="52"/>
    </row>
    <row r="247" spans="1:15" ht="19.5" customHeight="1" x14ac:dyDescent="0.2">
      <c r="A247" s="456"/>
      <c r="B247" s="313" t="s">
        <v>307</v>
      </c>
      <c r="C247" s="295"/>
      <c r="D247" s="294"/>
      <c r="E247" s="295"/>
      <c r="F247" s="457">
        <f>F242+F243+F244+F245+F246</f>
        <v>77923.600000000006</v>
      </c>
      <c r="G247" s="494"/>
      <c r="H247" s="494"/>
      <c r="I247" s="498"/>
      <c r="J247" s="512"/>
      <c r="K247" s="494"/>
      <c r="L247" s="315">
        <f>L242+L243+L244+L245+L246</f>
        <v>77923.600000000006</v>
      </c>
      <c r="M247" s="458">
        <f>M242+M243+M244+M245+M246</f>
        <v>0</v>
      </c>
      <c r="N247" s="317">
        <f t="shared" si="32"/>
        <v>77923.600000000006</v>
      </c>
      <c r="O247" s="52"/>
    </row>
    <row r="248" spans="1:15" x14ac:dyDescent="0.2">
      <c r="A248" s="456"/>
      <c r="B248" s="479" t="s">
        <v>308</v>
      </c>
      <c r="C248" s="513"/>
      <c r="D248" s="514"/>
      <c r="E248" s="513"/>
      <c r="F248" s="480">
        <f>F165+F212+F240+F247</f>
        <v>6789857.7903999984</v>
      </c>
      <c r="G248" s="494"/>
      <c r="H248" s="494"/>
      <c r="I248" s="498"/>
      <c r="J248" s="512"/>
      <c r="K248" s="494"/>
      <c r="L248" s="300"/>
      <c r="M248" s="301"/>
      <c r="N248" s="302"/>
      <c r="O248" s="52"/>
    </row>
    <row r="249" spans="1:15" ht="13.5" thickBot="1" x14ac:dyDescent="0.25">
      <c r="A249" s="515"/>
      <c r="B249" s="516" t="s">
        <v>309</v>
      </c>
      <c r="C249" s="517"/>
      <c r="D249" s="518"/>
      <c r="E249" s="517"/>
      <c r="F249" s="519">
        <f>F161+F248</f>
        <v>16165262.275799997</v>
      </c>
      <c r="G249" s="520"/>
      <c r="H249" s="520"/>
      <c r="I249" s="521"/>
      <c r="J249" s="522"/>
      <c r="K249" s="520"/>
      <c r="L249" s="523"/>
      <c r="M249" s="524"/>
      <c r="N249" s="525"/>
      <c r="O249" s="52"/>
    </row>
    <row r="250" spans="1:15" x14ac:dyDescent="0.2">
      <c r="A250" s="526"/>
      <c r="B250" s="527"/>
      <c r="C250" s="231"/>
      <c r="D250" s="230"/>
      <c r="E250" s="231"/>
      <c r="F250" s="231"/>
      <c r="G250" s="231"/>
      <c r="H250" s="231"/>
      <c r="I250" s="526"/>
      <c r="J250" s="527"/>
      <c r="K250" s="231"/>
      <c r="L250" s="230"/>
      <c r="M250" s="231"/>
      <c r="N250" s="231"/>
      <c r="O250" s="52"/>
    </row>
    <row r="251" spans="1:15" x14ac:dyDescent="0.2">
      <c r="A251" s="526"/>
      <c r="B251" s="528" t="s">
        <v>310</v>
      </c>
      <c r="C251" s="231"/>
      <c r="D251" s="230"/>
      <c r="E251" s="231"/>
      <c r="F251" s="231"/>
      <c r="G251" s="231"/>
      <c r="H251" s="231"/>
      <c r="I251" s="526"/>
      <c r="J251" s="527"/>
      <c r="K251" s="231"/>
      <c r="L251" s="609">
        <f>L18+L26+L39+L61+L65+L98+L122+L139+L160+L212+L240+L247</f>
        <v>13268386.060000001</v>
      </c>
      <c r="M251" s="529">
        <f>M139+M160+M212+M240+M247+M164</f>
        <v>131427.51</v>
      </c>
      <c r="N251" s="530">
        <f>N18+N26+N39+N61+N65+N98+N122+N139+N160+N212+N240+N247</f>
        <v>13268386.060000001</v>
      </c>
      <c r="O251" s="52"/>
    </row>
    <row r="252" spans="1:15" x14ac:dyDescent="0.2">
      <c r="A252" s="526"/>
      <c r="B252" s="527"/>
      <c r="C252" s="231"/>
      <c r="D252" s="230"/>
      <c r="E252" s="231"/>
      <c r="F252" s="231"/>
      <c r="G252" s="231"/>
      <c r="H252" s="231"/>
      <c r="I252" s="526"/>
      <c r="J252" s="527"/>
      <c r="K252" s="231"/>
      <c r="L252" s="230"/>
      <c r="M252" s="231"/>
      <c r="N252" s="231"/>
      <c r="O252" s="52"/>
    </row>
    <row r="253" spans="1:15" x14ac:dyDescent="0.2">
      <c r="A253" s="526"/>
      <c r="B253" s="527"/>
      <c r="C253" s="231"/>
      <c r="D253" s="230"/>
      <c r="E253" s="231"/>
      <c r="F253" s="231"/>
      <c r="G253" s="231"/>
      <c r="H253" s="231"/>
      <c r="I253" s="526"/>
      <c r="J253" s="527"/>
      <c r="K253" s="231"/>
      <c r="L253" s="230"/>
      <c r="M253" s="231"/>
      <c r="N253" s="231"/>
      <c r="O253" s="52"/>
    </row>
    <row r="254" spans="1:15" x14ac:dyDescent="0.2">
      <c r="A254" s="526"/>
      <c r="B254" s="527"/>
      <c r="C254" s="231"/>
      <c r="D254" s="230"/>
      <c r="E254" s="231"/>
      <c r="F254" s="231"/>
      <c r="G254" s="231"/>
      <c r="H254" s="231"/>
      <c r="I254" s="526"/>
      <c r="J254" s="527"/>
      <c r="K254" s="231"/>
      <c r="L254" s="230"/>
      <c r="M254" s="231"/>
      <c r="N254" s="231"/>
      <c r="O254" s="52"/>
    </row>
    <row r="255" spans="1:15" x14ac:dyDescent="0.2">
      <c r="A255" s="526"/>
      <c r="B255" s="527"/>
      <c r="C255" s="231"/>
      <c r="D255" s="230"/>
      <c r="E255" s="231"/>
      <c r="F255" s="231"/>
      <c r="G255" s="231"/>
      <c r="H255" s="231"/>
      <c r="I255" s="526"/>
      <c r="J255" s="527"/>
      <c r="K255" s="231"/>
      <c r="L255" s="230"/>
      <c r="M255" s="231"/>
      <c r="N255" s="231"/>
      <c r="O255" s="52"/>
    </row>
    <row r="256" spans="1:15" x14ac:dyDescent="0.2">
      <c r="A256" s="526"/>
      <c r="B256" s="527"/>
      <c r="C256" s="231"/>
      <c r="D256" s="230"/>
      <c r="E256" s="231"/>
      <c r="F256" s="231"/>
      <c r="G256" s="231"/>
      <c r="H256" s="231"/>
      <c r="I256" s="526"/>
      <c r="J256" s="527"/>
      <c r="K256" s="231"/>
      <c r="L256" s="230"/>
      <c r="M256" s="231"/>
      <c r="N256" s="231"/>
      <c r="O256" s="52"/>
    </row>
    <row r="257" spans="1:15" x14ac:dyDescent="0.2">
      <c r="A257" s="526"/>
      <c r="B257" s="527"/>
      <c r="C257" s="231"/>
      <c r="D257" s="230"/>
      <c r="E257" s="231"/>
      <c r="F257" s="231"/>
      <c r="G257" s="231"/>
      <c r="H257" s="231"/>
      <c r="I257" s="526"/>
      <c r="J257" s="527"/>
      <c r="K257" s="231"/>
      <c r="L257" s="230"/>
      <c r="M257" s="231"/>
      <c r="N257" s="231"/>
      <c r="O257" s="52"/>
    </row>
    <row r="258" spans="1:15" x14ac:dyDescent="0.2">
      <c r="A258" s="526"/>
      <c r="B258" s="527"/>
      <c r="C258" s="231"/>
      <c r="D258" s="230"/>
      <c r="E258" s="231"/>
      <c r="F258" s="231"/>
      <c r="G258" s="231"/>
      <c r="H258" s="231"/>
      <c r="I258" s="526"/>
      <c r="J258" s="527"/>
      <c r="K258" s="231"/>
      <c r="L258" s="230"/>
      <c r="M258" s="231"/>
      <c r="N258" s="231"/>
      <c r="O258" s="52"/>
    </row>
    <row r="259" spans="1:15" x14ac:dyDescent="0.2">
      <c r="A259" s="526"/>
      <c r="B259" s="527"/>
      <c r="C259" s="231"/>
      <c r="D259" s="230"/>
      <c r="E259" s="231"/>
      <c r="F259" s="231"/>
      <c r="G259" s="231"/>
      <c r="H259" s="231"/>
      <c r="I259" s="526"/>
      <c r="J259" s="527"/>
      <c r="K259" s="231"/>
      <c r="L259" s="230"/>
      <c r="M259" s="231"/>
      <c r="N259" s="231"/>
      <c r="O259" s="52"/>
    </row>
    <row r="260" spans="1:15" x14ac:dyDescent="0.2">
      <c r="A260" s="526"/>
      <c r="B260" s="527"/>
      <c r="C260" s="231"/>
      <c r="D260" s="230"/>
      <c r="E260" s="231"/>
      <c r="F260" s="231"/>
      <c r="G260" s="231"/>
      <c r="H260" s="231"/>
      <c r="I260" s="526"/>
      <c r="J260" s="527"/>
      <c r="K260" s="231"/>
      <c r="L260" s="230"/>
      <c r="M260" s="231"/>
      <c r="N260" s="231"/>
      <c r="O260" s="52"/>
    </row>
    <row r="261" spans="1:15" x14ac:dyDescent="0.2">
      <c r="A261" s="526"/>
      <c r="B261" s="527"/>
      <c r="C261" s="231"/>
      <c r="D261" s="230"/>
      <c r="E261" s="231"/>
      <c r="F261" s="231"/>
      <c r="G261" s="231"/>
      <c r="H261" s="231"/>
      <c r="I261" s="526"/>
      <c r="J261" s="527"/>
      <c r="K261" s="231"/>
      <c r="L261" s="230"/>
      <c r="M261" s="231"/>
      <c r="N261" s="231"/>
      <c r="O261" s="52"/>
    </row>
    <row r="262" spans="1:15" x14ac:dyDescent="0.2">
      <c r="A262" s="526"/>
      <c r="B262" s="527"/>
      <c r="C262" s="231"/>
      <c r="D262" s="230"/>
      <c r="E262" s="231"/>
      <c r="F262" s="231"/>
      <c r="G262" s="231"/>
      <c r="H262" s="231"/>
      <c r="I262" s="526"/>
      <c r="J262" s="527"/>
      <c r="K262" s="231"/>
      <c r="L262" s="230"/>
      <c r="M262" s="231"/>
      <c r="N262" s="231"/>
      <c r="O262" s="52"/>
    </row>
    <row r="263" spans="1:15" x14ac:dyDescent="0.2">
      <c r="A263" s="526"/>
      <c r="B263" s="527"/>
      <c r="C263" s="231"/>
      <c r="D263" s="230"/>
      <c r="E263" s="231"/>
      <c r="F263" s="231"/>
      <c r="G263" s="231"/>
      <c r="H263" s="231"/>
      <c r="I263" s="526"/>
      <c r="J263" s="527"/>
      <c r="K263" s="231"/>
      <c r="L263" s="230"/>
      <c r="M263" s="231"/>
      <c r="N263" s="231"/>
      <c r="O263" s="52"/>
    </row>
    <row r="264" spans="1:15" x14ac:dyDescent="0.2">
      <c r="A264" s="526"/>
      <c r="B264" s="527"/>
      <c r="C264" s="231"/>
      <c r="D264" s="230"/>
      <c r="E264" s="231"/>
      <c r="F264" s="231"/>
      <c r="G264" s="231"/>
      <c r="H264" s="231"/>
      <c r="I264" s="526"/>
      <c r="J264" s="527"/>
      <c r="K264" s="231"/>
      <c r="L264" s="230"/>
      <c r="M264" s="231"/>
      <c r="N264" s="231"/>
      <c r="O264" s="52"/>
    </row>
    <row r="265" spans="1:15" x14ac:dyDescent="0.2">
      <c r="A265" s="526"/>
      <c r="B265" s="527"/>
      <c r="C265" s="231"/>
      <c r="D265" s="230"/>
      <c r="E265" s="231"/>
      <c r="F265" s="231"/>
      <c r="G265" s="231"/>
      <c r="H265" s="231"/>
      <c r="I265" s="526"/>
      <c r="J265" s="527"/>
      <c r="K265" s="231"/>
      <c r="L265" s="230"/>
      <c r="M265" s="231"/>
      <c r="N265" s="231"/>
      <c r="O265" s="52"/>
    </row>
    <row r="266" spans="1:15" x14ac:dyDescent="0.2">
      <c r="A266" s="526"/>
      <c r="B266" s="527"/>
      <c r="C266" s="231"/>
      <c r="D266" s="230"/>
      <c r="E266" s="231"/>
      <c r="F266" s="231"/>
      <c r="G266" s="231"/>
      <c r="H266" s="231"/>
      <c r="I266" s="526"/>
      <c r="J266" s="527"/>
      <c r="K266" s="231"/>
      <c r="L266" s="230"/>
      <c r="M266" s="231"/>
      <c r="N266" s="231"/>
      <c r="O266" s="52"/>
    </row>
    <row r="267" spans="1:15" ht="13.5" thickBot="1" x14ac:dyDescent="0.25">
      <c r="A267" s="526"/>
      <c r="B267" s="527"/>
      <c r="C267" s="231"/>
      <c r="D267" s="230"/>
      <c r="E267" s="231"/>
      <c r="F267" s="231"/>
      <c r="G267" s="231"/>
      <c r="H267" s="231"/>
      <c r="I267" s="526"/>
      <c r="J267" s="527"/>
      <c r="K267" s="231"/>
      <c r="L267" s="230"/>
      <c r="M267" s="231"/>
      <c r="N267" s="231"/>
      <c r="O267" s="52"/>
    </row>
    <row r="268" spans="1:15" x14ac:dyDescent="0.2">
      <c r="A268" s="794" t="s">
        <v>0</v>
      </c>
      <c r="B268" s="795"/>
      <c r="C268" s="795"/>
      <c r="D268" s="795"/>
      <c r="E268" s="795"/>
      <c r="F268" s="795"/>
      <c r="G268" s="795"/>
      <c r="H268" s="795"/>
      <c r="I268" s="795"/>
      <c r="J268" s="795"/>
      <c r="K268" s="795"/>
      <c r="L268" s="795"/>
      <c r="M268" s="795"/>
      <c r="N268" s="796"/>
      <c r="O268" s="52"/>
    </row>
    <row r="269" spans="1:15" x14ac:dyDescent="0.2">
      <c r="A269" s="797" t="s">
        <v>1</v>
      </c>
      <c r="B269" s="798"/>
      <c r="C269" s="798"/>
      <c r="D269" s="798"/>
      <c r="E269" s="798"/>
      <c r="F269" s="798"/>
      <c r="G269" s="798"/>
      <c r="H269" s="798"/>
      <c r="I269" s="798"/>
      <c r="J269" s="798"/>
      <c r="K269" s="798"/>
      <c r="L269" s="798"/>
      <c r="M269" s="798"/>
      <c r="N269" s="799"/>
      <c r="O269" s="52"/>
    </row>
    <row r="270" spans="1:15" x14ac:dyDescent="0.2">
      <c r="A270" s="627"/>
      <c r="B270" s="628"/>
      <c r="C270" s="628"/>
      <c r="D270" s="628"/>
      <c r="E270" s="628"/>
      <c r="F270" s="628"/>
      <c r="G270" s="628"/>
      <c r="H270" s="628"/>
      <c r="I270" s="628"/>
      <c r="J270" s="628"/>
      <c r="K270" s="628"/>
      <c r="L270" s="628"/>
      <c r="M270" s="628"/>
      <c r="N270" s="254" t="s">
        <v>311</v>
      </c>
      <c r="O270" s="52"/>
    </row>
    <row r="271" spans="1:15" x14ac:dyDescent="0.2">
      <c r="A271" s="599"/>
      <c r="B271" s="600"/>
      <c r="C271" s="600"/>
      <c r="D271" s="600"/>
      <c r="E271" s="600"/>
      <c r="F271" s="600"/>
      <c r="G271" s="600"/>
      <c r="H271" s="600"/>
      <c r="I271" s="600"/>
      <c r="J271" s="600"/>
      <c r="K271" s="600"/>
      <c r="L271" s="600"/>
      <c r="M271" s="600"/>
      <c r="N271" s="255"/>
      <c r="O271" s="52"/>
    </row>
    <row r="272" spans="1:15" x14ac:dyDescent="0.2">
      <c r="A272" s="7"/>
      <c r="B272" s="256" t="s">
        <v>2</v>
      </c>
      <c r="C272" s="257" t="s">
        <v>163</v>
      </c>
      <c r="D272" s="257"/>
      <c r="E272" s="257"/>
      <c r="F272" s="257"/>
      <c r="G272" s="258"/>
      <c r="H272" s="259"/>
      <c r="I272" s="259"/>
      <c r="J272" s="259"/>
      <c r="K272" s="259"/>
      <c r="L272" s="259"/>
      <c r="M272" s="256" t="s">
        <v>4</v>
      </c>
      <c r="N272" s="260">
        <v>21082083.82</v>
      </c>
      <c r="O272" s="52"/>
    </row>
    <row r="273" spans="1:15" x14ac:dyDescent="0.2">
      <c r="A273" s="7"/>
      <c r="B273" s="256" t="s">
        <v>5</v>
      </c>
      <c r="C273" s="261">
        <v>3</v>
      </c>
      <c r="D273" s="259"/>
      <c r="E273" s="257"/>
      <c r="F273" s="257"/>
      <c r="G273" s="257"/>
      <c r="H273" s="259"/>
      <c r="I273" s="259"/>
      <c r="J273" s="259"/>
      <c r="K273" s="259"/>
      <c r="L273" s="259"/>
      <c r="M273" s="256" t="s">
        <v>6</v>
      </c>
      <c r="N273" s="260">
        <v>4216416.76</v>
      </c>
      <c r="O273" s="52"/>
    </row>
    <row r="274" spans="1:15" x14ac:dyDescent="0.2">
      <c r="A274" s="7"/>
      <c r="B274" s="256" t="s">
        <v>8</v>
      </c>
      <c r="C274" s="257" t="s">
        <v>448</v>
      </c>
      <c r="D274" s="257"/>
      <c r="E274" s="257"/>
      <c r="F274" s="257"/>
      <c r="G274" s="262"/>
      <c r="H274" s="259"/>
      <c r="I274" s="259"/>
      <c r="J274" s="259"/>
      <c r="K274" s="259"/>
      <c r="L274" s="259"/>
      <c r="M274" s="256" t="s">
        <v>9</v>
      </c>
      <c r="N274" s="263" t="s">
        <v>164</v>
      </c>
      <c r="O274" s="52"/>
    </row>
    <row r="275" spans="1:15" x14ac:dyDescent="0.2">
      <c r="A275" s="7"/>
      <c r="B275" s="256" t="s">
        <v>11</v>
      </c>
      <c r="C275" s="257" t="s">
        <v>165</v>
      </c>
      <c r="D275" s="257"/>
      <c r="E275" s="257"/>
      <c r="F275" s="257"/>
      <c r="G275" s="257"/>
      <c r="H275" s="259"/>
      <c r="I275" s="259"/>
      <c r="J275" s="259"/>
      <c r="K275" s="259"/>
      <c r="L275" s="259"/>
      <c r="M275" s="259"/>
      <c r="N275" s="264"/>
      <c r="O275" s="52"/>
    </row>
    <row r="276" spans="1:15" x14ac:dyDescent="0.2">
      <c r="A276" s="7"/>
      <c r="B276" s="256"/>
      <c r="C276" s="257"/>
      <c r="D276" s="257"/>
      <c r="E276" s="257"/>
      <c r="F276" s="257"/>
      <c r="G276" s="257"/>
      <c r="H276" s="259"/>
      <c r="I276" s="259"/>
      <c r="J276" s="259"/>
      <c r="K276" s="259"/>
      <c r="L276" s="259"/>
      <c r="M276" s="259"/>
      <c r="N276" s="264"/>
      <c r="O276" s="52"/>
    </row>
    <row r="277" spans="1:15" ht="13.5" thickBot="1" x14ac:dyDescent="0.25">
      <c r="A277" s="800" t="s">
        <v>153</v>
      </c>
      <c r="B277" s="801"/>
      <c r="C277" s="801"/>
      <c r="D277" s="801"/>
      <c r="E277" s="801"/>
      <c r="F277" s="801"/>
      <c r="G277" s="801"/>
      <c r="H277" s="801"/>
      <c r="I277" s="801"/>
      <c r="J277" s="801"/>
      <c r="K277" s="801"/>
      <c r="L277" s="801"/>
      <c r="M277" s="801"/>
      <c r="N277" s="802"/>
      <c r="O277" s="52"/>
    </row>
    <row r="278" spans="1:15" ht="13.5" thickBot="1" x14ac:dyDescent="0.25">
      <c r="A278" s="785" t="s">
        <v>13</v>
      </c>
      <c r="B278" s="786"/>
      <c r="C278" s="786"/>
      <c r="D278" s="786"/>
      <c r="E278" s="786"/>
      <c r="F278" s="787"/>
      <c r="G278" s="788" t="s">
        <v>14</v>
      </c>
      <c r="H278" s="789"/>
      <c r="I278" s="789"/>
      <c r="J278" s="789"/>
      <c r="K278" s="790"/>
      <c r="L278" s="791" t="s">
        <v>15</v>
      </c>
      <c r="M278" s="792"/>
      <c r="N278" s="793"/>
      <c r="O278" s="52"/>
    </row>
    <row r="279" spans="1:15" ht="13.5" thickBot="1" x14ac:dyDescent="0.25">
      <c r="A279" s="407" t="s">
        <v>16</v>
      </c>
      <c r="B279" s="408" t="s">
        <v>17</v>
      </c>
      <c r="C279" s="408" t="s">
        <v>18</v>
      </c>
      <c r="D279" s="408" t="s">
        <v>19</v>
      </c>
      <c r="E279" s="409" t="s">
        <v>20</v>
      </c>
      <c r="F279" s="410" t="s">
        <v>21</v>
      </c>
      <c r="G279" s="411" t="s">
        <v>22</v>
      </c>
      <c r="H279" s="412" t="s">
        <v>23</v>
      </c>
      <c r="I279" s="413" t="s">
        <v>24</v>
      </c>
      <c r="J279" s="414" t="s">
        <v>25</v>
      </c>
      <c r="K279" s="414" t="s">
        <v>26</v>
      </c>
      <c r="L279" s="415" t="s">
        <v>22</v>
      </c>
      <c r="M279" s="416" t="s">
        <v>23</v>
      </c>
      <c r="N279" s="417" t="s">
        <v>24</v>
      </c>
      <c r="O279" s="52"/>
    </row>
    <row r="280" spans="1:15" x14ac:dyDescent="0.2">
      <c r="A280" s="531">
        <v>3</v>
      </c>
      <c r="B280" s="468" t="s">
        <v>312</v>
      </c>
      <c r="C280" s="424"/>
      <c r="D280" s="444"/>
      <c r="E280" s="424"/>
      <c r="F280" s="424"/>
      <c r="G280" s="490"/>
      <c r="H280" s="490"/>
      <c r="I280" s="532"/>
      <c r="J280" s="533"/>
      <c r="K280" s="490"/>
      <c r="L280" s="471"/>
      <c r="M280" s="472"/>
      <c r="N280" s="473"/>
      <c r="O280" s="52"/>
    </row>
    <row r="281" spans="1:15" x14ac:dyDescent="0.2">
      <c r="A281" s="303">
        <v>3.04</v>
      </c>
      <c r="B281" s="304" t="s">
        <v>313</v>
      </c>
      <c r="C281" s="448" t="s">
        <v>29</v>
      </c>
      <c r="D281" s="448">
        <v>116</v>
      </c>
      <c r="E281" s="295">
        <v>1687.5</v>
      </c>
      <c r="F281" s="295">
        <f>D281*E281</f>
        <v>195750</v>
      </c>
      <c r="G281" s="494">
        <v>116</v>
      </c>
      <c r="H281" s="494"/>
      <c r="I281" s="495">
        <f>G281+H281</f>
        <v>116</v>
      </c>
      <c r="J281" s="496">
        <f>(I281/D281)*100</f>
        <v>100</v>
      </c>
      <c r="K281" s="494"/>
      <c r="L281" s="310">
        <v>195750</v>
      </c>
      <c r="M281" s="301"/>
      <c r="N281" s="302">
        <f>L281+M281</f>
        <v>195750</v>
      </c>
      <c r="O281" s="52"/>
    </row>
    <row r="282" spans="1:15" ht="22.5" x14ac:dyDescent="0.2">
      <c r="A282" s="303">
        <v>3.05</v>
      </c>
      <c r="B282" s="304" t="s">
        <v>314</v>
      </c>
      <c r="C282" s="448" t="s">
        <v>29</v>
      </c>
      <c r="D282" s="448">
        <v>116</v>
      </c>
      <c r="E282" s="295">
        <v>2993.24</v>
      </c>
      <c r="F282" s="295">
        <f>D282*E282</f>
        <v>347215.83999999997</v>
      </c>
      <c r="G282" s="494">
        <v>116</v>
      </c>
      <c r="H282" s="494"/>
      <c r="I282" s="499">
        <f>G282+H282</f>
        <v>116</v>
      </c>
      <c r="J282" s="496">
        <f>(I282/D282)*100</f>
        <v>100</v>
      </c>
      <c r="K282" s="494"/>
      <c r="L282" s="310">
        <v>347215.84</v>
      </c>
      <c r="M282" s="301"/>
      <c r="N282" s="302">
        <f>L282+M282</f>
        <v>347215.84</v>
      </c>
      <c r="O282" s="52"/>
    </row>
    <row r="283" spans="1:15" x14ac:dyDescent="0.2">
      <c r="A283" s="511"/>
      <c r="B283" s="384" t="s">
        <v>56</v>
      </c>
      <c r="C283" s="340"/>
      <c r="D283" s="351"/>
      <c r="E283" s="340"/>
      <c r="F283" s="534">
        <f>F281+F282</f>
        <v>542965.84</v>
      </c>
      <c r="G283" s="497"/>
      <c r="H283" s="497"/>
      <c r="I283" s="535"/>
      <c r="J283" s="496"/>
      <c r="K283" s="497"/>
      <c r="L283" s="665">
        <f>L281+L282</f>
        <v>542965.84000000008</v>
      </c>
      <c r="M283" s="536">
        <f>M281+M282</f>
        <v>0</v>
      </c>
      <c r="N283" s="388">
        <f>N281+N282</f>
        <v>542965.84000000008</v>
      </c>
      <c r="O283" s="52"/>
    </row>
    <row r="284" spans="1:15" ht="21.75" x14ac:dyDescent="0.2">
      <c r="A284" s="481">
        <v>4</v>
      </c>
      <c r="B284" s="313" t="s">
        <v>315</v>
      </c>
      <c r="C284" s="448"/>
      <c r="D284" s="448"/>
      <c r="E284" s="295"/>
      <c r="F284" s="295"/>
      <c r="G284" s="494"/>
      <c r="H284" s="494"/>
      <c r="I284" s="498"/>
      <c r="J284" s="496"/>
      <c r="K284" s="494"/>
      <c r="L284" s="300"/>
      <c r="M284" s="301"/>
      <c r="N284" s="302"/>
      <c r="O284" s="52"/>
    </row>
    <row r="285" spans="1:15" x14ac:dyDescent="0.2">
      <c r="A285" s="481">
        <v>5</v>
      </c>
      <c r="B285" s="313" t="s">
        <v>316</v>
      </c>
      <c r="C285" s="448"/>
      <c r="D285" s="448"/>
      <c r="E285" s="295"/>
      <c r="F285" s="295"/>
      <c r="G285" s="494"/>
      <c r="H285" s="494"/>
      <c r="I285" s="495"/>
      <c r="J285" s="496"/>
      <c r="K285" s="494"/>
      <c r="L285" s="300"/>
      <c r="M285" s="301"/>
      <c r="N285" s="302"/>
      <c r="O285" s="52"/>
    </row>
    <row r="286" spans="1:15" x14ac:dyDescent="0.2">
      <c r="A286" s="303">
        <v>5.01</v>
      </c>
      <c r="B286" s="304" t="s">
        <v>317</v>
      </c>
      <c r="C286" s="448" t="s">
        <v>29</v>
      </c>
      <c r="D286" s="448">
        <v>116</v>
      </c>
      <c r="E286" s="295">
        <v>523.25</v>
      </c>
      <c r="F286" s="295">
        <f t="shared" ref="F286:F291" si="33">D286*E286</f>
        <v>60697</v>
      </c>
      <c r="G286" s="494">
        <v>116</v>
      </c>
      <c r="H286" s="494"/>
      <c r="I286" s="495">
        <f t="shared" ref="I286:I291" si="34">G286+H286</f>
        <v>116</v>
      </c>
      <c r="J286" s="496">
        <f t="shared" ref="J286:J302" si="35">(I286/D286)*100</f>
        <v>100</v>
      </c>
      <c r="K286" s="494"/>
      <c r="L286" s="310">
        <v>60697</v>
      </c>
      <c r="M286" s="301"/>
      <c r="N286" s="302">
        <f t="shared" ref="N286:N291" si="36">L286+M286</f>
        <v>60697</v>
      </c>
      <c r="O286" s="52"/>
    </row>
    <row r="287" spans="1:15" x14ac:dyDescent="0.2">
      <c r="A287" s="303">
        <v>5.0199999999999996</v>
      </c>
      <c r="B287" s="304" t="s">
        <v>36</v>
      </c>
      <c r="C287" s="448" t="s">
        <v>37</v>
      </c>
      <c r="D287" s="448">
        <v>69.599999999999994</v>
      </c>
      <c r="E287" s="295">
        <v>444.44</v>
      </c>
      <c r="F287" s="295">
        <f t="shared" si="33"/>
        <v>30933.023999999998</v>
      </c>
      <c r="G287" s="494">
        <v>69.900000000000006</v>
      </c>
      <c r="H287" s="494"/>
      <c r="I287" s="495">
        <f t="shared" si="34"/>
        <v>69.900000000000006</v>
      </c>
      <c r="J287" s="496">
        <f t="shared" si="35"/>
        <v>100.43103448275863</v>
      </c>
      <c r="K287" s="494"/>
      <c r="L287" s="310">
        <v>30933.02</v>
      </c>
      <c r="M287" s="301"/>
      <c r="N287" s="302">
        <f t="shared" si="36"/>
        <v>30933.02</v>
      </c>
      <c r="O287" s="52"/>
    </row>
    <row r="288" spans="1:15" x14ac:dyDescent="0.2">
      <c r="A288" s="303">
        <v>5.03</v>
      </c>
      <c r="B288" s="304" t="s">
        <v>38</v>
      </c>
      <c r="C288" s="448" t="s">
        <v>37</v>
      </c>
      <c r="D288" s="448">
        <v>10</v>
      </c>
      <c r="E288" s="295">
        <v>1508.75</v>
      </c>
      <c r="F288" s="295">
        <f t="shared" si="33"/>
        <v>15087.5</v>
      </c>
      <c r="G288" s="494">
        <v>10</v>
      </c>
      <c r="H288" s="494"/>
      <c r="I288" s="495">
        <f t="shared" si="34"/>
        <v>10</v>
      </c>
      <c r="J288" s="496">
        <f t="shared" si="35"/>
        <v>100</v>
      </c>
      <c r="K288" s="494"/>
      <c r="L288" s="310">
        <v>15087.5</v>
      </c>
      <c r="M288" s="301"/>
      <c r="N288" s="302">
        <f t="shared" si="36"/>
        <v>15087.5</v>
      </c>
      <c r="O288" s="52"/>
    </row>
    <row r="289" spans="1:15" ht="23.25" customHeight="1" x14ac:dyDescent="0.2">
      <c r="A289" s="303">
        <v>5.04</v>
      </c>
      <c r="B289" s="304" t="s">
        <v>318</v>
      </c>
      <c r="C289" s="448" t="s">
        <v>37</v>
      </c>
      <c r="D289" s="448">
        <v>48.3</v>
      </c>
      <c r="E289" s="295">
        <v>294</v>
      </c>
      <c r="F289" s="295">
        <f t="shared" si="33"/>
        <v>14200.199999999999</v>
      </c>
      <c r="G289" s="494">
        <v>48.3</v>
      </c>
      <c r="H289" s="494"/>
      <c r="I289" s="499">
        <f t="shared" si="34"/>
        <v>48.3</v>
      </c>
      <c r="J289" s="496">
        <f t="shared" si="35"/>
        <v>100</v>
      </c>
      <c r="K289" s="494"/>
      <c r="L289" s="310">
        <v>14200.2</v>
      </c>
      <c r="M289" s="301"/>
      <c r="N289" s="302">
        <f t="shared" si="36"/>
        <v>14200.2</v>
      </c>
      <c r="O289" s="52"/>
    </row>
    <row r="290" spans="1:15" ht="22.5" x14ac:dyDescent="0.2">
      <c r="A290" s="303">
        <v>5.05</v>
      </c>
      <c r="B290" s="304" t="s">
        <v>97</v>
      </c>
      <c r="C290" s="448" t="s">
        <v>37</v>
      </c>
      <c r="D290" s="448">
        <v>26</v>
      </c>
      <c r="E290" s="295">
        <v>668.25</v>
      </c>
      <c r="F290" s="295">
        <f t="shared" si="33"/>
        <v>17374.5</v>
      </c>
      <c r="G290" s="494">
        <v>26</v>
      </c>
      <c r="H290" s="494"/>
      <c r="I290" s="499">
        <f t="shared" si="34"/>
        <v>26</v>
      </c>
      <c r="J290" s="496">
        <f t="shared" si="35"/>
        <v>100</v>
      </c>
      <c r="K290" s="494"/>
      <c r="L290" s="310">
        <v>17374.5</v>
      </c>
      <c r="M290" s="301"/>
      <c r="N290" s="302">
        <f t="shared" si="36"/>
        <v>17374.5</v>
      </c>
      <c r="O290" s="52"/>
    </row>
    <row r="291" spans="1:15" x14ac:dyDescent="0.2">
      <c r="A291" s="303">
        <v>5.0599999999999996</v>
      </c>
      <c r="B291" s="304" t="s">
        <v>41</v>
      </c>
      <c r="C291" s="448" t="s">
        <v>37</v>
      </c>
      <c r="D291" s="448">
        <v>62.79</v>
      </c>
      <c r="E291" s="295">
        <v>357.7</v>
      </c>
      <c r="F291" s="295">
        <f t="shared" si="33"/>
        <v>22459.983</v>
      </c>
      <c r="G291" s="494">
        <v>62.79</v>
      </c>
      <c r="H291" s="494"/>
      <c r="I291" s="495">
        <f t="shared" si="34"/>
        <v>62.79</v>
      </c>
      <c r="J291" s="496">
        <f t="shared" si="35"/>
        <v>100</v>
      </c>
      <c r="K291" s="494"/>
      <c r="L291" s="310">
        <v>22459.98</v>
      </c>
      <c r="M291" s="301"/>
      <c r="N291" s="302">
        <f t="shared" si="36"/>
        <v>22459.98</v>
      </c>
      <c r="O291" s="52"/>
    </row>
    <row r="292" spans="1:15" ht="21.75" x14ac:dyDescent="0.2">
      <c r="A292" s="456"/>
      <c r="B292" s="313" t="s">
        <v>319</v>
      </c>
      <c r="C292" s="295"/>
      <c r="D292" s="294"/>
      <c r="E292" s="295"/>
      <c r="F292" s="457">
        <f>F286+F287+F288+F289+F290+F291</f>
        <v>160752.20699999999</v>
      </c>
      <c r="G292" s="494"/>
      <c r="H292" s="494"/>
      <c r="I292" s="498"/>
      <c r="J292" s="496"/>
      <c r="K292" s="494"/>
      <c r="L292" s="666">
        <f>L286+L287+L288+L289+L290+L291</f>
        <v>160752.20000000001</v>
      </c>
      <c r="M292" s="458">
        <f>M286+M287+M288+M289+M290+M291</f>
        <v>0</v>
      </c>
      <c r="N292" s="317">
        <f>L292+M292</f>
        <v>160752.20000000001</v>
      </c>
      <c r="O292" s="52"/>
    </row>
    <row r="293" spans="1:15" x14ac:dyDescent="0.2">
      <c r="A293" s="537">
        <v>8</v>
      </c>
      <c r="B293" s="360" t="s">
        <v>221</v>
      </c>
      <c r="C293" s="321"/>
      <c r="D293" s="320"/>
      <c r="E293" s="321"/>
      <c r="F293" s="538"/>
      <c r="G293" s="539"/>
      <c r="H293" s="539"/>
      <c r="I293" s="540"/>
      <c r="J293" s="496"/>
      <c r="K293" s="539"/>
      <c r="L293" s="362"/>
      <c r="M293" s="541"/>
      <c r="N293" s="542"/>
      <c r="O293" s="52"/>
    </row>
    <row r="294" spans="1:15" x14ac:dyDescent="0.2">
      <c r="A294" s="318">
        <v>8.01</v>
      </c>
      <c r="B294" s="319" t="s">
        <v>36</v>
      </c>
      <c r="C294" s="543" t="s">
        <v>37</v>
      </c>
      <c r="D294" s="543">
        <v>117.8</v>
      </c>
      <c r="E294" s="321">
        <v>350</v>
      </c>
      <c r="F294" s="321">
        <f>D294*E294</f>
        <v>41230</v>
      </c>
      <c r="G294" s="539">
        <v>117.8</v>
      </c>
      <c r="H294" s="539"/>
      <c r="I294" s="544">
        <f>G294+H294</f>
        <v>117.8</v>
      </c>
      <c r="J294" s="496">
        <f t="shared" si="35"/>
        <v>100</v>
      </c>
      <c r="K294" s="539"/>
      <c r="L294" s="327">
        <v>41230</v>
      </c>
      <c r="M294" s="545"/>
      <c r="N294" s="329">
        <f>L294+M294</f>
        <v>41230</v>
      </c>
      <c r="O294" s="52"/>
    </row>
    <row r="295" spans="1:15" ht="22.5" x14ac:dyDescent="0.2">
      <c r="A295" s="318">
        <v>8.02</v>
      </c>
      <c r="B295" s="319" t="s">
        <v>320</v>
      </c>
      <c r="C295" s="543" t="s">
        <v>31</v>
      </c>
      <c r="D295" s="543">
        <v>1</v>
      </c>
      <c r="E295" s="321">
        <v>24500</v>
      </c>
      <c r="F295" s="321">
        <f t="shared" ref="F295:F302" si="37">D295*E295</f>
        <v>24500</v>
      </c>
      <c r="G295" s="539">
        <v>1</v>
      </c>
      <c r="H295" s="539"/>
      <c r="I295" s="546">
        <f t="shared" ref="I295:I302" si="38">G295+H295</f>
        <v>1</v>
      </c>
      <c r="J295" s="496">
        <f t="shared" si="35"/>
        <v>100</v>
      </c>
      <c r="K295" s="539"/>
      <c r="L295" s="327">
        <v>24500</v>
      </c>
      <c r="M295" s="545"/>
      <c r="N295" s="329">
        <f t="shared" ref="N295:N303" si="39">L295+M295</f>
        <v>24500</v>
      </c>
      <c r="O295" s="52"/>
    </row>
    <row r="296" spans="1:15" x14ac:dyDescent="0.2">
      <c r="A296" s="318">
        <v>8.0299999999999994</v>
      </c>
      <c r="B296" s="319" t="s">
        <v>321</v>
      </c>
      <c r="C296" s="543" t="s">
        <v>31</v>
      </c>
      <c r="D296" s="543">
        <v>1</v>
      </c>
      <c r="E296" s="321">
        <v>56250</v>
      </c>
      <c r="F296" s="321">
        <f t="shared" si="37"/>
        <v>56250</v>
      </c>
      <c r="G296" s="539">
        <v>1</v>
      </c>
      <c r="H296" s="539"/>
      <c r="I296" s="544">
        <f t="shared" si="38"/>
        <v>1</v>
      </c>
      <c r="J296" s="496">
        <f t="shared" si="35"/>
        <v>100</v>
      </c>
      <c r="K296" s="539"/>
      <c r="L296" s="327">
        <v>56250</v>
      </c>
      <c r="M296" s="545"/>
      <c r="N296" s="329">
        <f t="shared" si="39"/>
        <v>56250</v>
      </c>
      <c r="O296" s="52"/>
    </row>
    <row r="297" spans="1:15" ht="22.5" x14ac:dyDescent="0.2">
      <c r="A297" s="318">
        <v>8.0399999999999991</v>
      </c>
      <c r="B297" s="319" t="s">
        <v>322</v>
      </c>
      <c r="C297" s="321" t="s">
        <v>37</v>
      </c>
      <c r="D297" s="543">
        <v>48.89</v>
      </c>
      <c r="E297" s="321">
        <v>17750</v>
      </c>
      <c r="F297" s="321">
        <f t="shared" si="37"/>
        <v>867797.5</v>
      </c>
      <c r="G297" s="539">
        <v>48.89</v>
      </c>
      <c r="H297" s="539"/>
      <c r="I297" s="546">
        <f t="shared" si="38"/>
        <v>48.89</v>
      </c>
      <c r="J297" s="496">
        <f t="shared" si="35"/>
        <v>100</v>
      </c>
      <c r="K297" s="539"/>
      <c r="L297" s="327">
        <v>867797.5</v>
      </c>
      <c r="M297" s="545"/>
      <c r="N297" s="329">
        <f t="shared" si="39"/>
        <v>867797.5</v>
      </c>
      <c r="O297" s="52"/>
    </row>
    <row r="298" spans="1:15" x14ac:dyDescent="0.2">
      <c r="A298" s="318">
        <v>8.08</v>
      </c>
      <c r="B298" s="319" t="s">
        <v>230</v>
      </c>
      <c r="C298" s="321" t="s">
        <v>29</v>
      </c>
      <c r="D298" s="543">
        <v>6</v>
      </c>
      <c r="E298" s="321">
        <v>2785</v>
      </c>
      <c r="F298" s="321">
        <f t="shared" si="37"/>
        <v>16710</v>
      </c>
      <c r="G298" s="539">
        <v>6</v>
      </c>
      <c r="H298" s="539"/>
      <c r="I298" s="544">
        <f t="shared" si="38"/>
        <v>6</v>
      </c>
      <c r="J298" s="496">
        <f t="shared" si="35"/>
        <v>100</v>
      </c>
      <c r="K298" s="539"/>
      <c r="L298" s="327">
        <v>16710</v>
      </c>
      <c r="M298" s="545"/>
      <c r="N298" s="329">
        <f t="shared" si="39"/>
        <v>16710</v>
      </c>
      <c r="O298" s="52"/>
    </row>
    <row r="299" spans="1:15" x14ac:dyDescent="0.2">
      <c r="A299" s="318">
        <v>8.1</v>
      </c>
      <c r="B299" s="319" t="s">
        <v>232</v>
      </c>
      <c r="C299" s="321" t="s">
        <v>37</v>
      </c>
      <c r="D299" s="543">
        <v>21.92</v>
      </c>
      <c r="E299" s="321">
        <v>6350</v>
      </c>
      <c r="F299" s="321">
        <f t="shared" si="37"/>
        <v>139192</v>
      </c>
      <c r="G299" s="539">
        <v>21.92</v>
      </c>
      <c r="H299" s="539"/>
      <c r="I299" s="544">
        <f t="shared" si="38"/>
        <v>21.92</v>
      </c>
      <c r="J299" s="496">
        <f t="shared" si="35"/>
        <v>100</v>
      </c>
      <c r="K299" s="539"/>
      <c r="L299" s="327">
        <v>139192</v>
      </c>
      <c r="M299" s="545"/>
      <c r="N299" s="329">
        <f t="shared" si="39"/>
        <v>139192</v>
      </c>
      <c r="O299" s="52"/>
    </row>
    <row r="300" spans="1:15" x14ac:dyDescent="0.2">
      <c r="A300" s="318">
        <v>8.11</v>
      </c>
      <c r="B300" s="319" t="s">
        <v>233</v>
      </c>
      <c r="C300" s="321" t="s">
        <v>31</v>
      </c>
      <c r="D300" s="543">
        <v>1</v>
      </c>
      <c r="E300" s="321">
        <v>52534.8</v>
      </c>
      <c r="F300" s="321">
        <f t="shared" si="37"/>
        <v>52534.8</v>
      </c>
      <c r="G300" s="539">
        <v>1</v>
      </c>
      <c r="H300" s="539"/>
      <c r="I300" s="544">
        <f t="shared" si="38"/>
        <v>1</v>
      </c>
      <c r="J300" s="496">
        <f t="shared" si="35"/>
        <v>100</v>
      </c>
      <c r="K300" s="539"/>
      <c r="L300" s="327">
        <v>52534.8</v>
      </c>
      <c r="M300" s="545"/>
      <c r="N300" s="329">
        <f t="shared" si="39"/>
        <v>52534.8</v>
      </c>
      <c r="O300" s="52"/>
    </row>
    <row r="301" spans="1:15" x14ac:dyDescent="0.2">
      <c r="A301" s="318">
        <v>8.1199999999999992</v>
      </c>
      <c r="B301" s="319" t="s">
        <v>234</v>
      </c>
      <c r="C301" s="321" t="s">
        <v>31</v>
      </c>
      <c r="D301" s="543">
        <v>1</v>
      </c>
      <c r="E301" s="321">
        <v>4499.42</v>
      </c>
      <c r="F301" s="321">
        <f t="shared" si="37"/>
        <v>4499.42</v>
      </c>
      <c r="G301" s="539">
        <v>1</v>
      </c>
      <c r="H301" s="539"/>
      <c r="I301" s="544">
        <f t="shared" si="38"/>
        <v>1</v>
      </c>
      <c r="J301" s="496">
        <f t="shared" si="35"/>
        <v>100</v>
      </c>
      <c r="K301" s="539"/>
      <c r="L301" s="327">
        <v>4499.42</v>
      </c>
      <c r="M301" s="545"/>
      <c r="N301" s="329">
        <f t="shared" si="39"/>
        <v>4499.42</v>
      </c>
      <c r="O301" s="52"/>
    </row>
    <row r="302" spans="1:15" x14ac:dyDescent="0.2">
      <c r="A302" s="318">
        <v>8.15</v>
      </c>
      <c r="B302" s="319" t="s">
        <v>237</v>
      </c>
      <c r="C302" s="321" t="s">
        <v>18</v>
      </c>
      <c r="D302" s="543">
        <v>1</v>
      </c>
      <c r="E302" s="321">
        <v>9735.2999999999993</v>
      </c>
      <c r="F302" s="321">
        <f t="shared" si="37"/>
        <v>9735.2999999999993</v>
      </c>
      <c r="G302" s="539">
        <v>1</v>
      </c>
      <c r="H302" s="539"/>
      <c r="I302" s="544">
        <f t="shared" si="38"/>
        <v>1</v>
      </c>
      <c r="J302" s="496">
        <f t="shared" si="35"/>
        <v>100</v>
      </c>
      <c r="K302" s="539"/>
      <c r="L302" s="327">
        <v>9735.2999999999993</v>
      </c>
      <c r="M302" s="545"/>
      <c r="N302" s="329">
        <f t="shared" si="39"/>
        <v>9735.2999999999993</v>
      </c>
      <c r="O302" s="52"/>
    </row>
    <row r="303" spans="1:15" x14ac:dyDescent="0.2">
      <c r="A303" s="318"/>
      <c r="B303" s="360" t="s">
        <v>238</v>
      </c>
      <c r="C303" s="321"/>
      <c r="D303" s="320"/>
      <c r="E303" s="321"/>
      <c r="F303" s="538">
        <f>F294+F295+F296+F297+F298+F299+F300+F301+F302</f>
        <v>1212449.02</v>
      </c>
      <c r="G303" s="539"/>
      <c r="H303" s="539"/>
      <c r="I303" s="540"/>
      <c r="J303" s="547"/>
      <c r="K303" s="539"/>
      <c r="L303" s="667">
        <f>L294+L295+L296+L297+L298+L299+L300+L301+L302</f>
        <v>1212449.02</v>
      </c>
      <c r="M303" s="541">
        <f>M294+M295+M296+M297+M298+M299+M300+M301+M302</f>
        <v>0</v>
      </c>
      <c r="N303" s="542">
        <f t="shared" si="39"/>
        <v>1212449.02</v>
      </c>
      <c r="O303" s="52"/>
    </row>
    <row r="304" spans="1:15" ht="22.5" thickBot="1" x14ac:dyDescent="0.25">
      <c r="A304" s="548"/>
      <c r="B304" s="549" t="s">
        <v>323</v>
      </c>
      <c r="C304" s="550"/>
      <c r="D304" s="551"/>
      <c r="E304" s="550"/>
      <c r="F304" s="552">
        <f>F283+F292+F303</f>
        <v>1916167.067</v>
      </c>
      <c r="G304" s="500"/>
      <c r="H304" s="500"/>
      <c r="I304" s="553"/>
      <c r="J304" s="554"/>
      <c r="K304" s="500"/>
      <c r="L304" s="668">
        <f>L283+L292+L303</f>
        <v>1916167.06</v>
      </c>
      <c r="M304" s="555">
        <f>M283+M292+M303</f>
        <v>0</v>
      </c>
      <c r="N304" s="565">
        <f>L304+M304</f>
        <v>1916167.06</v>
      </c>
      <c r="O304" s="52"/>
    </row>
    <row r="305" spans="1:15" x14ac:dyDescent="0.2">
      <c r="A305" s="526"/>
      <c r="B305" s="527"/>
      <c r="C305" s="231"/>
      <c r="D305" s="230"/>
      <c r="E305" s="231"/>
      <c r="F305" s="231"/>
      <c r="G305" s="231"/>
      <c r="H305" s="231"/>
      <c r="I305" s="526"/>
      <c r="J305" s="527"/>
      <c r="K305" s="231"/>
      <c r="L305" s="230"/>
      <c r="M305" s="231"/>
      <c r="N305" s="231"/>
      <c r="O305" s="52"/>
    </row>
    <row r="306" spans="1:15" x14ac:dyDescent="0.2">
      <c r="A306" s="526"/>
      <c r="B306" s="527"/>
      <c r="C306" s="231"/>
      <c r="D306" s="230"/>
      <c r="E306" s="231"/>
      <c r="F306" s="231"/>
      <c r="G306" s="231"/>
      <c r="H306" s="231"/>
      <c r="I306" s="526"/>
      <c r="J306" s="527"/>
      <c r="K306" s="231"/>
      <c r="L306" s="230"/>
      <c r="M306" s="231"/>
      <c r="N306" s="231"/>
      <c r="O306" s="52"/>
    </row>
    <row r="307" spans="1:15" ht="13.5" thickBot="1" x14ac:dyDescent="0.25">
      <c r="A307" s="526"/>
      <c r="B307" s="527"/>
      <c r="C307" s="231"/>
      <c r="D307" s="230"/>
      <c r="E307" s="231"/>
      <c r="F307" s="231"/>
      <c r="G307" s="231"/>
      <c r="H307" s="231"/>
      <c r="I307" s="526"/>
      <c r="J307" s="527"/>
      <c r="K307" s="231"/>
      <c r="L307" s="230"/>
      <c r="M307" s="231"/>
      <c r="N307" s="231"/>
      <c r="O307" s="52"/>
    </row>
    <row r="308" spans="1:15" x14ac:dyDescent="0.2">
      <c r="A308" s="794" t="s">
        <v>0</v>
      </c>
      <c r="B308" s="795"/>
      <c r="C308" s="795"/>
      <c r="D308" s="795"/>
      <c r="E308" s="795"/>
      <c r="F308" s="795"/>
      <c r="G308" s="795"/>
      <c r="H308" s="795"/>
      <c r="I308" s="795"/>
      <c r="J308" s="795"/>
      <c r="K308" s="795"/>
      <c r="L308" s="795"/>
      <c r="M308" s="795"/>
      <c r="N308" s="796"/>
      <c r="O308" s="52"/>
    </row>
    <row r="309" spans="1:15" x14ac:dyDescent="0.2">
      <c r="A309" s="797" t="s">
        <v>1</v>
      </c>
      <c r="B309" s="798"/>
      <c r="C309" s="798"/>
      <c r="D309" s="798"/>
      <c r="E309" s="798"/>
      <c r="F309" s="798"/>
      <c r="G309" s="798"/>
      <c r="H309" s="798"/>
      <c r="I309" s="798"/>
      <c r="J309" s="798"/>
      <c r="K309" s="798"/>
      <c r="L309" s="798"/>
      <c r="M309" s="798"/>
      <c r="N309" s="799"/>
      <c r="O309" s="52"/>
    </row>
    <row r="310" spans="1:15" x14ac:dyDescent="0.2">
      <c r="A310" s="627"/>
      <c r="B310" s="628"/>
      <c r="C310" s="628"/>
      <c r="D310" s="628"/>
      <c r="E310" s="628"/>
      <c r="F310" s="628"/>
      <c r="G310" s="628"/>
      <c r="H310" s="628"/>
      <c r="I310" s="628"/>
      <c r="J310" s="628"/>
      <c r="K310" s="628"/>
      <c r="L310" s="628"/>
      <c r="M310" s="628"/>
      <c r="N310" s="254" t="s">
        <v>324</v>
      </c>
      <c r="O310" s="52"/>
    </row>
    <row r="311" spans="1:15" x14ac:dyDescent="0.2">
      <c r="A311" s="599"/>
      <c r="B311" s="600"/>
      <c r="C311" s="600"/>
      <c r="D311" s="600"/>
      <c r="E311" s="600"/>
      <c r="F311" s="600"/>
      <c r="G311" s="600"/>
      <c r="H311" s="600"/>
      <c r="I311" s="600"/>
      <c r="J311" s="600"/>
      <c r="K311" s="600"/>
      <c r="L311" s="600"/>
      <c r="M311" s="600"/>
      <c r="N311" s="255"/>
      <c r="O311" s="52"/>
    </row>
    <row r="312" spans="1:15" x14ac:dyDescent="0.2">
      <c r="A312" s="7"/>
      <c r="B312" s="256" t="s">
        <v>2</v>
      </c>
      <c r="C312" s="257" t="s">
        <v>163</v>
      </c>
      <c r="D312" s="257"/>
      <c r="E312" s="257"/>
      <c r="F312" s="257"/>
      <c r="G312" s="258"/>
      <c r="H312" s="259"/>
      <c r="I312" s="259"/>
      <c r="J312" s="259"/>
      <c r="K312" s="259"/>
      <c r="L312" s="259"/>
      <c r="M312" s="256" t="s">
        <v>4</v>
      </c>
      <c r="N312" s="260">
        <v>21082083.82</v>
      </c>
      <c r="O312" s="52"/>
    </row>
    <row r="313" spans="1:15" x14ac:dyDescent="0.2">
      <c r="A313" s="7"/>
      <c r="B313" s="256" t="s">
        <v>5</v>
      </c>
      <c r="C313" s="261">
        <v>3</v>
      </c>
      <c r="D313" s="259"/>
      <c r="E313" s="257"/>
      <c r="F313" s="257"/>
      <c r="G313" s="257"/>
      <c r="H313" s="259"/>
      <c r="I313" s="259"/>
      <c r="J313" s="259"/>
      <c r="K313" s="259"/>
      <c r="L313" s="259"/>
      <c r="M313" s="256" t="s">
        <v>6</v>
      </c>
      <c r="N313" s="260">
        <v>4216416.76</v>
      </c>
      <c r="O313" s="52"/>
    </row>
    <row r="314" spans="1:15" x14ac:dyDescent="0.2">
      <c r="A314" s="7"/>
      <c r="B314" s="256" t="s">
        <v>8</v>
      </c>
      <c r="C314" s="257" t="s">
        <v>448</v>
      </c>
      <c r="D314" s="257"/>
      <c r="E314" s="257"/>
      <c r="F314" s="257"/>
      <c r="G314" s="262"/>
      <c r="H314" s="259"/>
      <c r="I314" s="259"/>
      <c r="J314" s="259"/>
      <c r="K314" s="259"/>
      <c r="L314" s="259"/>
      <c r="M314" s="256" t="s">
        <v>9</v>
      </c>
      <c r="N314" s="263" t="s">
        <v>164</v>
      </c>
      <c r="O314" s="52"/>
    </row>
    <row r="315" spans="1:15" x14ac:dyDescent="0.2">
      <c r="A315" s="7"/>
      <c r="B315" s="256" t="s">
        <v>11</v>
      </c>
      <c r="C315" s="257" t="s">
        <v>165</v>
      </c>
      <c r="D315" s="257"/>
      <c r="E315" s="257"/>
      <c r="F315" s="257"/>
      <c r="G315" s="257"/>
      <c r="H315" s="259"/>
      <c r="I315" s="259"/>
      <c r="J315" s="259"/>
      <c r="K315" s="259"/>
      <c r="L315" s="259"/>
      <c r="M315" s="259"/>
      <c r="N315" s="264"/>
      <c r="O315" s="52"/>
    </row>
    <row r="316" spans="1:15" x14ac:dyDescent="0.2">
      <c r="A316" s="7"/>
      <c r="B316" s="256"/>
      <c r="C316" s="257"/>
      <c r="D316" s="257"/>
      <c r="E316" s="257"/>
      <c r="F316" s="257"/>
      <c r="G316" s="257"/>
      <c r="H316" s="259"/>
      <c r="I316" s="259"/>
      <c r="J316" s="259"/>
      <c r="K316" s="259"/>
      <c r="L316" s="259"/>
      <c r="M316" s="259"/>
      <c r="N316" s="264"/>
      <c r="O316" s="52"/>
    </row>
    <row r="317" spans="1:15" ht="13.5" thickBot="1" x14ac:dyDescent="0.25">
      <c r="A317" s="800" t="s">
        <v>87</v>
      </c>
      <c r="B317" s="801"/>
      <c r="C317" s="801"/>
      <c r="D317" s="801"/>
      <c r="E317" s="801"/>
      <c r="F317" s="801"/>
      <c r="G317" s="801"/>
      <c r="H317" s="801"/>
      <c r="I317" s="801"/>
      <c r="J317" s="801"/>
      <c r="K317" s="801"/>
      <c r="L317" s="801"/>
      <c r="M317" s="801"/>
      <c r="N317" s="802"/>
      <c r="O317" s="52"/>
    </row>
    <row r="318" spans="1:15" ht="13.5" thickBot="1" x14ac:dyDescent="0.25">
      <c r="A318" s="785" t="s">
        <v>13</v>
      </c>
      <c r="B318" s="786"/>
      <c r="C318" s="786"/>
      <c r="D318" s="786"/>
      <c r="E318" s="786"/>
      <c r="F318" s="787"/>
      <c r="G318" s="788" t="s">
        <v>14</v>
      </c>
      <c r="H318" s="789"/>
      <c r="I318" s="789"/>
      <c r="J318" s="789"/>
      <c r="K318" s="790"/>
      <c r="L318" s="791" t="s">
        <v>15</v>
      </c>
      <c r="M318" s="792"/>
      <c r="N318" s="793"/>
      <c r="O318" s="52"/>
    </row>
    <row r="319" spans="1:15" ht="13.5" thickBot="1" x14ac:dyDescent="0.25">
      <c r="A319" s="407" t="s">
        <v>16</v>
      </c>
      <c r="B319" s="408" t="s">
        <v>17</v>
      </c>
      <c r="C319" s="408" t="s">
        <v>18</v>
      </c>
      <c r="D319" s="408" t="s">
        <v>19</v>
      </c>
      <c r="E319" s="409" t="s">
        <v>20</v>
      </c>
      <c r="F319" s="410" t="s">
        <v>21</v>
      </c>
      <c r="G319" s="411" t="s">
        <v>22</v>
      </c>
      <c r="H319" s="412" t="s">
        <v>23</v>
      </c>
      <c r="I319" s="413" t="s">
        <v>24</v>
      </c>
      <c r="J319" s="414" t="s">
        <v>25</v>
      </c>
      <c r="K319" s="414" t="s">
        <v>26</v>
      </c>
      <c r="L319" s="415" t="s">
        <v>22</v>
      </c>
      <c r="M319" s="416" t="s">
        <v>23</v>
      </c>
      <c r="N319" s="417" t="s">
        <v>24</v>
      </c>
      <c r="O319" s="52"/>
    </row>
    <row r="320" spans="1:15" x14ac:dyDescent="0.2">
      <c r="A320" s="531">
        <v>1</v>
      </c>
      <c r="B320" s="468" t="s">
        <v>325</v>
      </c>
      <c r="C320" s="424"/>
      <c r="D320" s="444"/>
      <c r="E320" s="424"/>
      <c r="F320" s="424"/>
      <c r="G320" s="490"/>
      <c r="H320" s="490"/>
      <c r="I320" s="532"/>
      <c r="J320" s="533"/>
      <c r="K320" s="490"/>
      <c r="L320" s="471"/>
      <c r="M320" s="472"/>
      <c r="N320" s="473"/>
      <c r="O320" s="52"/>
    </row>
    <row r="321" spans="1:15" x14ac:dyDescent="0.2">
      <c r="A321" s="303">
        <v>1.1000000000000001</v>
      </c>
      <c r="B321" s="304" t="s">
        <v>36</v>
      </c>
      <c r="C321" s="448" t="s">
        <v>37</v>
      </c>
      <c r="D321" s="448">
        <v>293.36</v>
      </c>
      <c r="E321" s="295">
        <v>444.44</v>
      </c>
      <c r="F321" s="295">
        <f t="shared" ref="F321:F332" si="40">D321*E321</f>
        <v>130380.91840000001</v>
      </c>
      <c r="G321" s="494">
        <v>293.36</v>
      </c>
      <c r="H321" s="494"/>
      <c r="I321" s="495">
        <f t="shared" ref="I321:I332" si="41">G321+H321</f>
        <v>293.36</v>
      </c>
      <c r="J321" s="496">
        <f>(I321/D321)*100</f>
        <v>100</v>
      </c>
      <c r="K321" s="494"/>
      <c r="L321" s="310">
        <v>130380.92</v>
      </c>
      <c r="M321" s="301"/>
      <c r="N321" s="302">
        <f>L321+M321</f>
        <v>130380.92</v>
      </c>
      <c r="O321" s="52"/>
    </row>
    <row r="322" spans="1:15" x14ac:dyDescent="0.2">
      <c r="A322" s="303">
        <v>1.2</v>
      </c>
      <c r="B322" s="304" t="s">
        <v>326</v>
      </c>
      <c r="C322" s="448" t="s">
        <v>29</v>
      </c>
      <c r="D322" s="448">
        <v>82.8</v>
      </c>
      <c r="E322" s="295">
        <v>461.3</v>
      </c>
      <c r="F322" s="295">
        <f t="shared" si="40"/>
        <v>38195.64</v>
      </c>
      <c r="G322" s="494">
        <v>82.8</v>
      </c>
      <c r="H322" s="494"/>
      <c r="I322" s="499">
        <f t="shared" si="41"/>
        <v>82.8</v>
      </c>
      <c r="J322" s="496">
        <f t="shared" ref="J322:J341" si="42">(I322/D322)*100</f>
        <v>100</v>
      </c>
      <c r="K322" s="494"/>
      <c r="L322" s="310">
        <v>38195.64</v>
      </c>
      <c r="M322" s="301"/>
      <c r="N322" s="302">
        <f>L322+M322</f>
        <v>38195.64</v>
      </c>
      <c r="O322" s="52"/>
    </row>
    <row r="323" spans="1:15" x14ac:dyDescent="0.2">
      <c r="A323" s="350">
        <v>1.3</v>
      </c>
      <c r="B323" s="338" t="s">
        <v>327</v>
      </c>
      <c r="C323" s="432" t="s">
        <v>37</v>
      </c>
      <c r="D323" s="556">
        <v>274.7</v>
      </c>
      <c r="E323" s="340">
        <v>357.7</v>
      </c>
      <c r="F323" s="295">
        <f t="shared" si="40"/>
        <v>98260.189999999988</v>
      </c>
      <c r="G323" s="497">
        <v>274.7</v>
      </c>
      <c r="H323" s="497"/>
      <c r="I323" s="499">
        <f t="shared" si="41"/>
        <v>274.7</v>
      </c>
      <c r="J323" s="496">
        <f t="shared" si="42"/>
        <v>100</v>
      </c>
      <c r="K323" s="497"/>
      <c r="L323" s="355">
        <v>98260.19</v>
      </c>
      <c r="M323" s="301"/>
      <c r="N323" s="302">
        <f>L323+M323</f>
        <v>98260.19</v>
      </c>
      <c r="O323" s="52"/>
    </row>
    <row r="324" spans="1:15" ht="22.5" x14ac:dyDescent="0.2">
      <c r="A324" s="303">
        <v>1.4</v>
      </c>
      <c r="B324" s="304" t="s">
        <v>328</v>
      </c>
      <c r="C324" s="448" t="s">
        <v>31</v>
      </c>
      <c r="D324" s="448">
        <v>1</v>
      </c>
      <c r="E324" s="295">
        <v>6000</v>
      </c>
      <c r="F324" s="295">
        <f t="shared" si="40"/>
        <v>6000</v>
      </c>
      <c r="G324" s="494">
        <v>1</v>
      </c>
      <c r="H324" s="494"/>
      <c r="I324" s="499">
        <f t="shared" si="41"/>
        <v>1</v>
      </c>
      <c r="J324" s="496">
        <f t="shared" si="42"/>
        <v>100</v>
      </c>
      <c r="K324" s="494"/>
      <c r="L324" s="310">
        <v>6000</v>
      </c>
      <c r="M324" s="301"/>
      <c r="N324" s="302">
        <f>L324+M324</f>
        <v>6000</v>
      </c>
      <c r="O324" s="52"/>
    </row>
    <row r="325" spans="1:15" ht="22.5" x14ac:dyDescent="0.2">
      <c r="A325" s="303">
        <v>1.5</v>
      </c>
      <c r="B325" s="304" t="s">
        <v>329</v>
      </c>
      <c r="C325" s="448" t="s">
        <v>37</v>
      </c>
      <c r="D325" s="448">
        <v>24</v>
      </c>
      <c r="E325" s="295">
        <v>15350</v>
      </c>
      <c r="F325" s="295">
        <f t="shared" si="40"/>
        <v>368400</v>
      </c>
      <c r="G325" s="494">
        <v>24</v>
      </c>
      <c r="H325" s="494"/>
      <c r="I325" s="499">
        <f t="shared" si="41"/>
        <v>24</v>
      </c>
      <c r="J325" s="496">
        <f t="shared" si="42"/>
        <v>100</v>
      </c>
      <c r="K325" s="494"/>
      <c r="L325" s="310">
        <v>368400</v>
      </c>
      <c r="M325" s="301"/>
      <c r="N325" s="302">
        <f>L325+M325</f>
        <v>368400</v>
      </c>
      <c r="O325" s="52"/>
    </row>
    <row r="326" spans="1:15" ht="22.5" x14ac:dyDescent="0.2">
      <c r="A326" s="303">
        <v>1.6</v>
      </c>
      <c r="B326" s="304" t="s">
        <v>330</v>
      </c>
      <c r="C326" s="448" t="s">
        <v>37</v>
      </c>
      <c r="D326" s="448">
        <v>38</v>
      </c>
      <c r="E326" s="295">
        <v>17650</v>
      </c>
      <c r="F326" s="295">
        <f t="shared" si="40"/>
        <v>670700</v>
      </c>
      <c r="G326" s="494">
        <v>38</v>
      </c>
      <c r="H326" s="494"/>
      <c r="I326" s="499">
        <f t="shared" si="41"/>
        <v>38</v>
      </c>
      <c r="J326" s="496">
        <f t="shared" si="42"/>
        <v>100</v>
      </c>
      <c r="K326" s="494"/>
      <c r="L326" s="310">
        <v>670700</v>
      </c>
      <c r="M326" s="301"/>
      <c r="N326" s="302">
        <f t="shared" ref="N326:N333" si="43">L326+M326</f>
        <v>670700</v>
      </c>
      <c r="O326" s="52"/>
    </row>
    <row r="327" spans="1:15" ht="22.5" x14ac:dyDescent="0.2">
      <c r="A327" s="303">
        <v>1.7</v>
      </c>
      <c r="B327" s="304" t="s">
        <v>331</v>
      </c>
      <c r="C327" s="448" t="s">
        <v>37</v>
      </c>
      <c r="D327" s="448">
        <v>8</v>
      </c>
      <c r="E327" s="295">
        <v>13977.71</v>
      </c>
      <c r="F327" s="295">
        <f t="shared" si="40"/>
        <v>111821.68</v>
      </c>
      <c r="G327" s="494">
        <v>8</v>
      </c>
      <c r="H327" s="494"/>
      <c r="I327" s="499">
        <f t="shared" si="41"/>
        <v>8</v>
      </c>
      <c r="J327" s="496">
        <f t="shared" si="42"/>
        <v>100</v>
      </c>
      <c r="K327" s="494"/>
      <c r="L327" s="310">
        <v>111821.68</v>
      </c>
      <c r="M327" s="301"/>
      <c r="N327" s="302">
        <f t="shared" si="43"/>
        <v>111821.68</v>
      </c>
      <c r="O327" s="52"/>
    </row>
    <row r="328" spans="1:15" x14ac:dyDescent="0.2">
      <c r="A328" s="303">
        <v>1.8</v>
      </c>
      <c r="B328" s="304" t="s">
        <v>118</v>
      </c>
      <c r="C328" s="448" t="s">
        <v>65</v>
      </c>
      <c r="D328" s="448">
        <v>265</v>
      </c>
      <c r="E328" s="295">
        <v>65</v>
      </c>
      <c r="F328" s="295">
        <f t="shared" si="40"/>
        <v>17225</v>
      </c>
      <c r="G328" s="494">
        <v>265</v>
      </c>
      <c r="H328" s="494"/>
      <c r="I328" s="495">
        <f t="shared" si="41"/>
        <v>265</v>
      </c>
      <c r="J328" s="496">
        <f t="shared" si="42"/>
        <v>100</v>
      </c>
      <c r="K328" s="494"/>
      <c r="L328" s="310">
        <v>17225</v>
      </c>
      <c r="M328" s="301"/>
      <c r="N328" s="302">
        <f t="shared" si="43"/>
        <v>17225</v>
      </c>
      <c r="O328" s="52"/>
    </row>
    <row r="329" spans="1:15" x14ac:dyDescent="0.2">
      <c r="A329" s="303">
        <v>1.9</v>
      </c>
      <c r="B329" s="304" t="s">
        <v>332</v>
      </c>
      <c r="C329" s="448" t="s">
        <v>65</v>
      </c>
      <c r="D329" s="448">
        <v>265</v>
      </c>
      <c r="E329" s="295">
        <v>388.4</v>
      </c>
      <c r="F329" s="295">
        <f t="shared" si="40"/>
        <v>102926</v>
      </c>
      <c r="G329" s="494">
        <v>265</v>
      </c>
      <c r="H329" s="494"/>
      <c r="I329" s="495">
        <f t="shared" si="41"/>
        <v>265</v>
      </c>
      <c r="J329" s="496">
        <f t="shared" si="42"/>
        <v>100</v>
      </c>
      <c r="K329" s="494"/>
      <c r="L329" s="310">
        <v>102926</v>
      </c>
      <c r="M329" s="301"/>
      <c r="N329" s="302">
        <f t="shared" si="43"/>
        <v>102926</v>
      </c>
      <c r="O329" s="52"/>
    </row>
    <row r="330" spans="1:15" x14ac:dyDescent="0.2">
      <c r="A330" s="303">
        <v>1.1000000000000001</v>
      </c>
      <c r="B330" s="304" t="s">
        <v>333</v>
      </c>
      <c r="C330" s="448" t="s">
        <v>29</v>
      </c>
      <c r="D330" s="448">
        <v>64</v>
      </c>
      <c r="E330" s="295">
        <v>750</v>
      </c>
      <c r="F330" s="295">
        <f t="shared" si="40"/>
        <v>48000</v>
      </c>
      <c r="G330" s="494">
        <v>64</v>
      </c>
      <c r="H330" s="494"/>
      <c r="I330" s="495">
        <f t="shared" si="41"/>
        <v>64</v>
      </c>
      <c r="J330" s="496">
        <f t="shared" si="42"/>
        <v>100</v>
      </c>
      <c r="K330" s="494"/>
      <c r="L330" s="310">
        <v>48000</v>
      </c>
      <c r="M330" s="301"/>
      <c r="N330" s="302">
        <f t="shared" si="43"/>
        <v>48000</v>
      </c>
      <c r="O330" s="52"/>
    </row>
    <row r="331" spans="1:15" x14ac:dyDescent="0.2">
      <c r="A331" s="318">
        <v>1.1100000000000001</v>
      </c>
      <c r="B331" s="319" t="s">
        <v>334</v>
      </c>
      <c r="C331" s="543" t="s">
        <v>65</v>
      </c>
      <c r="D331" s="543">
        <v>198.78</v>
      </c>
      <c r="E331" s="321">
        <v>239.96</v>
      </c>
      <c r="F331" s="321">
        <f t="shared" si="40"/>
        <v>47699.248800000001</v>
      </c>
      <c r="G331" s="539">
        <v>198.78</v>
      </c>
      <c r="H331" s="539"/>
      <c r="I331" s="544">
        <f t="shared" si="41"/>
        <v>198.78</v>
      </c>
      <c r="J331" s="496">
        <f t="shared" si="42"/>
        <v>100</v>
      </c>
      <c r="K331" s="539"/>
      <c r="L331" s="327">
        <v>47699.25</v>
      </c>
      <c r="M331" s="545"/>
      <c r="N331" s="329">
        <f t="shared" si="43"/>
        <v>47699.25</v>
      </c>
      <c r="O331" s="52"/>
    </row>
    <row r="332" spans="1:15" x14ac:dyDescent="0.2">
      <c r="A332" s="318">
        <v>1.1200000000000001</v>
      </c>
      <c r="B332" s="319" t="s">
        <v>335</v>
      </c>
      <c r="C332" s="543" t="s">
        <v>48</v>
      </c>
      <c r="D332" s="543">
        <v>2</v>
      </c>
      <c r="E332" s="321">
        <v>19890</v>
      </c>
      <c r="F332" s="321">
        <f t="shared" si="40"/>
        <v>39780</v>
      </c>
      <c r="G332" s="539">
        <v>2</v>
      </c>
      <c r="H332" s="539"/>
      <c r="I332" s="544">
        <f t="shared" si="41"/>
        <v>2</v>
      </c>
      <c r="J332" s="496">
        <f t="shared" si="42"/>
        <v>100</v>
      </c>
      <c r="K332" s="539"/>
      <c r="L332" s="327">
        <v>39780</v>
      </c>
      <c r="M332" s="545"/>
      <c r="N332" s="329">
        <f t="shared" si="43"/>
        <v>39780</v>
      </c>
      <c r="O332" s="52"/>
    </row>
    <row r="333" spans="1:15" x14ac:dyDescent="0.2">
      <c r="A333" s="557"/>
      <c r="B333" s="360" t="s">
        <v>336</v>
      </c>
      <c r="C333" s="321"/>
      <c r="D333" s="320"/>
      <c r="E333" s="321"/>
      <c r="F333" s="558">
        <f>F321+F322+F323+F324+F325+F326+F327+F328+F329+F330+F331+F332</f>
        <v>1679388.6771999998</v>
      </c>
      <c r="G333" s="539"/>
      <c r="H333" s="539"/>
      <c r="I333" s="540"/>
      <c r="J333" s="496"/>
      <c r="K333" s="539"/>
      <c r="L333" s="667">
        <f>L321+L322+L323+L324+L325+L326+L327+L328+L329+L330+L331+L332</f>
        <v>1679388.68</v>
      </c>
      <c r="M333" s="541">
        <f>M321+M322+M323+M324+M325+M326+M327+M328+M329+M330+M331+M332</f>
        <v>0</v>
      </c>
      <c r="N333" s="542">
        <f t="shared" si="43"/>
        <v>1679388.68</v>
      </c>
      <c r="O333" s="52"/>
    </row>
    <row r="334" spans="1:15" ht="21.75" x14ac:dyDescent="0.2">
      <c r="A334" s="481">
        <v>2</v>
      </c>
      <c r="B334" s="313" t="s">
        <v>337</v>
      </c>
      <c r="C334" s="295"/>
      <c r="D334" s="294"/>
      <c r="E334" s="295"/>
      <c r="F334" s="295"/>
      <c r="G334" s="494"/>
      <c r="H334" s="494"/>
      <c r="I334" s="498"/>
      <c r="J334" s="496"/>
      <c r="K334" s="494"/>
      <c r="L334" s="300"/>
      <c r="M334" s="301"/>
      <c r="N334" s="302"/>
      <c r="O334" s="52"/>
    </row>
    <row r="335" spans="1:15" x14ac:dyDescent="0.2">
      <c r="A335" s="303">
        <v>2.1</v>
      </c>
      <c r="B335" s="304" t="s">
        <v>338</v>
      </c>
      <c r="C335" s="295" t="s">
        <v>48</v>
      </c>
      <c r="D335" s="448">
        <v>45</v>
      </c>
      <c r="E335" s="295">
        <v>850</v>
      </c>
      <c r="F335" s="295">
        <f>D335*E335</f>
        <v>38250</v>
      </c>
      <c r="G335" s="494">
        <v>45</v>
      </c>
      <c r="H335" s="494"/>
      <c r="I335" s="495">
        <f>G335+H335</f>
        <v>45</v>
      </c>
      <c r="J335" s="496">
        <f t="shared" si="42"/>
        <v>100</v>
      </c>
      <c r="K335" s="494"/>
      <c r="L335" s="310">
        <v>38250</v>
      </c>
      <c r="M335" s="301"/>
      <c r="N335" s="302">
        <f>L335+M335</f>
        <v>38250</v>
      </c>
      <c r="O335" s="52"/>
    </row>
    <row r="336" spans="1:15" ht="22.5" x14ac:dyDescent="0.2">
      <c r="A336" s="303">
        <v>2.2000000000000002</v>
      </c>
      <c r="B336" s="304" t="s">
        <v>339</v>
      </c>
      <c r="C336" s="295" t="s">
        <v>48</v>
      </c>
      <c r="D336" s="448">
        <v>29</v>
      </c>
      <c r="E336" s="295">
        <v>3800</v>
      </c>
      <c r="F336" s="295">
        <f>D336*E336</f>
        <v>110200</v>
      </c>
      <c r="G336" s="494">
        <v>29</v>
      </c>
      <c r="H336" s="494"/>
      <c r="I336" s="499">
        <f>G336+H336</f>
        <v>29</v>
      </c>
      <c r="J336" s="496">
        <f t="shared" si="42"/>
        <v>100</v>
      </c>
      <c r="K336" s="494"/>
      <c r="L336" s="310">
        <v>110200</v>
      </c>
      <c r="M336" s="301"/>
      <c r="N336" s="302">
        <f>L336+M336</f>
        <v>110200</v>
      </c>
      <c r="O336" s="52"/>
    </row>
    <row r="337" spans="1:15" x14ac:dyDescent="0.2">
      <c r="A337" s="318">
        <v>2.2999999999999998</v>
      </c>
      <c r="B337" s="319" t="s">
        <v>194</v>
      </c>
      <c r="C337" s="321" t="s">
        <v>48</v>
      </c>
      <c r="D337" s="543">
        <v>25</v>
      </c>
      <c r="E337" s="321">
        <v>6705.34</v>
      </c>
      <c r="F337" s="295">
        <f>D337*E337</f>
        <v>167633.5</v>
      </c>
      <c r="G337" s="539">
        <v>25</v>
      </c>
      <c r="H337" s="539"/>
      <c r="I337" s="499">
        <f>G337+H337</f>
        <v>25</v>
      </c>
      <c r="J337" s="496">
        <f t="shared" si="42"/>
        <v>100</v>
      </c>
      <c r="K337" s="539"/>
      <c r="L337" s="327">
        <v>167633.5</v>
      </c>
      <c r="M337" s="301"/>
      <c r="N337" s="302">
        <f>L337+M337</f>
        <v>167633.5</v>
      </c>
      <c r="O337" s="52"/>
    </row>
    <row r="338" spans="1:15" ht="21.75" x14ac:dyDescent="0.2">
      <c r="A338" s="557"/>
      <c r="B338" s="360" t="s">
        <v>340</v>
      </c>
      <c r="C338" s="321"/>
      <c r="D338" s="320"/>
      <c r="E338" s="321"/>
      <c r="F338" s="558">
        <f>F335+F336+F337</f>
        <v>316083.5</v>
      </c>
      <c r="G338" s="539"/>
      <c r="H338" s="539"/>
      <c r="I338" s="499"/>
      <c r="J338" s="496"/>
      <c r="K338" s="539"/>
      <c r="L338" s="667">
        <f>L335+L336+L337</f>
        <v>316083.5</v>
      </c>
      <c r="M338" s="559">
        <f>M335+M336+M337</f>
        <v>0</v>
      </c>
      <c r="N338" s="560">
        <f>N335+N336+N337</f>
        <v>316083.5</v>
      </c>
      <c r="O338" s="52"/>
    </row>
    <row r="339" spans="1:15" x14ac:dyDescent="0.2">
      <c r="A339" s="537">
        <v>8</v>
      </c>
      <c r="B339" s="360" t="s">
        <v>221</v>
      </c>
      <c r="C339" s="321"/>
      <c r="D339" s="320"/>
      <c r="E339" s="321"/>
      <c r="F339" s="558"/>
      <c r="G339" s="539"/>
      <c r="H339" s="539"/>
      <c r="I339" s="499"/>
      <c r="J339" s="496"/>
      <c r="K339" s="539"/>
      <c r="L339" s="362"/>
      <c r="M339" s="559"/>
      <c r="N339" s="560"/>
      <c r="O339" s="52"/>
    </row>
    <row r="340" spans="1:15" ht="22.5" x14ac:dyDescent="0.2">
      <c r="A340" s="318">
        <v>8.16</v>
      </c>
      <c r="B340" s="319" t="s">
        <v>341</v>
      </c>
      <c r="C340" s="321" t="s">
        <v>31</v>
      </c>
      <c r="D340" s="543">
        <v>1</v>
      </c>
      <c r="E340" s="321">
        <v>420000</v>
      </c>
      <c r="F340" s="321">
        <f>D340*E340</f>
        <v>420000</v>
      </c>
      <c r="G340" s="539">
        <v>1</v>
      </c>
      <c r="H340" s="539"/>
      <c r="I340" s="499">
        <f>G340+H340</f>
        <v>1</v>
      </c>
      <c r="J340" s="496">
        <f t="shared" si="42"/>
        <v>100</v>
      </c>
      <c r="K340" s="539"/>
      <c r="L340" s="327">
        <v>420000</v>
      </c>
      <c r="M340" s="561"/>
      <c r="N340" s="562">
        <f>L340+M340</f>
        <v>420000</v>
      </c>
      <c r="O340" s="52"/>
    </row>
    <row r="341" spans="1:15" ht="12.75" customHeight="1" x14ac:dyDescent="0.2">
      <c r="A341" s="557">
        <v>8.17</v>
      </c>
      <c r="B341" s="319" t="s">
        <v>342</v>
      </c>
      <c r="C341" s="321" t="s">
        <v>37</v>
      </c>
      <c r="D341" s="543">
        <v>51</v>
      </c>
      <c r="E341" s="321">
        <v>1500</v>
      </c>
      <c r="F341" s="321">
        <f>D341*E341</f>
        <v>76500</v>
      </c>
      <c r="G341" s="539">
        <v>51</v>
      </c>
      <c r="H341" s="539"/>
      <c r="I341" s="499">
        <f>G341+H341</f>
        <v>51</v>
      </c>
      <c r="J341" s="496">
        <f t="shared" si="42"/>
        <v>100</v>
      </c>
      <c r="K341" s="539"/>
      <c r="L341" s="327">
        <v>76500</v>
      </c>
      <c r="M341" s="561"/>
      <c r="N341" s="562">
        <f>L341+M341</f>
        <v>76500</v>
      </c>
      <c r="O341" s="52"/>
    </row>
    <row r="342" spans="1:15" ht="12.75" customHeight="1" x14ac:dyDescent="0.2">
      <c r="A342" s="557"/>
      <c r="B342" s="360" t="s">
        <v>238</v>
      </c>
      <c r="C342" s="321"/>
      <c r="D342" s="543"/>
      <c r="E342" s="321"/>
      <c r="F342" s="558">
        <f>F340+F341</f>
        <v>496500</v>
      </c>
      <c r="G342" s="539"/>
      <c r="H342" s="539"/>
      <c r="I342" s="540"/>
      <c r="J342" s="547"/>
      <c r="K342" s="539"/>
      <c r="L342" s="667">
        <f>L340+L341</f>
        <v>496500</v>
      </c>
      <c r="M342" s="559">
        <f>M340+M341</f>
        <v>0</v>
      </c>
      <c r="N342" s="560">
        <f>N340+N341</f>
        <v>496500</v>
      </c>
      <c r="O342" s="52"/>
    </row>
    <row r="343" spans="1:15" ht="12.75" customHeight="1" x14ac:dyDescent="0.2">
      <c r="A343" s="557">
        <v>9</v>
      </c>
      <c r="B343" s="360" t="s">
        <v>449</v>
      </c>
      <c r="C343" s="543"/>
      <c r="D343" s="543"/>
      <c r="E343" s="321"/>
      <c r="F343" s="321"/>
      <c r="G343" s="539"/>
      <c r="H343" s="539"/>
      <c r="I343" s="546"/>
      <c r="J343" s="669"/>
      <c r="K343" s="539"/>
      <c r="L343" s="327"/>
      <c r="M343" s="561"/>
      <c r="N343" s="562"/>
      <c r="O343" s="52"/>
    </row>
    <row r="344" spans="1:15" ht="12.75" customHeight="1" x14ac:dyDescent="0.2">
      <c r="A344" s="557">
        <v>9.01</v>
      </c>
      <c r="B344" s="319" t="s">
        <v>450</v>
      </c>
      <c r="C344" s="543" t="s">
        <v>37</v>
      </c>
      <c r="D344" s="543">
        <v>45</v>
      </c>
      <c r="E344" s="321">
        <v>444.4</v>
      </c>
      <c r="F344" s="321">
        <f t="shared" ref="F344:F355" si="44">D344*E344</f>
        <v>19998</v>
      </c>
      <c r="G344" s="539"/>
      <c r="H344" s="539">
        <f>D344</f>
        <v>45</v>
      </c>
      <c r="I344" s="546">
        <f>G344+H344</f>
        <v>45</v>
      </c>
      <c r="J344" s="669">
        <f>(D344/H344)*100</f>
        <v>100</v>
      </c>
      <c r="K344" s="539"/>
      <c r="L344" s="327"/>
      <c r="M344" s="561">
        <f>E344*H344</f>
        <v>19998</v>
      </c>
      <c r="N344" s="562">
        <f>L344+M344</f>
        <v>19998</v>
      </c>
      <c r="O344" s="52"/>
    </row>
    <row r="345" spans="1:15" ht="12.75" customHeight="1" x14ac:dyDescent="0.2">
      <c r="A345" s="557">
        <v>9.02</v>
      </c>
      <c r="B345" s="319" t="s">
        <v>451</v>
      </c>
      <c r="C345" s="543" t="s">
        <v>37</v>
      </c>
      <c r="D345" s="543">
        <v>13.5</v>
      </c>
      <c r="E345" s="321">
        <v>11176</v>
      </c>
      <c r="F345" s="321">
        <f t="shared" si="44"/>
        <v>150876</v>
      </c>
      <c r="G345" s="539"/>
      <c r="H345" s="539">
        <f>D345</f>
        <v>13.5</v>
      </c>
      <c r="I345" s="546">
        <f t="shared" ref="I345:I360" si="45">G345+H345</f>
        <v>13.5</v>
      </c>
      <c r="J345" s="669">
        <f t="shared" ref="J345:J360" si="46">(D345/H345)*100</f>
        <v>100</v>
      </c>
      <c r="K345" s="539"/>
      <c r="L345" s="327"/>
      <c r="M345" s="561">
        <f t="shared" ref="M345:M360" si="47">E345*H345</f>
        <v>150876</v>
      </c>
      <c r="N345" s="562">
        <f t="shared" ref="N345:N360" si="48">L345+M345</f>
        <v>150876</v>
      </c>
      <c r="O345" s="52"/>
    </row>
    <row r="346" spans="1:15" ht="12.75" customHeight="1" x14ac:dyDescent="0.2">
      <c r="A346" s="557">
        <v>9.0299999999999994</v>
      </c>
      <c r="B346" s="319" t="s">
        <v>452</v>
      </c>
      <c r="C346" s="543" t="s">
        <v>65</v>
      </c>
      <c r="D346" s="543">
        <v>168.75</v>
      </c>
      <c r="E346" s="321">
        <v>1756</v>
      </c>
      <c r="F346" s="321">
        <f t="shared" si="44"/>
        <v>296325</v>
      </c>
      <c r="G346" s="539"/>
      <c r="H346" s="539">
        <f>D346</f>
        <v>168.75</v>
      </c>
      <c r="I346" s="546">
        <f t="shared" si="45"/>
        <v>168.75</v>
      </c>
      <c r="J346" s="669">
        <f t="shared" si="46"/>
        <v>100</v>
      </c>
      <c r="K346" s="539"/>
      <c r="L346" s="327"/>
      <c r="M346" s="561">
        <f t="shared" si="47"/>
        <v>296325</v>
      </c>
      <c r="N346" s="562">
        <f t="shared" si="48"/>
        <v>296325</v>
      </c>
      <c r="O346" s="52"/>
    </row>
    <row r="347" spans="1:15" ht="12.75" customHeight="1" x14ac:dyDescent="0.2">
      <c r="A347" s="557">
        <v>9.0399999999999991</v>
      </c>
      <c r="B347" s="319" t="s">
        <v>453</v>
      </c>
      <c r="C347" s="543" t="s">
        <v>37</v>
      </c>
      <c r="D347" s="543">
        <v>3</v>
      </c>
      <c r="E347" s="321">
        <v>22600</v>
      </c>
      <c r="F347" s="670">
        <f t="shared" si="44"/>
        <v>67800</v>
      </c>
      <c r="G347" s="539"/>
      <c r="H347" s="539">
        <f t="shared" ref="H347:H360" si="49">D347</f>
        <v>3</v>
      </c>
      <c r="I347" s="546">
        <f t="shared" si="45"/>
        <v>3</v>
      </c>
      <c r="J347" s="669">
        <f t="shared" si="46"/>
        <v>100</v>
      </c>
      <c r="K347" s="539"/>
      <c r="L347" s="327"/>
      <c r="M347" s="561">
        <f t="shared" si="47"/>
        <v>67800</v>
      </c>
      <c r="N347" s="562">
        <f t="shared" si="48"/>
        <v>67800</v>
      </c>
      <c r="O347" s="52"/>
    </row>
    <row r="348" spans="1:15" ht="12.75" customHeight="1" x14ac:dyDescent="0.2">
      <c r="A348" s="557">
        <v>9.0500000000000007</v>
      </c>
      <c r="B348" s="319" t="s">
        <v>118</v>
      </c>
      <c r="C348" s="543" t="s">
        <v>65</v>
      </c>
      <c r="D348" s="543">
        <v>235</v>
      </c>
      <c r="E348" s="321">
        <v>55</v>
      </c>
      <c r="F348" s="321">
        <f t="shared" si="44"/>
        <v>12925</v>
      </c>
      <c r="G348" s="539"/>
      <c r="H348" s="539">
        <f t="shared" si="49"/>
        <v>235</v>
      </c>
      <c r="I348" s="546">
        <f t="shared" si="45"/>
        <v>235</v>
      </c>
      <c r="J348" s="669">
        <f t="shared" si="46"/>
        <v>100</v>
      </c>
      <c r="K348" s="539"/>
      <c r="L348" s="327"/>
      <c r="M348" s="561">
        <f t="shared" si="47"/>
        <v>12925</v>
      </c>
      <c r="N348" s="562">
        <f t="shared" si="48"/>
        <v>12925</v>
      </c>
      <c r="O348" s="52"/>
    </row>
    <row r="349" spans="1:15" ht="12.75" customHeight="1" x14ac:dyDescent="0.2">
      <c r="A349" s="557">
        <v>9.06</v>
      </c>
      <c r="B349" s="319" t="s">
        <v>454</v>
      </c>
      <c r="C349" s="543" t="s">
        <v>65</v>
      </c>
      <c r="D349" s="543">
        <v>235</v>
      </c>
      <c r="E349" s="321">
        <v>450</v>
      </c>
      <c r="F349" s="321">
        <f t="shared" si="44"/>
        <v>105750</v>
      </c>
      <c r="G349" s="539"/>
      <c r="H349" s="539">
        <f t="shared" si="49"/>
        <v>235</v>
      </c>
      <c r="I349" s="546">
        <f t="shared" si="45"/>
        <v>235</v>
      </c>
      <c r="J349" s="669">
        <f t="shared" si="46"/>
        <v>100</v>
      </c>
      <c r="K349" s="539"/>
      <c r="L349" s="327"/>
      <c r="M349" s="561">
        <f t="shared" si="47"/>
        <v>105750</v>
      </c>
      <c r="N349" s="562">
        <f t="shared" si="48"/>
        <v>105750</v>
      </c>
      <c r="O349" s="52"/>
    </row>
    <row r="350" spans="1:15" ht="12.75" customHeight="1" x14ac:dyDescent="0.2">
      <c r="A350" s="557">
        <v>9.07</v>
      </c>
      <c r="B350" s="319" t="s">
        <v>455</v>
      </c>
      <c r="C350" s="543" t="s">
        <v>374</v>
      </c>
      <c r="D350" s="543">
        <v>1</v>
      </c>
      <c r="E350" s="321">
        <v>195000</v>
      </c>
      <c r="F350" s="321">
        <f t="shared" si="44"/>
        <v>195000</v>
      </c>
      <c r="G350" s="539"/>
      <c r="H350" s="539">
        <f t="shared" si="49"/>
        <v>1</v>
      </c>
      <c r="I350" s="546">
        <f t="shared" si="45"/>
        <v>1</v>
      </c>
      <c r="J350" s="669">
        <f t="shared" si="46"/>
        <v>100</v>
      </c>
      <c r="K350" s="539"/>
      <c r="L350" s="327"/>
      <c r="M350" s="561">
        <f t="shared" si="47"/>
        <v>195000</v>
      </c>
      <c r="N350" s="562">
        <f t="shared" si="48"/>
        <v>195000</v>
      </c>
      <c r="O350" s="52"/>
    </row>
    <row r="351" spans="1:15" ht="12.75" customHeight="1" x14ac:dyDescent="0.2">
      <c r="A351" s="557">
        <v>9.08</v>
      </c>
      <c r="B351" s="319" t="s">
        <v>456</v>
      </c>
      <c r="C351" s="543" t="s">
        <v>457</v>
      </c>
      <c r="D351" s="543">
        <v>1</v>
      </c>
      <c r="E351" s="321">
        <v>25000</v>
      </c>
      <c r="F351" s="321">
        <f t="shared" si="44"/>
        <v>25000</v>
      </c>
      <c r="G351" s="539"/>
      <c r="H351" s="539">
        <f t="shared" si="49"/>
        <v>1</v>
      </c>
      <c r="I351" s="546">
        <f t="shared" si="45"/>
        <v>1</v>
      </c>
      <c r="J351" s="669">
        <f t="shared" si="46"/>
        <v>100</v>
      </c>
      <c r="K351" s="539"/>
      <c r="L351" s="327"/>
      <c r="M351" s="561">
        <f t="shared" si="47"/>
        <v>25000</v>
      </c>
      <c r="N351" s="562">
        <f t="shared" si="48"/>
        <v>25000</v>
      </c>
      <c r="O351" s="52"/>
    </row>
    <row r="352" spans="1:15" ht="12.75" customHeight="1" x14ac:dyDescent="0.2">
      <c r="A352" s="557">
        <v>9.09</v>
      </c>
      <c r="B352" s="319" t="s">
        <v>458</v>
      </c>
      <c r="C352" s="543" t="s">
        <v>376</v>
      </c>
      <c r="D352" s="543">
        <v>1</v>
      </c>
      <c r="E352" s="321">
        <v>12000</v>
      </c>
      <c r="F352" s="670">
        <f t="shared" si="44"/>
        <v>12000</v>
      </c>
      <c r="G352" s="539"/>
      <c r="H352" s="539">
        <f t="shared" si="49"/>
        <v>1</v>
      </c>
      <c r="I352" s="546">
        <f t="shared" si="45"/>
        <v>1</v>
      </c>
      <c r="J352" s="669">
        <f t="shared" si="46"/>
        <v>100</v>
      </c>
      <c r="K352" s="539"/>
      <c r="L352" s="327"/>
      <c r="M352" s="561">
        <f>E352*H352</f>
        <v>12000</v>
      </c>
      <c r="N352" s="562">
        <f t="shared" si="48"/>
        <v>12000</v>
      </c>
      <c r="O352" s="52"/>
    </row>
    <row r="353" spans="1:15" ht="12.75" customHeight="1" x14ac:dyDescent="0.2">
      <c r="A353" s="557">
        <v>9.1</v>
      </c>
      <c r="B353" s="319" t="s">
        <v>459</v>
      </c>
      <c r="C353" s="543" t="s">
        <v>358</v>
      </c>
      <c r="D353" s="543">
        <v>145</v>
      </c>
      <c r="E353" s="321">
        <v>116</v>
      </c>
      <c r="F353" s="670">
        <f t="shared" si="44"/>
        <v>16820</v>
      </c>
      <c r="G353" s="539"/>
      <c r="H353" s="539">
        <f t="shared" si="49"/>
        <v>145</v>
      </c>
      <c r="I353" s="546">
        <f t="shared" si="45"/>
        <v>145</v>
      </c>
      <c r="J353" s="669">
        <f t="shared" si="46"/>
        <v>100</v>
      </c>
      <c r="K353" s="539"/>
      <c r="L353" s="327"/>
      <c r="M353" s="561">
        <f t="shared" si="47"/>
        <v>16820</v>
      </c>
      <c r="N353" s="562">
        <f t="shared" si="48"/>
        <v>16820</v>
      </c>
      <c r="O353" s="52"/>
    </row>
    <row r="354" spans="1:15" ht="12.75" customHeight="1" x14ac:dyDescent="0.2">
      <c r="A354" s="557">
        <v>9.11</v>
      </c>
      <c r="B354" s="319" t="s">
        <v>460</v>
      </c>
      <c r="C354" s="543" t="s">
        <v>65</v>
      </c>
      <c r="D354" s="543">
        <v>235</v>
      </c>
      <c r="E354" s="321">
        <v>228</v>
      </c>
      <c r="F354" s="670">
        <f t="shared" si="44"/>
        <v>53580</v>
      </c>
      <c r="G354" s="539"/>
      <c r="H354" s="539">
        <f t="shared" si="49"/>
        <v>235</v>
      </c>
      <c r="I354" s="546">
        <f t="shared" si="45"/>
        <v>235</v>
      </c>
      <c r="J354" s="669">
        <f t="shared" si="46"/>
        <v>100</v>
      </c>
      <c r="K354" s="539"/>
      <c r="L354" s="327"/>
      <c r="M354" s="561">
        <f t="shared" si="47"/>
        <v>53580</v>
      </c>
      <c r="N354" s="562">
        <f t="shared" si="48"/>
        <v>53580</v>
      </c>
      <c r="O354" s="52"/>
    </row>
    <row r="355" spans="1:15" ht="12.75" customHeight="1" x14ac:dyDescent="0.2">
      <c r="A355" s="557">
        <v>9.1199999999999992</v>
      </c>
      <c r="B355" s="319" t="s">
        <v>461</v>
      </c>
      <c r="C355" s="543" t="s">
        <v>374</v>
      </c>
      <c r="D355" s="543">
        <v>1</v>
      </c>
      <c r="E355" s="321">
        <v>15000</v>
      </c>
      <c r="F355" s="321">
        <f t="shared" si="44"/>
        <v>15000</v>
      </c>
      <c r="G355" s="539"/>
      <c r="H355" s="539">
        <f t="shared" si="49"/>
        <v>1</v>
      </c>
      <c r="I355" s="546">
        <f t="shared" si="45"/>
        <v>1</v>
      </c>
      <c r="J355" s="669">
        <f t="shared" si="46"/>
        <v>100</v>
      </c>
      <c r="K355" s="539"/>
      <c r="L355" s="327"/>
      <c r="M355" s="561">
        <f t="shared" si="47"/>
        <v>15000</v>
      </c>
      <c r="N355" s="562">
        <f t="shared" si="48"/>
        <v>15000</v>
      </c>
      <c r="O355" s="52"/>
    </row>
    <row r="356" spans="1:15" ht="12.75" customHeight="1" x14ac:dyDescent="0.2">
      <c r="A356" s="557"/>
      <c r="B356" s="360" t="s">
        <v>364</v>
      </c>
      <c r="C356" s="543"/>
      <c r="D356" s="543"/>
      <c r="E356" s="321"/>
      <c r="F356" s="558">
        <f>SUM(F344:F355)</f>
        <v>971074</v>
      </c>
      <c r="G356" s="539"/>
      <c r="H356" s="539"/>
      <c r="I356" s="546"/>
      <c r="J356" s="669"/>
      <c r="K356" s="539"/>
      <c r="L356" s="327"/>
      <c r="M356" s="559">
        <f>SUM(M344:M355)</f>
        <v>971074</v>
      </c>
      <c r="N356" s="560">
        <f>SUM(N344:N355)</f>
        <v>971074</v>
      </c>
      <c r="O356" s="52"/>
    </row>
    <row r="357" spans="1:15" ht="12.75" customHeight="1" x14ac:dyDescent="0.2">
      <c r="A357" s="557">
        <v>10</v>
      </c>
      <c r="B357" s="360" t="s">
        <v>462</v>
      </c>
      <c r="C357" s="543"/>
      <c r="D357" s="543"/>
      <c r="E357" s="321"/>
      <c r="F357" s="321"/>
      <c r="G357" s="539"/>
      <c r="H357" s="539"/>
      <c r="I357" s="546"/>
      <c r="J357" s="669"/>
      <c r="K357" s="539"/>
      <c r="L357" s="327"/>
      <c r="M357" s="561"/>
      <c r="N357" s="562"/>
      <c r="O357" s="52"/>
    </row>
    <row r="358" spans="1:15" ht="23.25" customHeight="1" x14ac:dyDescent="0.2">
      <c r="A358" s="557">
        <v>10.01</v>
      </c>
      <c r="B358" s="319" t="s">
        <v>463</v>
      </c>
      <c r="C358" s="543" t="s">
        <v>374</v>
      </c>
      <c r="D358" s="543">
        <v>1</v>
      </c>
      <c r="E358" s="321">
        <v>16500</v>
      </c>
      <c r="F358" s="321">
        <f>D358*E358</f>
        <v>16500</v>
      </c>
      <c r="G358" s="539"/>
      <c r="H358" s="539">
        <f t="shared" si="49"/>
        <v>1</v>
      </c>
      <c r="I358" s="546">
        <f t="shared" si="45"/>
        <v>1</v>
      </c>
      <c r="J358" s="669">
        <f t="shared" si="46"/>
        <v>100</v>
      </c>
      <c r="K358" s="539"/>
      <c r="L358" s="327"/>
      <c r="M358" s="561">
        <f t="shared" si="47"/>
        <v>16500</v>
      </c>
      <c r="N358" s="562">
        <f t="shared" si="48"/>
        <v>16500</v>
      </c>
      <c r="O358" s="52"/>
    </row>
    <row r="359" spans="1:15" ht="12.75" customHeight="1" x14ac:dyDescent="0.2">
      <c r="A359" s="557">
        <v>10.02</v>
      </c>
      <c r="B359" s="319" t="s">
        <v>464</v>
      </c>
      <c r="C359" s="543" t="s">
        <v>374</v>
      </c>
      <c r="D359" s="543">
        <v>1</v>
      </c>
      <c r="E359" s="321">
        <v>8500</v>
      </c>
      <c r="F359" s="321">
        <f>D359*E359</f>
        <v>8500</v>
      </c>
      <c r="G359" s="539"/>
      <c r="H359" s="539">
        <f t="shared" si="49"/>
        <v>1</v>
      </c>
      <c r="I359" s="546">
        <f t="shared" si="45"/>
        <v>1</v>
      </c>
      <c r="J359" s="669">
        <f t="shared" si="46"/>
        <v>100</v>
      </c>
      <c r="K359" s="539"/>
      <c r="L359" s="327"/>
      <c r="M359" s="561">
        <f t="shared" si="47"/>
        <v>8500</v>
      </c>
      <c r="N359" s="562">
        <f t="shared" si="48"/>
        <v>8500</v>
      </c>
      <c r="O359" s="52"/>
    </row>
    <row r="360" spans="1:15" ht="12.75" customHeight="1" x14ac:dyDescent="0.2">
      <c r="A360" s="557">
        <v>10.029999999999999</v>
      </c>
      <c r="B360" s="319" t="s">
        <v>465</v>
      </c>
      <c r="C360" s="543" t="s">
        <v>37</v>
      </c>
      <c r="D360" s="543">
        <v>15</v>
      </c>
      <c r="E360" s="321">
        <v>14500</v>
      </c>
      <c r="F360" s="321">
        <f>D360*E360</f>
        <v>217500</v>
      </c>
      <c r="G360" s="539"/>
      <c r="H360" s="539">
        <f t="shared" si="49"/>
        <v>15</v>
      </c>
      <c r="I360" s="546">
        <f t="shared" si="45"/>
        <v>15</v>
      </c>
      <c r="J360" s="669">
        <f t="shared" si="46"/>
        <v>100</v>
      </c>
      <c r="K360" s="539"/>
      <c r="L360" s="327"/>
      <c r="M360" s="561">
        <f t="shared" si="47"/>
        <v>217500</v>
      </c>
      <c r="N360" s="562">
        <f t="shared" si="48"/>
        <v>217500</v>
      </c>
      <c r="O360" s="52"/>
    </row>
    <row r="361" spans="1:15" ht="12.75" customHeight="1" x14ac:dyDescent="0.2">
      <c r="A361" s="557"/>
      <c r="B361" s="360" t="s">
        <v>364</v>
      </c>
      <c r="C361" s="543"/>
      <c r="D361" s="543"/>
      <c r="E361" s="321"/>
      <c r="F361" s="558">
        <f>SUM(F358:F360)</f>
        <v>242500</v>
      </c>
      <c r="G361" s="539"/>
      <c r="H361" s="539"/>
      <c r="I361" s="546"/>
      <c r="J361" s="669"/>
      <c r="K361" s="539"/>
      <c r="L361" s="327"/>
      <c r="M361" s="559">
        <f>SUM(M358:M360)</f>
        <v>242500</v>
      </c>
      <c r="N361" s="560">
        <f>SUM(N358:N360)</f>
        <v>242500</v>
      </c>
      <c r="O361" s="52"/>
    </row>
    <row r="362" spans="1:15" ht="12.75" customHeight="1" x14ac:dyDescent="0.2">
      <c r="A362" s="557">
        <v>11</v>
      </c>
      <c r="B362" s="360" t="s">
        <v>466</v>
      </c>
      <c r="C362" s="543"/>
      <c r="D362" s="543"/>
      <c r="E362" s="321"/>
      <c r="F362" s="558"/>
      <c r="G362" s="539"/>
      <c r="H362" s="539"/>
      <c r="I362" s="546"/>
      <c r="J362" s="669"/>
      <c r="K362" s="539"/>
      <c r="L362" s="327"/>
      <c r="M362" s="559"/>
      <c r="N362" s="560"/>
      <c r="O362" s="52"/>
    </row>
    <row r="363" spans="1:15" ht="12.75" customHeight="1" x14ac:dyDescent="0.2">
      <c r="A363" s="557">
        <v>11.01</v>
      </c>
      <c r="B363" s="319" t="s">
        <v>467</v>
      </c>
      <c r="C363" s="543" t="s">
        <v>457</v>
      </c>
      <c r="D363" s="543">
        <v>14</v>
      </c>
      <c r="E363" s="321">
        <v>6300</v>
      </c>
      <c r="F363" s="670">
        <f>D363*E363</f>
        <v>88200</v>
      </c>
      <c r="G363" s="539"/>
      <c r="H363" s="539">
        <f>D363</f>
        <v>14</v>
      </c>
      <c r="I363" s="546">
        <f>G363+H363</f>
        <v>14</v>
      </c>
      <c r="J363" s="669">
        <f>(D363/H363)*100</f>
        <v>100</v>
      </c>
      <c r="K363" s="539"/>
      <c r="L363" s="327"/>
      <c r="M363" s="671">
        <f>H363*E363</f>
        <v>88200</v>
      </c>
      <c r="N363" s="672">
        <f>L363+M363</f>
        <v>88200</v>
      </c>
      <c r="O363" s="52"/>
    </row>
    <row r="364" spans="1:15" ht="12.75" customHeight="1" x14ac:dyDescent="0.2">
      <c r="A364" s="557">
        <v>11.02</v>
      </c>
      <c r="B364" s="319" t="s">
        <v>468</v>
      </c>
      <c r="C364" s="543" t="s">
        <v>457</v>
      </c>
      <c r="D364" s="543">
        <v>16</v>
      </c>
      <c r="E364" s="321">
        <v>5650</v>
      </c>
      <c r="F364" s="670">
        <f t="shared" ref="F364:F370" si="50">D364*E364</f>
        <v>90400</v>
      </c>
      <c r="G364" s="539"/>
      <c r="H364" s="539">
        <f t="shared" ref="H364:H385" si="51">D364</f>
        <v>16</v>
      </c>
      <c r="I364" s="546">
        <f t="shared" ref="I364:I385" si="52">G364+H364</f>
        <v>16</v>
      </c>
      <c r="J364" s="669">
        <f t="shared" ref="J364:J385" si="53">(D364/H364)*100</f>
        <v>100</v>
      </c>
      <c r="K364" s="539"/>
      <c r="L364" s="327"/>
      <c r="M364" s="671">
        <f t="shared" ref="M364:M385" si="54">H364*E364</f>
        <v>90400</v>
      </c>
      <c r="N364" s="672">
        <f t="shared" ref="N364:N385" si="55">L364+M364</f>
        <v>90400</v>
      </c>
      <c r="O364" s="52"/>
    </row>
    <row r="365" spans="1:15" ht="27" customHeight="1" x14ac:dyDescent="0.2">
      <c r="A365" s="557">
        <v>11.03</v>
      </c>
      <c r="B365" s="319" t="s">
        <v>469</v>
      </c>
      <c r="C365" s="543" t="s">
        <v>457</v>
      </c>
      <c r="D365" s="543">
        <v>9</v>
      </c>
      <c r="E365" s="321">
        <v>32485</v>
      </c>
      <c r="F365" s="670">
        <f t="shared" si="50"/>
        <v>292365</v>
      </c>
      <c r="G365" s="539"/>
      <c r="H365" s="539">
        <f t="shared" si="51"/>
        <v>9</v>
      </c>
      <c r="I365" s="546">
        <f t="shared" si="52"/>
        <v>9</v>
      </c>
      <c r="J365" s="669">
        <f t="shared" si="53"/>
        <v>100</v>
      </c>
      <c r="K365" s="539"/>
      <c r="L365" s="327"/>
      <c r="M365" s="671">
        <f t="shared" si="54"/>
        <v>292365</v>
      </c>
      <c r="N365" s="672">
        <f t="shared" si="55"/>
        <v>292365</v>
      </c>
      <c r="O365" s="52"/>
    </row>
    <row r="366" spans="1:15" ht="22.5" customHeight="1" x14ac:dyDescent="0.2">
      <c r="A366" s="557">
        <v>11.04</v>
      </c>
      <c r="B366" s="319" t="s">
        <v>470</v>
      </c>
      <c r="C366" s="543" t="s">
        <v>457</v>
      </c>
      <c r="D366" s="543">
        <v>12</v>
      </c>
      <c r="E366" s="321">
        <v>25650</v>
      </c>
      <c r="F366" s="670">
        <f t="shared" si="50"/>
        <v>307800</v>
      </c>
      <c r="G366" s="539"/>
      <c r="H366" s="539">
        <f t="shared" si="51"/>
        <v>12</v>
      </c>
      <c r="I366" s="546">
        <f t="shared" si="52"/>
        <v>12</v>
      </c>
      <c r="J366" s="669">
        <f t="shared" si="53"/>
        <v>100</v>
      </c>
      <c r="K366" s="539"/>
      <c r="L366" s="327"/>
      <c r="M366" s="671">
        <f t="shared" si="54"/>
        <v>307800</v>
      </c>
      <c r="N366" s="672">
        <f t="shared" si="55"/>
        <v>307800</v>
      </c>
      <c r="O366" s="52"/>
    </row>
    <row r="367" spans="1:15" ht="12.75" customHeight="1" x14ac:dyDescent="0.2">
      <c r="A367" s="557">
        <v>11.05</v>
      </c>
      <c r="B367" s="319" t="s">
        <v>471</v>
      </c>
      <c r="C367" s="543" t="s">
        <v>457</v>
      </c>
      <c r="D367" s="543">
        <v>30</v>
      </c>
      <c r="E367" s="321">
        <v>8590.14</v>
      </c>
      <c r="F367" s="670">
        <f t="shared" si="50"/>
        <v>257704.19999999998</v>
      </c>
      <c r="G367" s="539"/>
      <c r="H367" s="539">
        <f t="shared" si="51"/>
        <v>30</v>
      </c>
      <c r="I367" s="546">
        <f t="shared" si="52"/>
        <v>30</v>
      </c>
      <c r="J367" s="669">
        <f t="shared" si="53"/>
        <v>100</v>
      </c>
      <c r="K367" s="539"/>
      <c r="L367" s="327"/>
      <c r="M367" s="671">
        <f t="shared" si="54"/>
        <v>257704.19999999998</v>
      </c>
      <c r="N367" s="672">
        <f t="shared" si="55"/>
        <v>257704.19999999998</v>
      </c>
      <c r="O367" s="52"/>
    </row>
    <row r="368" spans="1:15" ht="12.75" customHeight="1" x14ac:dyDescent="0.2">
      <c r="A368" s="557">
        <v>11.06</v>
      </c>
      <c r="B368" s="319" t="s">
        <v>60</v>
      </c>
      <c r="C368" s="543" t="s">
        <v>457</v>
      </c>
      <c r="D368" s="543">
        <v>79</v>
      </c>
      <c r="E368" s="321">
        <v>3690.17</v>
      </c>
      <c r="F368" s="670">
        <f t="shared" si="50"/>
        <v>291523.43</v>
      </c>
      <c r="G368" s="539"/>
      <c r="H368" s="539">
        <f t="shared" si="51"/>
        <v>79</v>
      </c>
      <c r="I368" s="546">
        <f t="shared" si="52"/>
        <v>79</v>
      </c>
      <c r="J368" s="669">
        <f t="shared" si="53"/>
        <v>100</v>
      </c>
      <c r="K368" s="539"/>
      <c r="L368" s="327"/>
      <c r="M368" s="671">
        <f t="shared" si="54"/>
        <v>291523.43</v>
      </c>
      <c r="N368" s="672">
        <f t="shared" si="55"/>
        <v>291523.43</v>
      </c>
      <c r="O368" s="52"/>
    </row>
    <row r="369" spans="1:15" ht="12.75" customHeight="1" x14ac:dyDescent="0.2">
      <c r="A369" s="557">
        <v>11.07</v>
      </c>
      <c r="B369" s="319" t="s">
        <v>472</v>
      </c>
      <c r="C369" s="543" t="s">
        <v>457</v>
      </c>
      <c r="D369" s="543">
        <v>14</v>
      </c>
      <c r="E369" s="321">
        <v>3800</v>
      </c>
      <c r="F369" s="670">
        <f t="shared" si="50"/>
        <v>53200</v>
      </c>
      <c r="G369" s="539"/>
      <c r="H369" s="539">
        <f t="shared" si="51"/>
        <v>14</v>
      </c>
      <c r="I369" s="546">
        <f t="shared" si="52"/>
        <v>14</v>
      </c>
      <c r="J369" s="669">
        <f t="shared" si="53"/>
        <v>100</v>
      </c>
      <c r="K369" s="539"/>
      <c r="L369" s="327"/>
      <c r="M369" s="671">
        <f t="shared" si="54"/>
        <v>53200</v>
      </c>
      <c r="N369" s="672">
        <f t="shared" si="55"/>
        <v>53200</v>
      </c>
      <c r="O369" s="52"/>
    </row>
    <row r="370" spans="1:15" ht="12.75" customHeight="1" x14ac:dyDescent="0.2">
      <c r="A370" s="557">
        <v>11.08</v>
      </c>
      <c r="B370" s="319" t="s">
        <v>473</v>
      </c>
      <c r="C370" s="543" t="s">
        <v>374</v>
      </c>
      <c r="D370" s="543">
        <v>1</v>
      </c>
      <c r="E370" s="321">
        <v>48300</v>
      </c>
      <c r="F370" s="670">
        <f t="shared" si="50"/>
        <v>48300</v>
      </c>
      <c r="G370" s="539"/>
      <c r="H370" s="539">
        <f t="shared" si="51"/>
        <v>1</v>
      </c>
      <c r="I370" s="546">
        <f t="shared" si="52"/>
        <v>1</v>
      </c>
      <c r="J370" s="669">
        <f t="shared" si="53"/>
        <v>100</v>
      </c>
      <c r="K370" s="539"/>
      <c r="L370" s="327"/>
      <c r="M370" s="671">
        <f t="shared" si="54"/>
        <v>48300</v>
      </c>
      <c r="N370" s="672">
        <f t="shared" si="55"/>
        <v>48300</v>
      </c>
      <c r="O370" s="52"/>
    </row>
    <row r="371" spans="1:15" ht="12.75" customHeight="1" x14ac:dyDescent="0.2">
      <c r="A371" s="557"/>
      <c r="B371" s="360" t="s">
        <v>364</v>
      </c>
      <c r="C371" s="543"/>
      <c r="D371" s="543"/>
      <c r="E371" s="321"/>
      <c r="F371" s="558">
        <f>SUM(F363:F370)</f>
        <v>1429492.63</v>
      </c>
      <c r="G371" s="539"/>
      <c r="H371" s="539"/>
      <c r="I371" s="546"/>
      <c r="J371" s="669"/>
      <c r="K371" s="539"/>
      <c r="L371" s="327"/>
      <c r="M371" s="559">
        <f>SUM(M363:M370)</f>
        <v>1429492.63</v>
      </c>
      <c r="N371" s="560">
        <f>L371+M371</f>
        <v>1429492.63</v>
      </c>
      <c r="O371" s="52"/>
    </row>
    <row r="372" spans="1:15" ht="12.75" customHeight="1" x14ac:dyDescent="0.2">
      <c r="A372" s="557">
        <v>12</v>
      </c>
      <c r="B372" s="360" t="s">
        <v>325</v>
      </c>
      <c r="C372" s="543"/>
      <c r="D372" s="543"/>
      <c r="E372" s="321"/>
      <c r="F372" s="558"/>
      <c r="G372" s="539"/>
      <c r="H372" s="539"/>
      <c r="I372" s="546"/>
      <c r="J372" s="669"/>
      <c r="K372" s="539"/>
      <c r="L372" s="327"/>
      <c r="M372" s="559"/>
      <c r="N372" s="560"/>
      <c r="O372" s="52"/>
    </row>
    <row r="373" spans="1:15" ht="12.75" customHeight="1" x14ac:dyDescent="0.2">
      <c r="A373" s="557">
        <v>12.01</v>
      </c>
      <c r="B373" s="319" t="s">
        <v>474</v>
      </c>
      <c r="C373" s="543" t="s">
        <v>457</v>
      </c>
      <c r="D373" s="543">
        <v>2</v>
      </c>
      <c r="E373" s="321">
        <v>10000</v>
      </c>
      <c r="F373" s="670">
        <f>D373*E373</f>
        <v>20000</v>
      </c>
      <c r="G373" s="539"/>
      <c r="H373" s="539">
        <f t="shared" si="51"/>
        <v>2</v>
      </c>
      <c r="I373" s="546">
        <f t="shared" si="52"/>
        <v>2</v>
      </c>
      <c r="J373" s="669">
        <f t="shared" si="53"/>
        <v>100</v>
      </c>
      <c r="K373" s="539"/>
      <c r="L373" s="327"/>
      <c r="M373" s="671">
        <f t="shared" si="54"/>
        <v>20000</v>
      </c>
      <c r="N373" s="672">
        <f t="shared" si="55"/>
        <v>20000</v>
      </c>
      <c r="O373" s="52"/>
    </row>
    <row r="374" spans="1:15" ht="12.75" customHeight="1" x14ac:dyDescent="0.2">
      <c r="A374" s="557">
        <v>12.02</v>
      </c>
      <c r="B374" s="319" t="s">
        <v>475</v>
      </c>
      <c r="C374" s="543" t="s">
        <v>65</v>
      </c>
      <c r="D374" s="543">
        <v>101</v>
      </c>
      <c r="E374" s="321">
        <v>228</v>
      </c>
      <c r="F374" s="670">
        <f>D374*E374</f>
        <v>23028</v>
      </c>
      <c r="G374" s="539"/>
      <c r="H374" s="539">
        <f t="shared" si="51"/>
        <v>101</v>
      </c>
      <c r="I374" s="546">
        <f t="shared" si="52"/>
        <v>101</v>
      </c>
      <c r="J374" s="669">
        <f t="shared" si="53"/>
        <v>100</v>
      </c>
      <c r="K374" s="539"/>
      <c r="L374" s="327"/>
      <c r="M374" s="671">
        <f t="shared" si="54"/>
        <v>23028</v>
      </c>
      <c r="N374" s="672">
        <f t="shared" si="55"/>
        <v>23028</v>
      </c>
      <c r="O374" s="52"/>
    </row>
    <row r="375" spans="1:15" ht="12.75" customHeight="1" x14ac:dyDescent="0.2">
      <c r="A375" s="557">
        <v>12.03</v>
      </c>
      <c r="B375" s="319" t="s">
        <v>476</v>
      </c>
      <c r="C375" s="543" t="s">
        <v>37</v>
      </c>
      <c r="D375" s="543">
        <v>22</v>
      </c>
      <c r="E375" s="321">
        <v>2500</v>
      </c>
      <c r="F375" s="670">
        <f>D375*E375</f>
        <v>55000</v>
      </c>
      <c r="G375" s="539"/>
      <c r="H375" s="539">
        <f t="shared" si="51"/>
        <v>22</v>
      </c>
      <c r="I375" s="546">
        <f t="shared" si="52"/>
        <v>22</v>
      </c>
      <c r="J375" s="669">
        <f t="shared" si="53"/>
        <v>100</v>
      </c>
      <c r="K375" s="539"/>
      <c r="L375" s="327"/>
      <c r="M375" s="671">
        <f t="shared" si="54"/>
        <v>55000</v>
      </c>
      <c r="N375" s="672">
        <f t="shared" si="55"/>
        <v>55000</v>
      </c>
      <c r="O375" s="52"/>
    </row>
    <row r="376" spans="1:15" ht="12.75" customHeight="1" x14ac:dyDescent="0.2">
      <c r="A376" s="557"/>
      <c r="B376" s="360" t="s">
        <v>364</v>
      </c>
      <c r="C376" s="543"/>
      <c r="D376" s="543"/>
      <c r="E376" s="321"/>
      <c r="F376" s="558">
        <f>SUM(F373:F375)</f>
        <v>98028</v>
      </c>
      <c r="G376" s="539"/>
      <c r="H376" s="539"/>
      <c r="I376" s="546"/>
      <c r="J376" s="669"/>
      <c r="K376" s="539"/>
      <c r="L376" s="327"/>
      <c r="M376" s="559">
        <f>SUM(M373:M375)</f>
        <v>98028</v>
      </c>
      <c r="N376" s="560">
        <f>L376+M376</f>
        <v>98028</v>
      </c>
      <c r="O376" s="52"/>
    </row>
    <row r="377" spans="1:15" ht="12.75" customHeight="1" x14ac:dyDescent="0.2">
      <c r="A377" s="557">
        <v>13</v>
      </c>
      <c r="B377" s="360" t="s">
        <v>221</v>
      </c>
      <c r="C377" s="543"/>
      <c r="D377" s="543"/>
      <c r="E377" s="321"/>
      <c r="F377" s="558"/>
      <c r="G377" s="539"/>
      <c r="H377" s="539"/>
      <c r="I377" s="546"/>
      <c r="J377" s="669"/>
      <c r="K377" s="539"/>
      <c r="L377" s="327"/>
      <c r="M377" s="559"/>
      <c r="N377" s="560"/>
      <c r="O377" s="52"/>
    </row>
    <row r="378" spans="1:15" ht="12.75" customHeight="1" x14ac:dyDescent="0.2">
      <c r="A378" s="557">
        <v>13.01</v>
      </c>
      <c r="B378" s="319" t="s">
        <v>477</v>
      </c>
      <c r="C378" s="543" t="s">
        <v>37</v>
      </c>
      <c r="D378" s="543">
        <v>11</v>
      </c>
      <c r="E378" s="321">
        <v>11500</v>
      </c>
      <c r="F378" s="670">
        <f t="shared" ref="F378:F385" si="56">D378*E378</f>
        <v>126500</v>
      </c>
      <c r="G378" s="539"/>
      <c r="H378" s="539">
        <f t="shared" si="51"/>
        <v>11</v>
      </c>
      <c r="I378" s="546">
        <f t="shared" si="52"/>
        <v>11</v>
      </c>
      <c r="J378" s="669">
        <f t="shared" si="53"/>
        <v>100</v>
      </c>
      <c r="K378" s="539"/>
      <c r="L378" s="327"/>
      <c r="M378" s="671">
        <f t="shared" si="54"/>
        <v>126500</v>
      </c>
      <c r="N378" s="672">
        <f t="shared" si="55"/>
        <v>126500</v>
      </c>
      <c r="O378" s="52"/>
    </row>
    <row r="379" spans="1:15" ht="12.75" customHeight="1" x14ac:dyDescent="0.2">
      <c r="A379" s="557">
        <v>13.02</v>
      </c>
      <c r="B379" s="319" t="s">
        <v>478</v>
      </c>
      <c r="C379" s="543" t="s">
        <v>65</v>
      </c>
      <c r="D379" s="543">
        <v>66</v>
      </c>
      <c r="E379" s="321">
        <v>450</v>
      </c>
      <c r="F379" s="670">
        <f t="shared" si="56"/>
        <v>29700</v>
      </c>
      <c r="G379" s="539"/>
      <c r="H379" s="539">
        <f t="shared" si="51"/>
        <v>66</v>
      </c>
      <c r="I379" s="546">
        <f t="shared" si="52"/>
        <v>66</v>
      </c>
      <c r="J379" s="669">
        <f t="shared" si="53"/>
        <v>100</v>
      </c>
      <c r="K379" s="539"/>
      <c r="L379" s="327"/>
      <c r="M379" s="671">
        <f t="shared" si="54"/>
        <v>29700</v>
      </c>
      <c r="N379" s="672">
        <f t="shared" si="55"/>
        <v>29700</v>
      </c>
      <c r="O379" s="52"/>
    </row>
    <row r="380" spans="1:15" ht="12.75" customHeight="1" x14ac:dyDescent="0.2">
      <c r="A380" s="557">
        <v>13.03</v>
      </c>
      <c r="B380" s="319" t="s">
        <v>479</v>
      </c>
      <c r="C380" s="543" t="s">
        <v>37</v>
      </c>
      <c r="D380" s="543">
        <v>31</v>
      </c>
      <c r="E380" s="321">
        <v>1250</v>
      </c>
      <c r="F380" s="670">
        <f t="shared" si="56"/>
        <v>38750</v>
      </c>
      <c r="G380" s="539"/>
      <c r="H380" s="539">
        <f t="shared" si="51"/>
        <v>31</v>
      </c>
      <c r="I380" s="546">
        <f t="shared" si="52"/>
        <v>31</v>
      </c>
      <c r="J380" s="669">
        <f t="shared" si="53"/>
        <v>100</v>
      </c>
      <c r="K380" s="539"/>
      <c r="L380" s="327"/>
      <c r="M380" s="671">
        <f t="shared" si="54"/>
        <v>38750</v>
      </c>
      <c r="N380" s="672">
        <f t="shared" si="55"/>
        <v>38750</v>
      </c>
      <c r="O380" s="52"/>
    </row>
    <row r="381" spans="1:15" ht="12.75" customHeight="1" x14ac:dyDescent="0.2">
      <c r="A381" s="557">
        <v>13.04</v>
      </c>
      <c r="B381" s="319" t="s">
        <v>480</v>
      </c>
      <c r="C381" s="543" t="s">
        <v>376</v>
      </c>
      <c r="D381" s="543">
        <v>1</v>
      </c>
      <c r="E381" s="321">
        <v>10000</v>
      </c>
      <c r="F381" s="670">
        <f t="shared" si="56"/>
        <v>10000</v>
      </c>
      <c r="G381" s="539"/>
      <c r="H381" s="539">
        <f t="shared" si="51"/>
        <v>1</v>
      </c>
      <c r="I381" s="546">
        <f t="shared" si="52"/>
        <v>1</v>
      </c>
      <c r="J381" s="669">
        <f t="shared" si="53"/>
        <v>100</v>
      </c>
      <c r="K381" s="539"/>
      <c r="L381" s="327"/>
      <c r="M381" s="671">
        <f t="shared" si="54"/>
        <v>10000</v>
      </c>
      <c r="N381" s="672">
        <f t="shared" si="55"/>
        <v>10000</v>
      </c>
      <c r="O381" s="52"/>
    </row>
    <row r="382" spans="1:15" ht="12.75" customHeight="1" x14ac:dyDescent="0.2">
      <c r="A382" s="557">
        <v>13.05</v>
      </c>
      <c r="B382" s="319" t="s">
        <v>233</v>
      </c>
      <c r="C382" s="543" t="s">
        <v>374</v>
      </c>
      <c r="D382" s="543">
        <v>1</v>
      </c>
      <c r="E382" s="321">
        <v>40580.400000000001</v>
      </c>
      <c r="F382" s="670">
        <f t="shared" si="56"/>
        <v>40580.400000000001</v>
      </c>
      <c r="G382" s="539"/>
      <c r="H382" s="539">
        <f t="shared" si="51"/>
        <v>1</v>
      </c>
      <c r="I382" s="546">
        <f t="shared" si="52"/>
        <v>1</v>
      </c>
      <c r="J382" s="669">
        <f t="shared" si="53"/>
        <v>100</v>
      </c>
      <c r="K382" s="539"/>
      <c r="L382" s="327"/>
      <c r="M382" s="671">
        <f t="shared" si="54"/>
        <v>40580.400000000001</v>
      </c>
      <c r="N382" s="672">
        <f t="shared" si="55"/>
        <v>40580.400000000001</v>
      </c>
      <c r="O382" s="52"/>
    </row>
    <row r="383" spans="1:15" ht="12.75" customHeight="1" x14ac:dyDescent="0.2">
      <c r="A383" s="557">
        <v>13.06</v>
      </c>
      <c r="B383" s="319" t="s">
        <v>234</v>
      </c>
      <c r="C383" s="543" t="s">
        <v>457</v>
      </c>
      <c r="D383" s="543">
        <v>1</v>
      </c>
      <c r="E383" s="321">
        <v>29558.58</v>
      </c>
      <c r="F383" s="670">
        <f t="shared" si="56"/>
        <v>29558.58</v>
      </c>
      <c r="G383" s="539"/>
      <c r="H383" s="539">
        <f t="shared" si="51"/>
        <v>1</v>
      </c>
      <c r="I383" s="546">
        <f t="shared" si="52"/>
        <v>1</v>
      </c>
      <c r="J383" s="669">
        <f t="shared" si="53"/>
        <v>100</v>
      </c>
      <c r="K383" s="539"/>
      <c r="L383" s="327"/>
      <c r="M383" s="671">
        <f t="shared" si="54"/>
        <v>29558.58</v>
      </c>
      <c r="N383" s="672">
        <f t="shared" si="55"/>
        <v>29558.58</v>
      </c>
      <c r="O383" s="52"/>
    </row>
    <row r="384" spans="1:15" ht="12.75" customHeight="1" x14ac:dyDescent="0.2">
      <c r="A384" s="557">
        <v>13.07</v>
      </c>
      <c r="B384" s="319" t="s">
        <v>481</v>
      </c>
      <c r="C384" s="543" t="s">
        <v>358</v>
      </c>
      <c r="D384" s="543">
        <v>18</v>
      </c>
      <c r="E384" s="321">
        <v>2785</v>
      </c>
      <c r="F384" s="670">
        <f t="shared" si="56"/>
        <v>50130</v>
      </c>
      <c r="G384" s="539"/>
      <c r="H384" s="539">
        <f t="shared" si="51"/>
        <v>18</v>
      </c>
      <c r="I384" s="546">
        <f t="shared" si="52"/>
        <v>18</v>
      </c>
      <c r="J384" s="669">
        <f t="shared" si="53"/>
        <v>100</v>
      </c>
      <c r="K384" s="539"/>
      <c r="L384" s="327"/>
      <c r="M384" s="671">
        <f t="shared" si="54"/>
        <v>50130</v>
      </c>
      <c r="N384" s="672">
        <f t="shared" si="55"/>
        <v>50130</v>
      </c>
      <c r="O384" s="52"/>
    </row>
    <row r="385" spans="1:15" ht="24.75" customHeight="1" x14ac:dyDescent="0.2">
      <c r="A385" s="557">
        <v>13.08</v>
      </c>
      <c r="B385" s="319" t="s">
        <v>482</v>
      </c>
      <c r="C385" s="543" t="s">
        <v>376</v>
      </c>
      <c r="D385" s="543">
        <v>1</v>
      </c>
      <c r="E385" s="321">
        <v>44860</v>
      </c>
      <c r="F385" s="670">
        <f t="shared" si="56"/>
        <v>44860</v>
      </c>
      <c r="G385" s="539"/>
      <c r="H385" s="539">
        <f t="shared" si="51"/>
        <v>1</v>
      </c>
      <c r="I385" s="546">
        <f t="shared" si="52"/>
        <v>1</v>
      </c>
      <c r="J385" s="669">
        <f t="shared" si="53"/>
        <v>100</v>
      </c>
      <c r="K385" s="539"/>
      <c r="L385" s="327"/>
      <c r="M385" s="671">
        <f t="shared" si="54"/>
        <v>44860</v>
      </c>
      <c r="N385" s="672">
        <f t="shared" si="55"/>
        <v>44860</v>
      </c>
      <c r="O385" s="52"/>
    </row>
    <row r="386" spans="1:15" ht="12.75" customHeight="1" x14ac:dyDescent="0.2">
      <c r="A386" s="557"/>
      <c r="B386" s="360" t="s">
        <v>364</v>
      </c>
      <c r="C386" s="543"/>
      <c r="D386" s="543"/>
      <c r="E386" s="321"/>
      <c r="F386" s="558">
        <f>SUM(F378:F385)</f>
        <v>370078.98</v>
      </c>
      <c r="G386" s="539"/>
      <c r="H386" s="539"/>
      <c r="I386" s="546"/>
      <c r="J386" s="669"/>
      <c r="K386" s="539"/>
      <c r="L386" s="327"/>
      <c r="M386" s="559">
        <f>SUM(M378:M385)</f>
        <v>370078.98</v>
      </c>
      <c r="N386" s="560">
        <f>L386+M386</f>
        <v>370078.98</v>
      </c>
      <c r="O386" s="52"/>
    </row>
    <row r="387" spans="1:15" ht="24" customHeight="1" thickBot="1" x14ac:dyDescent="0.25">
      <c r="A387" s="548"/>
      <c r="B387" s="563" t="s">
        <v>343</v>
      </c>
      <c r="C387" s="392"/>
      <c r="D387" s="391"/>
      <c r="E387" s="392"/>
      <c r="F387" s="564">
        <f>F333+F338+F342+F356+F361</f>
        <v>3705546.1771999998</v>
      </c>
      <c r="G387" s="500"/>
      <c r="H387" s="500"/>
      <c r="I387" s="553"/>
      <c r="J387" s="554"/>
      <c r="K387" s="500"/>
      <c r="L387" s="668">
        <f>L333+L338+L342</f>
        <v>2491972.1799999997</v>
      </c>
      <c r="M387" s="555"/>
      <c r="N387" s="565">
        <f>N333+N338+N342</f>
        <v>2491972.1799999997</v>
      </c>
      <c r="O387" s="52"/>
    </row>
    <row r="388" spans="1:15" x14ac:dyDescent="0.2">
      <c r="A388" s="526"/>
      <c r="B388" s="528" t="s">
        <v>98</v>
      </c>
      <c r="C388" s="231"/>
      <c r="D388" s="230"/>
      <c r="E388" s="231"/>
      <c r="F388" s="231"/>
      <c r="G388" s="231"/>
      <c r="H388" s="231"/>
      <c r="I388" s="526"/>
      <c r="J388" s="527"/>
      <c r="K388" s="231"/>
      <c r="L388" s="609">
        <f>L304+L387</f>
        <v>4408139.24</v>
      </c>
      <c r="M388" s="237">
        <f>M361+M356+M386+M376+M371</f>
        <v>3111173.61</v>
      </c>
      <c r="N388" s="237">
        <f>L386+N376+N371+N361+N356+N342+N338+N333+N303+N292+N283</f>
        <v>7149233.8700000001</v>
      </c>
      <c r="O388" s="52"/>
    </row>
    <row r="389" spans="1:15" ht="13.5" thickBot="1" x14ac:dyDescent="0.25">
      <c r="A389" s="526"/>
      <c r="B389" s="528" t="s">
        <v>99</v>
      </c>
      <c r="C389" s="231"/>
      <c r="D389" s="230"/>
      <c r="E389" s="231"/>
      <c r="F389" s="231"/>
      <c r="G389" s="231"/>
      <c r="H389" s="231"/>
      <c r="I389" s="526"/>
      <c r="J389" s="527"/>
      <c r="K389" s="231"/>
      <c r="L389" s="609">
        <f>L251+L388</f>
        <v>17676525.300000001</v>
      </c>
      <c r="M389" s="237">
        <f>M388+M251</f>
        <v>3242601.12</v>
      </c>
      <c r="N389" s="237">
        <f>L389+M389</f>
        <v>20919126.420000002</v>
      </c>
      <c r="O389" s="52"/>
    </row>
    <row r="390" spans="1:15" x14ac:dyDescent="0.2">
      <c r="A390" s="794" t="s">
        <v>0</v>
      </c>
      <c r="B390" s="795"/>
      <c r="C390" s="795"/>
      <c r="D390" s="795"/>
      <c r="E390" s="795"/>
      <c r="F390" s="795"/>
      <c r="G390" s="795"/>
      <c r="H390" s="795"/>
      <c r="I390" s="795"/>
      <c r="J390" s="795"/>
      <c r="K390" s="795"/>
      <c r="L390" s="795"/>
      <c r="M390" s="795"/>
      <c r="N390" s="796"/>
      <c r="O390" s="52"/>
    </row>
    <row r="391" spans="1:15" x14ac:dyDescent="0.2">
      <c r="A391" s="797" t="s">
        <v>1</v>
      </c>
      <c r="B391" s="798"/>
      <c r="C391" s="798"/>
      <c r="D391" s="798"/>
      <c r="E391" s="798"/>
      <c r="F391" s="798"/>
      <c r="G391" s="798"/>
      <c r="H391" s="798"/>
      <c r="I391" s="798"/>
      <c r="J391" s="798"/>
      <c r="K391" s="798"/>
      <c r="L391" s="798"/>
      <c r="M391" s="798"/>
      <c r="N391" s="799"/>
      <c r="O391" s="52"/>
    </row>
    <row r="392" spans="1:15" x14ac:dyDescent="0.2">
      <c r="A392" s="627"/>
      <c r="B392" s="628"/>
      <c r="C392" s="628"/>
      <c r="D392" s="628"/>
      <c r="E392" s="628"/>
      <c r="F392" s="628"/>
      <c r="G392" s="628"/>
      <c r="H392" s="628"/>
      <c r="I392" s="628"/>
      <c r="J392" s="628"/>
      <c r="K392" s="628"/>
      <c r="L392" s="628"/>
      <c r="M392" s="628"/>
      <c r="N392" s="254" t="s">
        <v>344</v>
      </c>
      <c r="O392" s="52"/>
    </row>
    <row r="393" spans="1:15" x14ac:dyDescent="0.2">
      <c r="A393" s="599"/>
      <c r="B393" s="600"/>
      <c r="C393" s="600"/>
      <c r="D393" s="600"/>
      <c r="E393" s="600"/>
      <c r="F393" s="600"/>
      <c r="G393" s="600"/>
      <c r="H393" s="600"/>
      <c r="I393" s="600"/>
      <c r="J393" s="600"/>
      <c r="K393" s="600"/>
      <c r="L393" s="600"/>
      <c r="M393" s="600"/>
      <c r="N393" s="255"/>
      <c r="O393" s="52"/>
    </row>
    <row r="394" spans="1:15" x14ac:dyDescent="0.2">
      <c r="A394" s="7"/>
      <c r="B394" s="256" t="s">
        <v>2</v>
      </c>
      <c r="C394" s="257" t="s">
        <v>163</v>
      </c>
      <c r="D394" s="257"/>
      <c r="E394" s="257"/>
      <c r="F394" s="257"/>
      <c r="G394" s="258"/>
      <c r="H394" s="259"/>
      <c r="I394" s="259"/>
      <c r="J394" s="259"/>
      <c r="K394" s="259"/>
      <c r="L394" s="259"/>
      <c r="M394" s="256" t="s">
        <v>4</v>
      </c>
      <c r="N394" s="260">
        <v>21082083.82</v>
      </c>
      <c r="O394" s="52"/>
    </row>
    <row r="395" spans="1:15" x14ac:dyDescent="0.2">
      <c r="A395" s="7"/>
      <c r="B395" s="256" t="s">
        <v>5</v>
      </c>
      <c r="C395" s="261">
        <v>3</v>
      </c>
      <c r="D395" s="259"/>
      <c r="E395" s="257"/>
      <c r="F395" s="257"/>
      <c r="G395" s="257"/>
      <c r="H395" s="259"/>
      <c r="I395" s="259"/>
      <c r="J395" s="259"/>
      <c r="K395" s="259"/>
      <c r="L395" s="259"/>
      <c r="M395" s="256" t="s">
        <v>6</v>
      </c>
      <c r="N395" s="260">
        <v>4216416.76</v>
      </c>
      <c r="O395" s="52"/>
    </row>
    <row r="396" spans="1:15" x14ac:dyDescent="0.2">
      <c r="A396" s="7"/>
      <c r="B396" s="256" t="s">
        <v>8</v>
      </c>
      <c r="C396" s="257" t="s">
        <v>483</v>
      </c>
      <c r="D396" s="257"/>
      <c r="E396" s="257"/>
      <c r="F396" s="257"/>
      <c r="G396" s="262"/>
      <c r="H396" s="259"/>
      <c r="I396" s="259"/>
      <c r="J396" s="259"/>
      <c r="K396" s="259"/>
      <c r="L396" s="259"/>
      <c r="M396" s="256" t="s">
        <v>9</v>
      </c>
      <c r="N396" s="263" t="s">
        <v>345</v>
      </c>
      <c r="O396" s="216"/>
    </row>
    <row r="397" spans="1:15" x14ac:dyDescent="0.2">
      <c r="A397" s="7"/>
      <c r="B397" s="256" t="s">
        <v>11</v>
      </c>
      <c r="C397" s="257" t="s">
        <v>165</v>
      </c>
      <c r="D397" s="257"/>
      <c r="E397" s="257"/>
      <c r="F397" s="257"/>
      <c r="G397" s="257"/>
      <c r="H397" s="259"/>
      <c r="I397" s="259"/>
      <c r="J397" s="259"/>
      <c r="K397" s="259"/>
      <c r="L397" s="259"/>
      <c r="M397" s="259"/>
      <c r="N397" s="264"/>
      <c r="O397" s="216"/>
    </row>
    <row r="398" spans="1:15" x14ac:dyDescent="0.2">
      <c r="A398" s="7"/>
      <c r="B398" s="8"/>
      <c r="C398" s="9"/>
      <c r="D398" s="9"/>
      <c r="E398" s="9"/>
      <c r="F398" s="9"/>
      <c r="G398" s="9"/>
      <c r="H398" s="11"/>
      <c r="I398" s="11"/>
      <c r="J398" s="11"/>
      <c r="K398" s="11"/>
      <c r="L398" s="266"/>
      <c r="M398" s="266"/>
      <c r="N398" s="255"/>
      <c r="O398" s="216"/>
    </row>
    <row r="399" spans="1:15" x14ac:dyDescent="0.2">
      <c r="A399" s="7"/>
      <c r="B399" s="8"/>
      <c r="C399" s="9"/>
      <c r="D399" s="9"/>
      <c r="E399" s="9"/>
      <c r="F399" s="9"/>
      <c r="G399" s="9"/>
      <c r="H399" s="11"/>
      <c r="I399" s="11"/>
      <c r="J399" s="11"/>
      <c r="K399" s="11"/>
      <c r="L399" s="266"/>
      <c r="M399" s="266"/>
      <c r="N399" s="255"/>
      <c r="O399" s="216"/>
    </row>
    <row r="400" spans="1:15" x14ac:dyDescent="0.2">
      <c r="A400" s="566"/>
      <c r="B400" s="256"/>
      <c r="C400" s="257"/>
      <c r="D400" s="257"/>
      <c r="E400" s="257"/>
      <c r="F400" s="624" t="s">
        <v>19</v>
      </c>
      <c r="G400" s="567"/>
      <c r="H400" s="753" t="s">
        <v>22</v>
      </c>
      <c r="I400" s="753"/>
      <c r="J400" s="753"/>
      <c r="K400" s="753" t="s">
        <v>23</v>
      </c>
      <c r="L400" s="753"/>
      <c r="M400" s="753" t="s">
        <v>24</v>
      </c>
      <c r="N400" s="763"/>
      <c r="O400" s="216"/>
    </row>
    <row r="401" spans="1:15" x14ac:dyDescent="0.2">
      <c r="A401" s="566"/>
      <c r="B401" s="261" t="s">
        <v>99</v>
      </c>
      <c r="C401" s="257"/>
      <c r="D401" s="257"/>
      <c r="E401" s="257"/>
      <c r="F401" s="568">
        <f>F249</f>
        <v>16165262.275799997</v>
      </c>
      <c r="G401" s="257"/>
      <c r="H401" s="759">
        <f>L389</f>
        <v>17676525.300000001</v>
      </c>
      <c r="I401" s="759"/>
      <c r="J401" s="759"/>
      <c r="K401" s="778">
        <f>M389</f>
        <v>3242601.12</v>
      </c>
      <c r="L401" s="778"/>
      <c r="M401" s="768">
        <f>H401+K401</f>
        <v>20919126.420000002</v>
      </c>
      <c r="N401" s="784"/>
      <c r="O401" s="216"/>
    </row>
    <row r="402" spans="1:15" x14ac:dyDescent="0.2">
      <c r="A402" s="566"/>
      <c r="B402" s="256"/>
      <c r="C402" s="257"/>
      <c r="D402" s="257"/>
      <c r="E402" s="257"/>
      <c r="F402" s="257"/>
      <c r="G402" s="257"/>
      <c r="H402" s="259"/>
      <c r="I402" s="259"/>
      <c r="J402" s="259"/>
      <c r="K402" s="259"/>
      <c r="L402" s="259"/>
      <c r="M402" s="259"/>
      <c r="N402" s="264"/>
      <c r="O402" s="216"/>
    </row>
    <row r="403" spans="1:15" x14ac:dyDescent="0.2">
      <c r="A403" s="566"/>
      <c r="B403" s="261" t="s">
        <v>100</v>
      </c>
      <c r="C403" s="257"/>
      <c r="D403" s="257"/>
      <c r="E403" s="257"/>
      <c r="F403" s="257"/>
      <c r="G403" s="257"/>
      <c r="H403" s="259"/>
      <c r="I403" s="259"/>
      <c r="J403" s="259"/>
      <c r="K403" s="259"/>
      <c r="L403" s="259"/>
      <c r="M403" s="259"/>
      <c r="N403" s="264"/>
      <c r="O403" s="216"/>
    </row>
    <row r="404" spans="1:15" x14ac:dyDescent="0.2">
      <c r="A404" s="566"/>
      <c r="B404" s="261"/>
      <c r="C404" s="257"/>
      <c r="D404" s="257"/>
      <c r="E404" s="257"/>
      <c r="F404" s="257"/>
      <c r="G404" s="257"/>
      <c r="H404" s="259"/>
      <c r="I404" s="259"/>
      <c r="J404" s="259"/>
      <c r="K404" s="259"/>
      <c r="L404" s="259"/>
      <c r="M404" s="259"/>
      <c r="N404" s="264"/>
      <c r="O404" s="216"/>
    </row>
    <row r="405" spans="1:15" x14ac:dyDescent="0.2">
      <c r="A405" s="566"/>
      <c r="B405" s="261" t="s">
        <v>101</v>
      </c>
      <c r="C405" s="257"/>
      <c r="D405" s="257"/>
      <c r="E405" s="257"/>
      <c r="F405" s="257"/>
      <c r="G405" s="257"/>
      <c r="H405" s="259"/>
      <c r="I405" s="259"/>
      <c r="J405" s="259"/>
      <c r="K405" s="259"/>
      <c r="L405" s="259"/>
      <c r="M405" s="259"/>
      <c r="N405" s="264"/>
      <c r="O405" s="216"/>
    </row>
    <row r="406" spans="1:15" x14ac:dyDescent="0.2">
      <c r="A406" s="569"/>
      <c r="B406" s="257" t="s">
        <v>102</v>
      </c>
      <c r="C406" s="570"/>
      <c r="D406" s="571">
        <v>0.04</v>
      </c>
      <c r="E406" s="572"/>
      <c r="F406" s="573">
        <f>D406*F401</f>
        <v>646610.49103199993</v>
      </c>
      <c r="G406" s="574"/>
      <c r="H406" s="777">
        <f>D406*H401</f>
        <v>707061.01199999999</v>
      </c>
      <c r="I406" s="777"/>
      <c r="J406" s="777"/>
      <c r="K406" s="778">
        <f>D406*K401</f>
        <v>129704.0448</v>
      </c>
      <c r="L406" s="778"/>
      <c r="M406" s="778">
        <f>D406*M401</f>
        <v>836765.05680000014</v>
      </c>
      <c r="N406" s="779"/>
      <c r="O406" s="216"/>
    </row>
    <row r="407" spans="1:15" x14ac:dyDescent="0.2">
      <c r="A407" s="569"/>
      <c r="B407" s="257" t="s">
        <v>103</v>
      </c>
      <c r="C407" s="570"/>
      <c r="D407" s="571">
        <v>0.1</v>
      </c>
      <c r="E407" s="572"/>
      <c r="F407" s="573">
        <f>D407*F401</f>
        <v>1616526.2275799997</v>
      </c>
      <c r="G407" s="574"/>
      <c r="H407" s="777">
        <f>D407*H401</f>
        <v>1767652.5300000003</v>
      </c>
      <c r="I407" s="777"/>
      <c r="J407" s="777"/>
      <c r="K407" s="778">
        <f>D407*K401</f>
        <v>324260.11200000002</v>
      </c>
      <c r="L407" s="778"/>
      <c r="M407" s="778">
        <f>D407*M401</f>
        <v>2091912.6420000002</v>
      </c>
      <c r="N407" s="779"/>
      <c r="O407" s="216"/>
    </row>
    <row r="408" spans="1:15" x14ac:dyDescent="0.2">
      <c r="A408" s="569"/>
      <c r="B408" s="257" t="s">
        <v>104</v>
      </c>
      <c r="C408" s="570"/>
      <c r="D408" s="571">
        <v>0.18</v>
      </c>
      <c r="E408" s="572"/>
      <c r="F408" s="573">
        <f>D408*F407</f>
        <v>290974.72096439992</v>
      </c>
      <c r="G408" s="574"/>
      <c r="H408" s="777">
        <f>D408*H407</f>
        <v>318177.45540000004</v>
      </c>
      <c r="I408" s="777"/>
      <c r="J408" s="777"/>
      <c r="K408" s="778">
        <f>D408*K407</f>
        <v>58366.820160000003</v>
      </c>
      <c r="L408" s="778"/>
      <c r="M408" s="778">
        <f>D408*M407</f>
        <v>376544.27556000004</v>
      </c>
      <c r="N408" s="779"/>
      <c r="O408" s="216"/>
    </row>
    <row r="409" spans="1:15" x14ac:dyDescent="0.2">
      <c r="A409" s="569"/>
      <c r="B409" s="257" t="s">
        <v>105</v>
      </c>
      <c r="C409" s="570"/>
      <c r="D409" s="571">
        <v>0.04</v>
      </c>
      <c r="E409" s="572"/>
      <c r="F409" s="573">
        <f>D409*F401</f>
        <v>646610.49103199993</v>
      </c>
      <c r="G409" s="574"/>
      <c r="H409" s="777">
        <f>D409*H401</f>
        <v>707061.01199999999</v>
      </c>
      <c r="I409" s="777"/>
      <c r="J409" s="777"/>
      <c r="K409" s="778">
        <f>D409*K401</f>
        <v>129704.0448</v>
      </c>
      <c r="L409" s="778"/>
      <c r="M409" s="778">
        <f>D409*M401</f>
        <v>836765.05680000014</v>
      </c>
      <c r="N409" s="779"/>
      <c r="O409" s="216"/>
    </row>
    <row r="410" spans="1:15" x14ac:dyDescent="0.2">
      <c r="A410" s="569"/>
      <c r="B410" s="257" t="s">
        <v>106</v>
      </c>
      <c r="C410" s="571"/>
      <c r="D410" s="575">
        <v>0.04</v>
      </c>
      <c r="E410" s="572"/>
      <c r="F410" s="573">
        <f>D410*F401</f>
        <v>646610.49103199993</v>
      </c>
      <c r="G410" s="574"/>
      <c r="H410" s="777">
        <f>D410*H401</f>
        <v>707061.01199999999</v>
      </c>
      <c r="I410" s="777"/>
      <c r="J410" s="777"/>
      <c r="K410" s="768">
        <f>D410*K401</f>
        <v>129704.0448</v>
      </c>
      <c r="L410" s="768"/>
      <c r="M410" s="778">
        <f>D410*M401</f>
        <v>836765.05680000014</v>
      </c>
      <c r="N410" s="779"/>
      <c r="O410" s="216"/>
    </row>
    <row r="411" spans="1:15" x14ac:dyDescent="0.2">
      <c r="A411" s="569"/>
      <c r="B411" s="257" t="s">
        <v>107</v>
      </c>
      <c r="C411" s="570"/>
      <c r="D411" s="571">
        <v>0.01</v>
      </c>
      <c r="E411" s="572"/>
      <c r="F411" s="573">
        <f>D411*F401</f>
        <v>161652.62275799998</v>
      </c>
      <c r="G411" s="574"/>
      <c r="H411" s="777">
        <f>D411*H401</f>
        <v>176765.253</v>
      </c>
      <c r="I411" s="777"/>
      <c r="J411" s="777"/>
      <c r="K411" s="768">
        <f>D411*K401</f>
        <v>32426.011200000001</v>
      </c>
      <c r="L411" s="768"/>
      <c r="M411" s="778">
        <f>D411*M401</f>
        <v>209191.26420000003</v>
      </c>
      <c r="N411" s="779"/>
      <c r="O411" s="216"/>
    </row>
    <row r="412" spans="1:15" x14ac:dyDescent="0.2">
      <c r="A412" s="569"/>
      <c r="B412" s="257" t="s">
        <v>108</v>
      </c>
      <c r="C412" s="570"/>
      <c r="D412" s="576">
        <v>1E-3</v>
      </c>
      <c r="E412" s="572"/>
      <c r="F412" s="577">
        <f>D412*F401</f>
        <v>16165.262275799998</v>
      </c>
      <c r="G412" s="574"/>
      <c r="H412" s="780">
        <f>D412*H401</f>
        <v>17676.525300000001</v>
      </c>
      <c r="I412" s="780"/>
      <c r="J412" s="780"/>
      <c r="K412" s="781">
        <f>D412*K401</f>
        <v>3242.6011200000003</v>
      </c>
      <c r="L412" s="781"/>
      <c r="M412" s="782">
        <f>D412*M401</f>
        <v>20919.126420000001</v>
      </c>
      <c r="N412" s="783"/>
      <c r="O412" s="216"/>
    </row>
    <row r="413" spans="1:15" x14ac:dyDescent="0.2">
      <c r="A413" s="569"/>
      <c r="B413" s="578" t="s">
        <v>346</v>
      </c>
      <c r="C413" s="579"/>
      <c r="D413" s="579"/>
      <c r="E413" s="580"/>
      <c r="F413" s="581">
        <f>F406+F407+F408+F409+F410+F411+F412</f>
        <v>4025150.3066741992</v>
      </c>
      <c r="G413" s="574"/>
      <c r="H413" s="772">
        <f>H406+H407+H408+H409+H410+H411+H412</f>
        <v>4401454.7996999994</v>
      </c>
      <c r="I413" s="772"/>
      <c r="J413" s="772"/>
      <c r="K413" s="773">
        <f>K406+K407+K408+K409+K410+K411+K412</f>
        <v>807407.67888000002</v>
      </c>
      <c r="L413" s="773"/>
      <c r="M413" s="774">
        <f>M406+M407+M408+M409+M410+M411+M412</f>
        <v>5208862.4785800008</v>
      </c>
      <c r="N413" s="775"/>
      <c r="O413" s="216"/>
    </row>
    <row r="414" spans="1:15" x14ac:dyDescent="0.2">
      <c r="A414" s="569"/>
      <c r="B414" s="257"/>
      <c r="C414" s="571"/>
      <c r="D414" s="624"/>
      <c r="E414" s="572"/>
      <c r="F414" s="572"/>
      <c r="G414" s="574"/>
      <c r="H414" s="582"/>
      <c r="I414" s="583"/>
      <c r="J414" s="259"/>
      <c r="K414" s="584"/>
      <c r="L414" s="585"/>
      <c r="M414" s="586"/>
      <c r="N414" s="587"/>
      <c r="O414" s="216"/>
    </row>
    <row r="415" spans="1:15" x14ac:dyDescent="0.2">
      <c r="A415" s="569"/>
      <c r="B415" s="578" t="s">
        <v>347</v>
      </c>
      <c r="C415" s="588"/>
      <c r="D415" s="589"/>
      <c r="E415" s="580"/>
      <c r="F415" s="581">
        <f>F401+F413</f>
        <v>20190412.582474194</v>
      </c>
      <c r="G415" s="574"/>
      <c r="H415" s="590"/>
      <c r="I415" s="591">
        <f>H401+H413</f>
        <v>22077980.0997</v>
      </c>
      <c r="J415" s="578"/>
      <c r="K415" s="773">
        <f>K401+K413</f>
        <v>4050008.7988800001</v>
      </c>
      <c r="L415" s="773"/>
      <c r="M415" s="774">
        <f>I415+K415</f>
        <v>26127988.89858</v>
      </c>
      <c r="N415" s="775"/>
      <c r="O415" s="216"/>
    </row>
    <row r="416" spans="1:15" x14ac:dyDescent="0.2">
      <c r="A416" s="569"/>
      <c r="B416" s="259"/>
      <c r="C416" s="592"/>
      <c r="D416" s="585"/>
      <c r="E416" s="586"/>
      <c r="F416" s="586"/>
      <c r="G416" s="586"/>
      <c r="H416" s="582"/>
      <c r="I416" s="583"/>
      <c r="J416" s="259"/>
      <c r="K416" s="592"/>
      <c r="L416" s="585"/>
      <c r="M416" s="586"/>
      <c r="N416" s="593"/>
      <c r="O416" s="216"/>
    </row>
    <row r="417" spans="1:15" x14ac:dyDescent="0.2">
      <c r="A417" s="569"/>
      <c r="B417" s="257" t="s">
        <v>348</v>
      </c>
      <c r="C417" s="571"/>
      <c r="D417" s="571">
        <v>0.04</v>
      </c>
      <c r="E417" s="586"/>
      <c r="F417" s="573">
        <f>D417*F401</f>
        <v>646610.49103199993</v>
      </c>
      <c r="G417" s="586"/>
      <c r="H417" s="582"/>
      <c r="I417" s="583"/>
      <c r="J417" s="259"/>
      <c r="K417" s="776"/>
      <c r="L417" s="776"/>
      <c r="M417" s="769"/>
      <c r="N417" s="770"/>
      <c r="O417" s="216"/>
    </row>
    <row r="418" spans="1:15" x14ac:dyDescent="0.2">
      <c r="A418" s="569"/>
      <c r="B418" s="257" t="s">
        <v>349</v>
      </c>
      <c r="C418" s="257"/>
      <c r="D418" s="571">
        <v>0.1</v>
      </c>
      <c r="E418" s="572"/>
      <c r="F418" s="573">
        <v>105000</v>
      </c>
      <c r="G418" s="572"/>
      <c r="H418" s="582"/>
      <c r="I418" s="583"/>
      <c r="J418" s="257"/>
      <c r="K418" s="759"/>
      <c r="L418" s="759"/>
      <c r="M418" s="769"/>
      <c r="N418" s="770"/>
      <c r="O418" s="216"/>
    </row>
    <row r="419" spans="1:15" x14ac:dyDescent="0.2">
      <c r="A419" s="569"/>
      <c r="B419" s="257" t="s">
        <v>350</v>
      </c>
      <c r="C419" s="257"/>
      <c r="D419" s="571">
        <v>0.18</v>
      </c>
      <c r="E419" s="586"/>
      <c r="F419" s="577">
        <v>140000</v>
      </c>
      <c r="G419" s="586"/>
      <c r="H419" s="594"/>
      <c r="I419" s="583"/>
      <c r="J419" s="257"/>
      <c r="K419" s="766"/>
      <c r="L419" s="766"/>
      <c r="M419" s="764"/>
      <c r="N419" s="771"/>
      <c r="O419" s="595"/>
    </row>
    <row r="420" spans="1:15" x14ac:dyDescent="0.2">
      <c r="A420" s="569"/>
      <c r="B420" s="257"/>
      <c r="C420" s="257"/>
      <c r="D420" s="571"/>
      <c r="E420" s="586"/>
      <c r="F420" s="573">
        <f>F417+F418+F419</f>
        <v>891610.49103199993</v>
      </c>
      <c r="G420" s="586"/>
      <c r="H420" s="594"/>
      <c r="I420" s="583"/>
      <c r="J420" s="257"/>
      <c r="K420" s="759"/>
      <c r="L420" s="759"/>
      <c r="M420" s="769"/>
      <c r="N420" s="770"/>
      <c r="O420" s="595"/>
    </row>
    <row r="421" spans="1:15" x14ac:dyDescent="0.2">
      <c r="A421" s="566"/>
      <c r="B421" s="261"/>
      <c r="C421" s="259"/>
      <c r="D421" s="259"/>
      <c r="E421" s="259"/>
      <c r="F421" s="568">
        <f>F415+F420</f>
        <v>21082023.073506195</v>
      </c>
      <c r="G421" s="259"/>
      <c r="H421" s="259"/>
      <c r="I421" s="259"/>
      <c r="J421" s="259"/>
      <c r="K421" s="761"/>
      <c r="L421" s="761"/>
      <c r="M421" s="761"/>
      <c r="N421" s="762"/>
    </row>
    <row r="422" spans="1:15" x14ac:dyDescent="0.2">
      <c r="A422" s="566"/>
      <c r="B422" s="596" t="s">
        <v>111</v>
      </c>
      <c r="C422" s="571"/>
      <c r="D422" s="259"/>
      <c r="E422" s="259"/>
      <c r="G422" s="259"/>
      <c r="H422" s="259"/>
      <c r="I422" s="259"/>
      <c r="J422" s="259"/>
      <c r="N422" s="597"/>
    </row>
    <row r="423" spans="1:15" x14ac:dyDescent="0.2">
      <c r="A423" s="566"/>
      <c r="B423" s="257" t="s">
        <v>107</v>
      </c>
      <c r="C423" s="259"/>
      <c r="D423" s="571">
        <v>0.01</v>
      </c>
      <c r="E423" s="259"/>
      <c r="F423" s="259"/>
      <c r="G423" s="259"/>
      <c r="H423" s="759">
        <v>176765.25</v>
      </c>
      <c r="I423" s="759"/>
      <c r="J423" s="759"/>
      <c r="K423" s="768">
        <f>K411</f>
        <v>32426.011200000001</v>
      </c>
      <c r="L423" s="768"/>
      <c r="M423" s="759">
        <f>H423+K423</f>
        <v>209191.26120000001</v>
      </c>
      <c r="N423" s="760"/>
    </row>
    <row r="424" spans="1:15" x14ac:dyDescent="0.2">
      <c r="A424" s="566"/>
      <c r="B424" s="257" t="s">
        <v>108</v>
      </c>
      <c r="C424" s="585"/>
      <c r="D424" s="570">
        <v>1E-3</v>
      </c>
      <c r="E424" s="585"/>
      <c r="F424" s="585"/>
      <c r="G424" s="585"/>
      <c r="H424" s="759">
        <v>17676.53</v>
      </c>
      <c r="I424" s="759"/>
      <c r="J424" s="759"/>
      <c r="K424" s="768">
        <f>K412</f>
        <v>3242.6011200000003</v>
      </c>
      <c r="L424" s="768"/>
      <c r="M424" s="759">
        <f>H424+K424</f>
        <v>20919.131119999998</v>
      </c>
      <c r="N424" s="760"/>
      <c r="O424" s="52"/>
    </row>
    <row r="425" spans="1:15" x14ac:dyDescent="0.2">
      <c r="A425" s="566"/>
      <c r="B425" s="261" t="s">
        <v>112</v>
      </c>
      <c r="C425" s="585"/>
      <c r="D425" s="571">
        <v>0.2</v>
      </c>
      <c r="E425" s="585"/>
      <c r="F425" s="585"/>
      <c r="G425" s="585"/>
      <c r="H425" s="764">
        <v>2784979.95</v>
      </c>
      <c r="I425" s="764"/>
      <c r="J425" s="764"/>
      <c r="K425" s="759"/>
      <c r="L425" s="759"/>
      <c r="M425" s="759">
        <v>4216416.76</v>
      </c>
      <c r="N425" s="760"/>
      <c r="O425" s="216"/>
    </row>
    <row r="426" spans="1:15" x14ac:dyDescent="0.2">
      <c r="A426" s="566"/>
      <c r="B426" s="624" t="s">
        <v>113</v>
      </c>
      <c r="C426" s="585"/>
      <c r="D426" s="585"/>
      <c r="E426" s="585"/>
      <c r="F426" s="585"/>
      <c r="G426" s="585"/>
      <c r="H426" s="765">
        <f>H423+H424+H425</f>
        <v>2979421.73</v>
      </c>
      <c r="I426" s="765"/>
      <c r="J426" s="765"/>
      <c r="K426" s="766">
        <v>0</v>
      </c>
      <c r="L426" s="766"/>
      <c r="M426" s="766">
        <v>5662713.5800000001</v>
      </c>
      <c r="N426" s="767"/>
      <c r="O426" s="216"/>
    </row>
    <row r="427" spans="1:15" x14ac:dyDescent="0.2">
      <c r="A427" s="566"/>
      <c r="B427" s="585"/>
      <c r="C427" s="585"/>
      <c r="D427" s="585"/>
      <c r="E427" s="585"/>
      <c r="F427" s="585"/>
      <c r="G427" s="585"/>
      <c r="H427" s="582"/>
      <c r="I427" s="259"/>
      <c r="J427" s="585"/>
      <c r="K427" s="759">
        <f>K423+K424</f>
        <v>35668.61232</v>
      </c>
      <c r="L427" s="759"/>
      <c r="M427" s="759">
        <f>M423+M424+M425+M426</f>
        <v>10109240.732319999</v>
      </c>
      <c r="N427" s="760"/>
      <c r="O427" s="216"/>
    </row>
    <row r="428" spans="1:15" x14ac:dyDescent="0.2">
      <c r="A428" s="566"/>
      <c r="B428" s="585"/>
      <c r="C428" s="585"/>
      <c r="D428" s="585"/>
      <c r="E428" s="585"/>
      <c r="F428" s="585"/>
      <c r="G428" s="585"/>
      <c r="H428" s="582"/>
      <c r="I428" s="259"/>
      <c r="J428" s="585"/>
      <c r="K428" s="625"/>
      <c r="L428" s="625"/>
      <c r="M428" s="625"/>
      <c r="N428" s="626"/>
      <c r="O428" s="216"/>
    </row>
    <row r="429" spans="1:15" x14ac:dyDescent="0.2">
      <c r="A429" s="566"/>
      <c r="B429" s="598" t="s">
        <v>161</v>
      </c>
      <c r="C429" s="585"/>
      <c r="D429" s="585"/>
      <c r="E429" s="585"/>
      <c r="F429" s="585"/>
      <c r="G429" s="585"/>
      <c r="H429" s="761">
        <f>I415-H426</f>
        <v>19098558.3697</v>
      </c>
      <c r="I429" s="761"/>
      <c r="J429" s="761"/>
      <c r="K429" s="761">
        <f>K415-K427</f>
        <v>4014340.1865600003</v>
      </c>
      <c r="L429" s="761"/>
      <c r="M429" s="761">
        <f>M415-M427</f>
        <v>16018748.16626</v>
      </c>
      <c r="N429" s="762"/>
      <c r="O429" s="216"/>
    </row>
    <row r="430" spans="1:15" ht="22.5" customHeight="1" x14ac:dyDescent="0.2">
      <c r="A430" s="752"/>
      <c r="B430" s="753"/>
      <c r="C430" s="753" t="s">
        <v>439</v>
      </c>
      <c r="D430" s="753"/>
      <c r="E430" s="753"/>
      <c r="F430" s="753"/>
      <c r="G430" s="753" t="s">
        <v>440</v>
      </c>
      <c r="H430" s="753"/>
      <c r="I430" s="753"/>
      <c r="J430" s="753"/>
      <c r="K430" s="753" t="s">
        <v>441</v>
      </c>
      <c r="L430" s="753"/>
      <c r="M430" s="753"/>
      <c r="N430" s="763"/>
      <c r="O430" s="216"/>
    </row>
    <row r="431" spans="1:15" x14ac:dyDescent="0.2">
      <c r="A431" s="623"/>
      <c r="B431" s="624"/>
      <c r="C431" s="624"/>
      <c r="D431" s="624"/>
      <c r="E431" s="624"/>
      <c r="F431" s="624"/>
      <c r="G431" s="624"/>
      <c r="H431" s="594"/>
      <c r="I431" s="257"/>
      <c r="J431" s="624"/>
      <c r="K431" s="585"/>
      <c r="L431" s="585"/>
      <c r="M431" s="585"/>
      <c r="N431" s="254"/>
      <c r="O431" s="216"/>
    </row>
    <row r="432" spans="1:15" x14ac:dyDescent="0.2">
      <c r="A432" s="752"/>
      <c r="B432" s="753"/>
      <c r="C432" s="753" t="s">
        <v>442</v>
      </c>
      <c r="D432" s="753"/>
      <c r="E432" s="753"/>
      <c r="F432" s="753"/>
      <c r="G432" s="753" t="s">
        <v>443</v>
      </c>
      <c r="H432" s="753"/>
      <c r="I432" s="753"/>
      <c r="J432" s="753"/>
      <c r="K432" s="754" t="s">
        <v>484</v>
      </c>
      <c r="L432" s="754"/>
      <c r="M432" s="754"/>
      <c r="N432" s="755"/>
      <c r="O432" s="52"/>
    </row>
    <row r="433" spans="1:14" ht="13.5" thickBot="1" x14ac:dyDescent="0.25">
      <c r="A433" s="756"/>
      <c r="B433" s="757"/>
      <c r="C433" s="757" t="s">
        <v>445</v>
      </c>
      <c r="D433" s="757"/>
      <c r="E433" s="757"/>
      <c r="F433" s="757"/>
      <c r="G433" s="757" t="s">
        <v>446</v>
      </c>
      <c r="H433" s="757"/>
      <c r="I433" s="757"/>
      <c r="J433" s="757"/>
      <c r="K433" s="757" t="s">
        <v>447</v>
      </c>
      <c r="L433" s="757"/>
      <c r="M433" s="757"/>
      <c r="N433" s="758"/>
    </row>
    <row r="434" spans="1:14" x14ac:dyDescent="0.2">
      <c r="A434" s="14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</row>
    <row r="435" spans="1:14" x14ac:dyDescent="0.2">
      <c r="A435" s="14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</row>
    <row r="436" spans="1:14" x14ac:dyDescent="0.2">
      <c r="A436" s="14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  <c r="M436" s="14"/>
      <c r="N436" s="14"/>
    </row>
    <row r="437" spans="1:14" x14ac:dyDescent="0.2">
      <c r="A437" s="14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  <c r="M437" s="14"/>
      <c r="N437" s="14"/>
    </row>
    <row r="438" spans="1:14" x14ac:dyDescent="0.2">
      <c r="A438" s="14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  <c r="M438" s="14"/>
      <c r="N438" s="14"/>
    </row>
    <row r="439" spans="1:14" x14ac:dyDescent="0.2">
      <c r="A439" s="14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  <c r="M439" s="14"/>
      <c r="N439" s="14"/>
    </row>
    <row r="440" spans="1:14" x14ac:dyDescent="0.2">
      <c r="A440" s="14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  <c r="M440" s="14"/>
      <c r="N440" s="14"/>
    </row>
    <row r="441" spans="1:14" x14ac:dyDescent="0.2">
      <c r="A441" s="14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  <c r="M441" s="14"/>
      <c r="N441" s="14"/>
    </row>
    <row r="442" spans="1:14" x14ac:dyDescent="0.2">
      <c r="A442" s="14"/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  <c r="M442" s="14"/>
      <c r="N442" s="14"/>
    </row>
    <row r="443" spans="1:14" x14ac:dyDescent="0.2">
      <c r="A443" s="14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</row>
    <row r="444" spans="1:14" x14ac:dyDescent="0.2">
      <c r="A444" s="14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  <c r="M444" s="14"/>
      <c r="N444" s="14"/>
    </row>
    <row r="445" spans="1:14" x14ac:dyDescent="0.2">
      <c r="A445" s="14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</row>
    <row r="446" spans="1:14" x14ac:dyDescent="0.2">
      <c r="A446" s="14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</row>
    <row r="447" spans="1:14" x14ac:dyDescent="0.2">
      <c r="A447" s="14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</row>
    <row r="448" spans="1:14" x14ac:dyDescent="0.2">
      <c r="A448" s="14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</row>
    <row r="449" spans="1:14" x14ac:dyDescent="0.2">
      <c r="A449" s="14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</row>
    <row r="450" spans="1:14" x14ac:dyDescent="0.2">
      <c r="A450" s="14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</row>
    <row r="451" spans="1:14" x14ac:dyDescent="0.2">
      <c r="A451" s="14"/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  <c r="M451" s="14"/>
      <c r="N451" s="14"/>
    </row>
  </sheetData>
  <mergeCells count="120">
    <mergeCell ref="A47:N47"/>
    <mergeCell ref="A55:F55"/>
    <mergeCell ref="G55:K55"/>
    <mergeCell ref="L55:N55"/>
    <mergeCell ref="A82:N82"/>
    <mergeCell ref="A83:N83"/>
    <mergeCell ref="A1:N1"/>
    <mergeCell ref="A2:N2"/>
    <mergeCell ref="A9:F9"/>
    <mergeCell ref="G9:K9"/>
    <mergeCell ref="L9:N9"/>
    <mergeCell ref="A46:N46"/>
    <mergeCell ref="A143:N143"/>
    <mergeCell ref="A144:N144"/>
    <mergeCell ref="A152:F152"/>
    <mergeCell ref="G152:K152"/>
    <mergeCell ref="L152:N152"/>
    <mergeCell ref="A181:N181"/>
    <mergeCell ref="A91:F91"/>
    <mergeCell ref="G91:K91"/>
    <mergeCell ref="L91:N91"/>
    <mergeCell ref="A106:N106"/>
    <mergeCell ref="A107:N107"/>
    <mergeCell ref="A114:F114"/>
    <mergeCell ref="G114:K114"/>
    <mergeCell ref="L114:N114"/>
    <mergeCell ref="A235:F235"/>
    <mergeCell ref="G235:K235"/>
    <mergeCell ref="L235:N235"/>
    <mergeCell ref="A268:N268"/>
    <mergeCell ref="A269:N269"/>
    <mergeCell ref="A277:N277"/>
    <mergeCell ref="A182:N182"/>
    <mergeCell ref="A190:F190"/>
    <mergeCell ref="G190:K190"/>
    <mergeCell ref="L190:N190"/>
    <mergeCell ref="A226:N226"/>
    <mergeCell ref="A227:N227"/>
    <mergeCell ref="A318:F318"/>
    <mergeCell ref="G318:K318"/>
    <mergeCell ref="L318:N318"/>
    <mergeCell ref="A390:N390"/>
    <mergeCell ref="A391:N391"/>
    <mergeCell ref="H400:J400"/>
    <mergeCell ref="K400:L400"/>
    <mergeCell ref="M400:N400"/>
    <mergeCell ref="A278:F278"/>
    <mergeCell ref="G278:K278"/>
    <mergeCell ref="L278:N278"/>
    <mergeCell ref="A308:N308"/>
    <mergeCell ref="A309:N309"/>
    <mergeCell ref="A317:N317"/>
    <mergeCell ref="H407:J407"/>
    <mergeCell ref="K407:L407"/>
    <mergeCell ref="M407:N407"/>
    <mergeCell ref="H408:J408"/>
    <mergeCell ref="K408:L408"/>
    <mergeCell ref="M408:N408"/>
    <mergeCell ref="H401:J401"/>
    <mergeCell ref="K401:L401"/>
    <mergeCell ref="M401:N401"/>
    <mergeCell ref="H406:J406"/>
    <mergeCell ref="K406:L406"/>
    <mergeCell ref="M406:N406"/>
    <mergeCell ref="H411:J411"/>
    <mergeCell ref="K411:L411"/>
    <mergeCell ref="M411:N411"/>
    <mergeCell ref="H412:J412"/>
    <mergeCell ref="K412:L412"/>
    <mergeCell ref="M412:N412"/>
    <mergeCell ref="H409:J409"/>
    <mergeCell ref="K409:L409"/>
    <mergeCell ref="M409:N409"/>
    <mergeCell ref="H410:J410"/>
    <mergeCell ref="K410:L410"/>
    <mergeCell ref="M410:N410"/>
    <mergeCell ref="K418:L418"/>
    <mergeCell ref="M418:N418"/>
    <mergeCell ref="K419:L419"/>
    <mergeCell ref="M419:N419"/>
    <mergeCell ref="K420:L420"/>
    <mergeCell ref="M420:N420"/>
    <mergeCell ref="H413:J413"/>
    <mergeCell ref="K413:L413"/>
    <mergeCell ref="M413:N413"/>
    <mergeCell ref="K415:L415"/>
    <mergeCell ref="M415:N415"/>
    <mergeCell ref="K417:L417"/>
    <mergeCell ref="M417:N417"/>
    <mergeCell ref="H425:J425"/>
    <mergeCell ref="K425:L425"/>
    <mergeCell ref="M425:N425"/>
    <mergeCell ref="H426:J426"/>
    <mergeCell ref="K426:L426"/>
    <mergeCell ref="M426:N426"/>
    <mergeCell ref="K421:L421"/>
    <mergeCell ref="M421:N421"/>
    <mergeCell ref="H423:J423"/>
    <mergeCell ref="K423:L423"/>
    <mergeCell ref="M423:N423"/>
    <mergeCell ref="H424:J424"/>
    <mergeCell ref="K424:L424"/>
    <mergeCell ref="M424:N424"/>
    <mergeCell ref="A432:B432"/>
    <mergeCell ref="C432:F432"/>
    <mergeCell ref="G432:J432"/>
    <mergeCell ref="K432:N432"/>
    <mergeCell ref="A433:B433"/>
    <mergeCell ref="C433:F433"/>
    <mergeCell ref="G433:J433"/>
    <mergeCell ref="K433:N433"/>
    <mergeCell ref="K427:L427"/>
    <mergeCell ref="M427:N427"/>
    <mergeCell ref="H429:J429"/>
    <mergeCell ref="K429:L429"/>
    <mergeCell ref="M429:N429"/>
    <mergeCell ref="A430:B430"/>
    <mergeCell ref="C430:F430"/>
    <mergeCell ref="G430:J430"/>
    <mergeCell ref="K430:N43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5" scale="84" fitToHeight="0" orientation="landscape" horizontalDpi="360" verticalDpi="36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EFA0FE-02B5-4660-B735-EEE34CA7AD35}">
  <dimension ref="A1:Q108"/>
  <sheetViews>
    <sheetView tabSelected="1" zoomScale="98" zoomScaleNormal="98" workbookViewId="0">
      <selection activeCell="F4" sqref="F4"/>
    </sheetView>
  </sheetViews>
  <sheetFormatPr baseColWidth="10" defaultRowHeight="12.75" x14ac:dyDescent="0.2"/>
  <cols>
    <col min="1" max="1" width="9.140625" style="1" customWidth="1"/>
    <col min="2" max="2" width="37.28515625" style="1" bestFit="1" customWidth="1"/>
    <col min="3" max="3" width="5.85546875" style="1" bestFit="1" customWidth="1"/>
    <col min="4" max="4" width="9.7109375" style="1" bestFit="1" customWidth="1"/>
    <col min="5" max="5" width="9.5703125" style="1" bestFit="1" customWidth="1"/>
    <col min="6" max="6" width="14.140625" style="1" bestFit="1" customWidth="1"/>
    <col min="7" max="7" width="10.7109375" style="1" bestFit="1" customWidth="1"/>
    <col min="8" max="8" width="10.42578125" style="1" bestFit="1" customWidth="1"/>
    <col min="9" max="9" width="11.7109375" style="1" customWidth="1"/>
    <col min="10" max="10" width="7.140625" style="1" customWidth="1"/>
    <col min="11" max="11" width="13.85546875" style="1" bestFit="1" customWidth="1"/>
    <col min="12" max="12" width="10.28515625" style="1" customWidth="1"/>
    <col min="13" max="13" width="13.85546875" style="1" bestFit="1" customWidth="1"/>
    <col min="14" max="14" width="14" style="1" customWidth="1"/>
    <col min="15" max="256" width="11.42578125" style="1"/>
    <col min="257" max="257" width="9.140625" style="1" customWidth="1"/>
    <col min="258" max="258" width="37.28515625" style="1" bestFit="1" customWidth="1"/>
    <col min="259" max="259" width="4.85546875" style="1" bestFit="1" customWidth="1"/>
    <col min="260" max="260" width="9.7109375" style="1" bestFit="1" customWidth="1"/>
    <col min="261" max="261" width="9.5703125" style="1" bestFit="1" customWidth="1"/>
    <col min="262" max="262" width="14.140625" style="1" bestFit="1" customWidth="1"/>
    <col min="263" max="263" width="10.7109375" style="1" bestFit="1" customWidth="1"/>
    <col min="264" max="264" width="10.42578125" style="1" bestFit="1" customWidth="1"/>
    <col min="265" max="265" width="11.7109375" style="1" customWidth="1"/>
    <col min="266" max="266" width="7.140625" style="1" customWidth="1"/>
    <col min="267" max="267" width="13.85546875" style="1" bestFit="1" customWidth="1"/>
    <col min="268" max="268" width="10.28515625" style="1" customWidth="1"/>
    <col min="269" max="269" width="13.85546875" style="1" bestFit="1" customWidth="1"/>
    <col min="270" max="270" width="14" style="1" customWidth="1"/>
    <col min="271" max="512" width="11.42578125" style="1"/>
    <col min="513" max="513" width="9.140625" style="1" customWidth="1"/>
    <col min="514" max="514" width="37.28515625" style="1" bestFit="1" customWidth="1"/>
    <col min="515" max="515" width="4.85546875" style="1" bestFit="1" customWidth="1"/>
    <col min="516" max="516" width="9.7109375" style="1" bestFit="1" customWidth="1"/>
    <col min="517" max="517" width="9.5703125" style="1" bestFit="1" customWidth="1"/>
    <col min="518" max="518" width="14.140625" style="1" bestFit="1" customWidth="1"/>
    <col min="519" max="519" width="10.7109375" style="1" bestFit="1" customWidth="1"/>
    <col min="520" max="520" width="10.42578125" style="1" bestFit="1" customWidth="1"/>
    <col min="521" max="521" width="11.7109375" style="1" customWidth="1"/>
    <col min="522" max="522" width="7.140625" style="1" customWidth="1"/>
    <col min="523" max="523" width="13.85546875" style="1" bestFit="1" customWidth="1"/>
    <col min="524" max="524" width="10.28515625" style="1" customWidth="1"/>
    <col min="525" max="525" width="13.85546875" style="1" bestFit="1" customWidth="1"/>
    <col min="526" max="526" width="14" style="1" customWidth="1"/>
    <col min="527" max="768" width="11.42578125" style="1"/>
    <col min="769" max="769" width="9.140625" style="1" customWidth="1"/>
    <col min="770" max="770" width="37.28515625" style="1" bestFit="1" customWidth="1"/>
    <col min="771" max="771" width="4.85546875" style="1" bestFit="1" customWidth="1"/>
    <col min="772" max="772" width="9.7109375" style="1" bestFit="1" customWidth="1"/>
    <col min="773" max="773" width="9.5703125" style="1" bestFit="1" customWidth="1"/>
    <col min="774" max="774" width="14.140625" style="1" bestFit="1" customWidth="1"/>
    <col min="775" max="775" width="10.7109375" style="1" bestFit="1" customWidth="1"/>
    <col min="776" max="776" width="10.42578125" style="1" bestFit="1" customWidth="1"/>
    <col min="777" max="777" width="11.7109375" style="1" customWidth="1"/>
    <col min="778" max="778" width="7.140625" style="1" customWidth="1"/>
    <col min="779" max="779" width="13.85546875" style="1" bestFit="1" customWidth="1"/>
    <col min="780" max="780" width="10.28515625" style="1" customWidth="1"/>
    <col min="781" max="781" width="13.85546875" style="1" bestFit="1" customWidth="1"/>
    <col min="782" max="782" width="14" style="1" customWidth="1"/>
    <col min="783" max="1024" width="11.42578125" style="1"/>
    <col min="1025" max="1025" width="9.140625" style="1" customWidth="1"/>
    <col min="1026" max="1026" width="37.28515625" style="1" bestFit="1" customWidth="1"/>
    <col min="1027" max="1027" width="4.85546875" style="1" bestFit="1" customWidth="1"/>
    <col min="1028" max="1028" width="9.7109375" style="1" bestFit="1" customWidth="1"/>
    <col min="1029" max="1029" width="9.5703125" style="1" bestFit="1" customWidth="1"/>
    <col min="1030" max="1030" width="14.140625" style="1" bestFit="1" customWidth="1"/>
    <col min="1031" max="1031" width="10.7109375" style="1" bestFit="1" customWidth="1"/>
    <col min="1032" max="1032" width="10.42578125" style="1" bestFit="1" customWidth="1"/>
    <col min="1033" max="1033" width="11.7109375" style="1" customWidth="1"/>
    <col min="1034" max="1034" width="7.140625" style="1" customWidth="1"/>
    <col min="1035" max="1035" width="13.85546875" style="1" bestFit="1" customWidth="1"/>
    <col min="1036" max="1036" width="10.28515625" style="1" customWidth="1"/>
    <col min="1037" max="1037" width="13.85546875" style="1" bestFit="1" customWidth="1"/>
    <col min="1038" max="1038" width="14" style="1" customWidth="1"/>
    <col min="1039" max="1280" width="11.42578125" style="1"/>
    <col min="1281" max="1281" width="9.140625" style="1" customWidth="1"/>
    <col min="1282" max="1282" width="37.28515625" style="1" bestFit="1" customWidth="1"/>
    <col min="1283" max="1283" width="4.85546875" style="1" bestFit="1" customWidth="1"/>
    <col min="1284" max="1284" width="9.7109375" style="1" bestFit="1" customWidth="1"/>
    <col min="1285" max="1285" width="9.5703125" style="1" bestFit="1" customWidth="1"/>
    <col min="1286" max="1286" width="14.140625" style="1" bestFit="1" customWidth="1"/>
    <col min="1287" max="1287" width="10.7109375" style="1" bestFit="1" customWidth="1"/>
    <col min="1288" max="1288" width="10.42578125" style="1" bestFit="1" customWidth="1"/>
    <col min="1289" max="1289" width="11.7109375" style="1" customWidth="1"/>
    <col min="1290" max="1290" width="7.140625" style="1" customWidth="1"/>
    <col min="1291" max="1291" width="13.85546875" style="1" bestFit="1" customWidth="1"/>
    <col min="1292" max="1292" width="10.28515625" style="1" customWidth="1"/>
    <col min="1293" max="1293" width="13.85546875" style="1" bestFit="1" customWidth="1"/>
    <col min="1294" max="1294" width="14" style="1" customWidth="1"/>
    <col min="1295" max="1536" width="11.42578125" style="1"/>
    <col min="1537" max="1537" width="9.140625" style="1" customWidth="1"/>
    <col min="1538" max="1538" width="37.28515625" style="1" bestFit="1" customWidth="1"/>
    <col min="1539" max="1539" width="4.85546875" style="1" bestFit="1" customWidth="1"/>
    <col min="1540" max="1540" width="9.7109375" style="1" bestFit="1" customWidth="1"/>
    <col min="1541" max="1541" width="9.5703125" style="1" bestFit="1" customWidth="1"/>
    <col min="1542" max="1542" width="14.140625" style="1" bestFit="1" customWidth="1"/>
    <col min="1543" max="1543" width="10.7109375" style="1" bestFit="1" customWidth="1"/>
    <col min="1544" max="1544" width="10.42578125" style="1" bestFit="1" customWidth="1"/>
    <col min="1545" max="1545" width="11.7109375" style="1" customWidth="1"/>
    <col min="1546" max="1546" width="7.140625" style="1" customWidth="1"/>
    <col min="1547" max="1547" width="13.85546875" style="1" bestFit="1" customWidth="1"/>
    <col min="1548" max="1548" width="10.28515625" style="1" customWidth="1"/>
    <col min="1549" max="1549" width="13.85546875" style="1" bestFit="1" customWidth="1"/>
    <col min="1550" max="1550" width="14" style="1" customWidth="1"/>
    <col min="1551" max="1792" width="11.42578125" style="1"/>
    <col min="1793" max="1793" width="9.140625" style="1" customWidth="1"/>
    <col min="1794" max="1794" width="37.28515625" style="1" bestFit="1" customWidth="1"/>
    <col min="1795" max="1795" width="4.85546875" style="1" bestFit="1" customWidth="1"/>
    <col min="1796" max="1796" width="9.7109375" style="1" bestFit="1" customWidth="1"/>
    <col min="1797" max="1797" width="9.5703125" style="1" bestFit="1" customWidth="1"/>
    <col min="1798" max="1798" width="14.140625" style="1" bestFit="1" customWidth="1"/>
    <col min="1799" max="1799" width="10.7109375" style="1" bestFit="1" customWidth="1"/>
    <col min="1800" max="1800" width="10.42578125" style="1" bestFit="1" customWidth="1"/>
    <col min="1801" max="1801" width="11.7109375" style="1" customWidth="1"/>
    <col min="1802" max="1802" width="7.140625" style="1" customWidth="1"/>
    <col min="1803" max="1803" width="13.85546875" style="1" bestFit="1" customWidth="1"/>
    <col min="1804" max="1804" width="10.28515625" style="1" customWidth="1"/>
    <col min="1805" max="1805" width="13.85546875" style="1" bestFit="1" customWidth="1"/>
    <col min="1806" max="1806" width="14" style="1" customWidth="1"/>
    <col min="1807" max="2048" width="11.42578125" style="1"/>
    <col min="2049" max="2049" width="9.140625" style="1" customWidth="1"/>
    <col min="2050" max="2050" width="37.28515625" style="1" bestFit="1" customWidth="1"/>
    <col min="2051" max="2051" width="4.85546875" style="1" bestFit="1" customWidth="1"/>
    <col min="2052" max="2052" width="9.7109375" style="1" bestFit="1" customWidth="1"/>
    <col min="2053" max="2053" width="9.5703125" style="1" bestFit="1" customWidth="1"/>
    <col min="2054" max="2054" width="14.140625" style="1" bestFit="1" customWidth="1"/>
    <col min="2055" max="2055" width="10.7109375" style="1" bestFit="1" customWidth="1"/>
    <col min="2056" max="2056" width="10.42578125" style="1" bestFit="1" customWidth="1"/>
    <col min="2057" max="2057" width="11.7109375" style="1" customWidth="1"/>
    <col min="2058" max="2058" width="7.140625" style="1" customWidth="1"/>
    <col min="2059" max="2059" width="13.85546875" style="1" bestFit="1" customWidth="1"/>
    <col min="2060" max="2060" width="10.28515625" style="1" customWidth="1"/>
    <col min="2061" max="2061" width="13.85546875" style="1" bestFit="1" customWidth="1"/>
    <col min="2062" max="2062" width="14" style="1" customWidth="1"/>
    <col min="2063" max="2304" width="11.42578125" style="1"/>
    <col min="2305" max="2305" width="9.140625" style="1" customWidth="1"/>
    <col min="2306" max="2306" width="37.28515625" style="1" bestFit="1" customWidth="1"/>
    <col min="2307" max="2307" width="4.85546875" style="1" bestFit="1" customWidth="1"/>
    <col min="2308" max="2308" width="9.7109375" style="1" bestFit="1" customWidth="1"/>
    <col min="2309" max="2309" width="9.5703125" style="1" bestFit="1" customWidth="1"/>
    <col min="2310" max="2310" width="14.140625" style="1" bestFit="1" customWidth="1"/>
    <col min="2311" max="2311" width="10.7109375" style="1" bestFit="1" customWidth="1"/>
    <col min="2312" max="2312" width="10.42578125" style="1" bestFit="1" customWidth="1"/>
    <col min="2313" max="2313" width="11.7109375" style="1" customWidth="1"/>
    <col min="2314" max="2314" width="7.140625" style="1" customWidth="1"/>
    <col min="2315" max="2315" width="13.85546875" style="1" bestFit="1" customWidth="1"/>
    <col min="2316" max="2316" width="10.28515625" style="1" customWidth="1"/>
    <col min="2317" max="2317" width="13.85546875" style="1" bestFit="1" customWidth="1"/>
    <col min="2318" max="2318" width="14" style="1" customWidth="1"/>
    <col min="2319" max="2560" width="11.42578125" style="1"/>
    <col min="2561" max="2561" width="9.140625" style="1" customWidth="1"/>
    <col min="2562" max="2562" width="37.28515625" style="1" bestFit="1" customWidth="1"/>
    <col min="2563" max="2563" width="4.85546875" style="1" bestFit="1" customWidth="1"/>
    <col min="2564" max="2564" width="9.7109375" style="1" bestFit="1" customWidth="1"/>
    <col min="2565" max="2565" width="9.5703125" style="1" bestFit="1" customWidth="1"/>
    <col min="2566" max="2566" width="14.140625" style="1" bestFit="1" customWidth="1"/>
    <col min="2567" max="2567" width="10.7109375" style="1" bestFit="1" customWidth="1"/>
    <col min="2568" max="2568" width="10.42578125" style="1" bestFit="1" customWidth="1"/>
    <col min="2569" max="2569" width="11.7109375" style="1" customWidth="1"/>
    <col min="2570" max="2570" width="7.140625" style="1" customWidth="1"/>
    <col min="2571" max="2571" width="13.85546875" style="1" bestFit="1" customWidth="1"/>
    <col min="2572" max="2572" width="10.28515625" style="1" customWidth="1"/>
    <col min="2573" max="2573" width="13.85546875" style="1" bestFit="1" customWidth="1"/>
    <col min="2574" max="2574" width="14" style="1" customWidth="1"/>
    <col min="2575" max="2816" width="11.42578125" style="1"/>
    <col min="2817" max="2817" width="9.140625" style="1" customWidth="1"/>
    <col min="2818" max="2818" width="37.28515625" style="1" bestFit="1" customWidth="1"/>
    <col min="2819" max="2819" width="4.85546875" style="1" bestFit="1" customWidth="1"/>
    <col min="2820" max="2820" width="9.7109375" style="1" bestFit="1" customWidth="1"/>
    <col min="2821" max="2821" width="9.5703125" style="1" bestFit="1" customWidth="1"/>
    <col min="2822" max="2822" width="14.140625" style="1" bestFit="1" customWidth="1"/>
    <col min="2823" max="2823" width="10.7109375" style="1" bestFit="1" customWidth="1"/>
    <col min="2824" max="2824" width="10.42578125" style="1" bestFit="1" customWidth="1"/>
    <col min="2825" max="2825" width="11.7109375" style="1" customWidth="1"/>
    <col min="2826" max="2826" width="7.140625" style="1" customWidth="1"/>
    <col min="2827" max="2827" width="13.85546875" style="1" bestFit="1" customWidth="1"/>
    <col min="2828" max="2828" width="10.28515625" style="1" customWidth="1"/>
    <col min="2829" max="2829" width="13.85546875" style="1" bestFit="1" customWidth="1"/>
    <col min="2830" max="2830" width="14" style="1" customWidth="1"/>
    <col min="2831" max="3072" width="11.42578125" style="1"/>
    <col min="3073" max="3073" width="9.140625" style="1" customWidth="1"/>
    <col min="3074" max="3074" width="37.28515625" style="1" bestFit="1" customWidth="1"/>
    <col min="3075" max="3075" width="4.85546875" style="1" bestFit="1" customWidth="1"/>
    <col min="3076" max="3076" width="9.7109375" style="1" bestFit="1" customWidth="1"/>
    <col min="3077" max="3077" width="9.5703125" style="1" bestFit="1" customWidth="1"/>
    <col min="3078" max="3078" width="14.140625" style="1" bestFit="1" customWidth="1"/>
    <col min="3079" max="3079" width="10.7109375" style="1" bestFit="1" customWidth="1"/>
    <col min="3080" max="3080" width="10.42578125" style="1" bestFit="1" customWidth="1"/>
    <col min="3081" max="3081" width="11.7109375" style="1" customWidth="1"/>
    <col min="3082" max="3082" width="7.140625" style="1" customWidth="1"/>
    <col min="3083" max="3083" width="13.85546875" style="1" bestFit="1" customWidth="1"/>
    <col min="3084" max="3084" width="10.28515625" style="1" customWidth="1"/>
    <col min="3085" max="3085" width="13.85546875" style="1" bestFit="1" customWidth="1"/>
    <col min="3086" max="3086" width="14" style="1" customWidth="1"/>
    <col min="3087" max="3328" width="11.42578125" style="1"/>
    <col min="3329" max="3329" width="9.140625" style="1" customWidth="1"/>
    <col min="3330" max="3330" width="37.28515625" style="1" bestFit="1" customWidth="1"/>
    <col min="3331" max="3331" width="4.85546875" style="1" bestFit="1" customWidth="1"/>
    <col min="3332" max="3332" width="9.7109375" style="1" bestFit="1" customWidth="1"/>
    <col min="3333" max="3333" width="9.5703125" style="1" bestFit="1" customWidth="1"/>
    <col min="3334" max="3334" width="14.140625" style="1" bestFit="1" customWidth="1"/>
    <col min="3335" max="3335" width="10.7109375" style="1" bestFit="1" customWidth="1"/>
    <col min="3336" max="3336" width="10.42578125" style="1" bestFit="1" customWidth="1"/>
    <col min="3337" max="3337" width="11.7109375" style="1" customWidth="1"/>
    <col min="3338" max="3338" width="7.140625" style="1" customWidth="1"/>
    <col min="3339" max="3339" width="13.85546875" style="1" bestFit="1" customWidth="1"/>
    <col min="3340" max="3340" width="10.28515625" style="1" customWidth="1"/>
    <col min="3341" max="3341" width="13.85546875" style="1" bestFit="1" customWidth="1"/>
    <col min="3342" max="3342" width="14" style="1" customWidth="1"/>
    <col min="3343" max="3584" width="11.42578125" style="1"/>
    <col min="3585" max="3585" width="9.140625" style="1" customWidth="1"/>
    <col min="3586" max="3586" width="37.28515625" style="1" bestFit="1" customWidth="1"/>
    <col min="3587" max="3587" width="4.85546875" style="1" bestFit="1" customWidth="1"/>
    <col min="3588" max="3588" width="9.7109375" style="1" bestFit="1" customWidth="1"/>
    <col min="3589" max="3589" width="9.5703125" style="1" bestFit="1" customWidth="1"/>
    <col min="3590" max="3590" width="14.140625" style="1" bestFit="1" customWidth="1"/>
    <col min="3591" max="3591" width="10.7109375" style="1" bestFit="1" customWidth="1"/>
    <col min="3592" max="3592" width="10.42578125" style="1" bestFit="1" customWidth="1"/>
    <col min="3593" max="3593" width="11.7109375" style="1" customWidth="1"/>
    <col min="3594" max="3594" width="7.140625" style="1" customWidth="1"/>
    <col min="3595" max="3595" width="13.85546875" style="1" bestFit="1" customWidth="1"/>
    <col min="3596" max="3596" width="10.28515625" style="1" customWidth="1"/>
    <col min="3597" max="3597" width="13.85546875" style="1" bestFit="1" customWidth="1"/>
    <col min="3598" max="3598" width="14" style="1" customWidth="1"/>
    <col min="3599" max="3840" width="11.42578125" style="1"/>
    <col min="3841" max="3841" width="9.140625" style="1" customWidth="1"/>
    <col min="3842" max="3842" width="37.28515625" style="1" bestFit="1" customWidth="1"/>
    <col min="3843" max="3843" width="4.85546875" style="1" bestFit="1" customWidth="1"/>
    <col min="3844" max="3844" width="9.7109375" style="1" bestFit="1" customWidth="1"/>
    <col min="3845" max="3845" width="9.5703125" style="1" bestFit="1" customWidth="1"/>
    <col min="3846" max="3846" width="14.140625" style="1" bestFit="1" customWidth="1"/>
    <col min="3847" max="3847" width="10.7109375" style="1" bestFit="1" customWidth="1"/>
    <col min="3848" max="3848" width="10.42578125" style="1" bestFit="1" customWidth="1"/>
    <col min="3849" max="3849" width="11.7109375" style="1" customWidth="1"/>
    <col min="3850" max="3850" width="7.140625" style="1" customWidth="1"/>
    <col min="3851" max="3851" width="13.85546875" style="1" bestFit="1" customWidth="1"/>
    <col min="3852" max="3852" width="10.28515625" style="1" customWidth="1"/>
    <col min="3853" max="3853" width="13.85546875" style="1" bestFit="1" customWidth="1"/>
    <col min="3854" max="3854" width="14" style="1" customWidth="1"/>
    <col min="3855" max="4096" width="11.42578125" style="1"/>
    <col min="4097" max="4097" width="9.140625" style="1" customWidth="1"/>
    <col min="4098" max="4098" width="37.28515625" style="1" bestFit="1" customWidth="1"/>
    <col min="4099" max="4099" width="4.85546875" style="1" bestFit="1" customWidth="1"/>
    <col min="4100" max="4100" width="9.7109375" style="1" bestFit="1" customWidth="1"/>
    <col min="4101" max="4101" width="9.5703125" style="1" bestFit="1" customWidth="1"/>
    <col min="4102" max="4102" width="14.140625" style="1" bestFit="1" customWidth="1"/>
    <col min="4103" max="4103" width="10.7109375" style="1" bestFit="1" customWidth="1"/>
    <col min="4104" max="4104" width="10.42578125" style="1" bestFit="1" customWidth="1"/>
    <col min="4105" max="4105" width="11.7109375" style="1" customWidth="1"/>
    <col min="4106" max="4106" width="7.140625" style="1" customWidth="1"/>
    <col min="4107" max="4107" width="13.85546875" style="1" bestFit="1" customWidth="1"/>
    <col min="4108" max="4108" width="10.28515625" style="1" customWidth="1"/>
    <col min="4109" max="4109" width="13.85546875" style="1" bestFit="1" customWidth="1"/>
    <col min="4110" max="4110" width="14" style="1" customWidth="1"/>
    <col min="4111" max="4352" width="11.42578125" style="1"/>
    <col min="4353" max="4353" width="9.140625" style="1" customWidth="1"/>
    <col min="4354" max="4354" width="37.28515625" style="1" bestFit="1" customWidth="1"/>
    <col min="4355" max="4355" width="4.85546875" style="1" bestFit="1" customWidth="1"/>
    <col min="4356" max="4356" width="9.7109375" style="1" bestFit="1" customWidth="1"/>
    <col min="4357" max="4357" width="9.5703125" style="1" bestFit="1" customWidth="1"/>
    <col min="4358" max="4358" width="14.140625" style="1" bestFit="1" customWidth="1"/>
    <col min="4359" max="4359" width="10.7109375" style="1" bestFit="1" customWidth="1"/>
    <col min="4360" max="4360" width="10.42578125" style="1" bestFit="1" customWidth="1"/>
    <col min="4361" max="4361" width="11.7109375" style="1" customWidth="1"/>
    <col min="4362" max="4362" width="7.140625" style="1" customWidth="1"/>
    <col min="4363" max="4363" width="13.85546875" style="1" bestFit="1" customWidth="1"/>
    <col min="4364" max="4364" width="10.28515625" style="1" customWidth="1"/>
    <col min="4365" max="4365" width="13.85546875" style="1" bestFit="1" customWidth="1"/>
    <col min="4366" max="4366" width="14" style="1" customWidth="1"/>
    <col min="4367" max="4608" width="11.42578125" style="1"/>
    <col min="4609" max="4609" width="9.140625" style="1" customWidth="1"/>
    <col min="4610" max="4610" width="37.28515625" style="1" bestFit="1" customWidth="1"/>
    <col min="4611" max="4611" width="4.85546875" style="1" bestFit="1" customWidth="1"/>
    <col min="4612" max="4612" width="9.7109375" style="1" bestFit="1" customWidth="1"/>
    <col min="4613" max="4613" width="9.5703125" style="1" bestFit="1" customWidth="1"/>
    <col min="4614" max="4614" width="14.140625" style="1" bestFit="1" customWidth="1"/>
    <col min="4615" max="4615" width="10.7109375" style="1" bestFit="1" customWidth="1"/>
    <col min="4616" max="4616" width="10.42578125" style="1" bestFit="1" customWidth="1"/>
    <col min="4617" max="4617" width="11.7109375" style="1" customWidth="1"/>
    <col min="4618" max="4618" width="7.140625" style="1" customWidth="1"/>
    <col min="4619" max="4619" width="13.85546875" style="1" bestFit="1" customWidth="1"/>
    <col min="4620" max="4620" width="10.28515625" style="1" customWidth="1"/>
    <col min="4621" max="4621" width="13.85546875" style="1" bestFit="1" customWidth="1"/>
    <col min="4622" max="4622" width="14" style="1" customWidth="1"/>
    <col min="4623" max="4864" width="11.42578125" style="1"/>
    <col min="4865" max="4865" width="9.140625" style="1" customWidth="1"/>
    <col min="4866" max="4866" width="37.28515625" style="1" bestFit="1" customWidth="1"/>
    <col min="4867" max="4867" width="4.85546875" style="1" bestFit="1" customWidth="1"/>
    <col min="4868" max="4868" width="9.7109375" style="1" bestFit="1" customWidth="1"/>
    <col min="4869" max="4869" width="9.5703125" style="1" bestFit="1" customWidth="1"/>
    <col min="4870" max="4870" width="14.140625" style="1" bestFit="1" customWidth="1"/>
    <col min="4871" max="4871" width="10.7109375" style="1" bestFit="1" customWidth="1"/>
    <col min="4872" max="4872" width="10.42578125" style="1" bestFit="1" customWidth="1"/>
    <col min="4873" max="4873" width="11.7109375" style="1" customWidth="1"/>
    <col min="4874" max="4874" width="7.140625" style="1" customWidth="1"/>
    <col min="4875" max="4875" width="13.85546875" style="1" bestFit="1" customWidth="1"/>
    <col min="4876" max="4876" width="10.28515625" style="1" customWidth="1"/>
    <col min="4877" max="4877" width="13.85546875" style="1" bestFit="1" customWidth="1"/>
    <col min="4878" max="4878" width="14" style="1" customWidth="1"/>
    <col min="4879" max="5120" width="11.42578125" style="1"/>
    <col min="5121" max="5121" width="9.140625" style="1" customWidth="1"/>
    <col min="5122" max="5122" width="37.28515625" style="1" bestFit="1" customWidth="1"/>
    <col min="5123" max="5123" width="4.85546875" style="1" bestFit="1" customWidth="1"/>
    <col min="5124" max="5124" width="9.7109375" style="1" bestFit="1" customWidth="1"/>
    <col min="5125" max="5125" width="9.5703125" style="1" bestFit="1" customWidth="1"/>
    <col min="5126" max="5126" width="14.140625" style="1" bestFit="1" customWidth="1"/>
    <col min="5127" max="5127" width="10.7109375" style="1" bestFit="1" customWidth="1"/>
    <col min="5128" max="5128" width="10.42578125" style="1" bestFit="1" customWidth="1"/>
    <col min="5129" max="5129" width="11.7109375" style="1" customWidth="1"/>
    <col min="5130" max="5130" width="7.140625" style="1" customWidth="1"/>
    <col min="5131" max="5131" width="13.85546875" style="1" bestFit="1" customWidth="1"/>
    <col min="5132" max="5132" width="10.28515625" style="1" customWidth="1"/>
    <col min="5133" max="5133" width="13.85546875" style="1" bestFit="1" customWidth="1"/>
    <col min="5134" max="5134" width="14" style="1" customWidth="1"/>
    <col min="5135" max="5376" width="11.42578125" style="1"/>
    <col min="5377" max="5377" width="9.140625" style="1" customWidth="1"/>
    <col min="5378" max="5378" width="37.28515625" style="1" bestFit="1" customWidth="1"/>
    <col min="5379" max="5379" width="4.85546875" style="1" bestFit="1" customWidth="1"/>
    <col min="5380" max="5380" width="9.7109375" style="1" bestFit="1" customWidth="1"/>
    <col min="5381" max="5381" width="9.5703125" style="1" bestFit="1" customWidth="1"/>
    <col min="5382" max="5382" width="14.140625" style="1" bestFit="1" customWidth="1"/>
    <col min="5383" max="5383" width="10.7109375" style="1" bestFit="1" customWidth="1"/>
    <col min="5384" max="5384" width="10.42578125" style="1" bestFit="1" customWidth="1"/>
    <col min="5385" max="5385" width="11.7109375" style="1" customWidth="1"/>
    <col min="5386" max="5386" width="7.140625" style="1" customWidth="1"/>
    <col min="5387" max="5387" width="13.85546875" style="1" bestFit="1" customWidth="1"/>
    <col min="5388" max="5388" width="10.28515625" style="1" customWidth="1"/>
    <col min="5389" max="5389" width="13.85546875" style="1" bestFit="1" customWidth="1"/>
    <col min="5390" max="5390" width="14" style="1" customWidth="1"/>
    <col min="5391" max="5632" width="11.42578125" style="1"/>
    <col min="5633" max="5633" width="9.140625" style="1" customWidth="1"/>
    <col min="5634" max="5634" width="37.28515625" style="1" bestFit="1" customWidth="1"/>
    <col min="5635" max="5635" width="4.85546875" style="1" bestFit="1" customWidth="1"/>
    <col min="5636" max="5636" width="9.7109375" style="1" bestFit="1" customWidth="1"/>
    <col min="5637" max="5637" width="9.5703125" style="1" bestFit="1" customWidth="1"/>
    <col min="5638" max="5638" width="14.140625" style="1" bestFit="1" customWidth="1"/>
    <col min="5639" max="5639" width="10.7109375" style="1" bestFit="1" customWidth="1"/>
    <col min="5640" max="5640" width="10.42578125" style="1" bestFit="1" customWidth="1"/>
    <col min="5641" max="5641" width="11.7109375" style="1" customWidth="1"/>
    <col min="5642" max="5642" width="7.140625" style="1" customWidth="1"/>
    <col min="5643" max="5643" width="13.85546875" style="1" bestFit="1" customWidth="1"/>
    <col min="5644" max="5644" width="10.28515625" style="1" customWidth="1"/>
    <col min="5645" max="5645" width="13.85546875" style="1" bestFit="1" customWidth="1"/>
    <col min="5646" max="5646" width="14" style="1" customWidth="1"/>
    <col min="5647" max="5888" width="11.42578125" style="1"/>
    <col min="5889" max="5889" width="9.140625" style="1" customWidth="1"/>
    <col min="5890" max="5890" width="37.28515625" style="1" bestFit="1" customWidth="1"/>
    <col min="5891" max="5891" width="4.85546875" style="1" bestFit="1" customWidth="1"/>
    <col min="5892" max="5892" width="9.7109375" style="1" bestFit="1" customWidth="1"/>
    <col min="5893" max="5893" width="9.5703125" style="1" bestFit="1" customWidth="1"/>
    <col min="5894" max="5894" width="14.140625" style="1" bestFit="1" customWidth="1"/>
    <col min="5895" max="5895" width="10.7109375" style="1" bestFit="1" customWidth="1"/>
    <col min="5896" max="5896" width="10.42578125" style="1" bestFit="1" customWidth="1"/>
    <col min="5897" max="5897" width="11.7109375" style="1" customWidth="1"/>
    <col min="5898" max="5898" width="7.140625" style="1" customWidth="1"/>
    <col min="5899" max="5899" width="13.85546875" style="1" bestFit="1" customWidth="1"/>
    <col min="5900" max="5900" width="10.28515625" style="1" customWidth="1"/>
    <col min="5901" max="5901" width="13.85546875" style="1" bestFit="1" customWidth="1"/>
    <col min="5902" max="5902" width="14" style="1" customWidth="1"/>
    <col min="5903" max="6144" width="11.42578125" style="1"/>
    <col min="6145" max="6145" width="9.140625" style="1" customWidth="1"/>
    <col min="6146" max="6146" width="37.28515625" style="1" bestFit="1" customWidth="1"/>
    <col min="6147" max="6147" width="4.85546875" style="1" bestFit="1" customWidth="1"/>
    <col min="6148" max="6148" width="9.7109375" style="1" bestFit="1" customWidth="1"/>
    <col min="6149" max="6149" width="9.5703125" style="1" bestFit="1" customWidth="1"/>
    <col min="6150" max="6150" width="14.140625" style="1" bestFit="1" customWidth="1"/>
    <col min="6151" max="6151" width="10.7109375" style="1" bestFit="1" customWidth="1"/>
    <col min="6152" max="6152" width="10.42578125" style="1" bestFit="1" customWidth="1"/>
    <col min="6153" max="6153" width="11.7109375" style="1" customWidth="1"/>
    <col min="6154" max="6154" width="7.140625" style="1" customWidth="1"/>
    <col min="6155" max="6155" width="13.85546875" style="1" bestFit="1" customWidth="1"/>
    <col min="6156" max="6156" width="10.28515625" style="1" customWidth="1"/>
    <col min="6157" max="6157" width="13.85546875" style="1" bestFit="1" customWidth="1"/>
    <col min="6158" max="6158" width="14" style="1" customWidth="1"/>
    <col min="6159" max="6400" width="11.42578125" style="1"/>
    <col min="6401" max="6401" width="9.140625" style="1" customWidth="1"/>
    <col min="6402" max="6402" width="37.28515625" style="1" bestFit="1" customWidth="1"/>
    <col min="6403" max="6403" width="4.85546875" style="1" bestFit="1" customWidth="1"/>
    <col min="6404" max="6404" width="9.7109375" style="1" bestFit="1" customWidth="1"/>
    <col min="6405" max="6405" width="9.5703125" style="1" bestFit="1" customWidth="1"/>
    <col min="6406" max="6406" width="14.140625" style="1" bestFit="1" customWidth="1"/>
    <col min="6407" max="6407" width="10.7109375" style="1" bestFit="1" customWidth="1"/>
    <col min="6408" max="6408" width="10.42578125" style="1" bestFit="1" customWidth="1"/>
    <col min="6409" max="6409" width="11.7109375" style="1" customWidth="1"/>
    <col min="6410" max="6410" width="7.140625" style="1" customWidth="1"/>
    <col min="6411" max="6411" width="13.85546875" style="1" bestFit="1" customWidth="1"/>
    <col min="6412" max="6412" width="10.28515625" style="1" customWidth="1"/>
    <col min="6413" max="6413" width="13.85546875" style="1" bestFit="1" customWidth="1"/>
    <col min="6414" max="6414" width="14" style="1" customWidth="1"/>
    <col min="6415" max="6656" width="11.42578125" style="1"/>
    <col min="6657" max="6657" width="9.140625" style="1" customWidth="1"/>
    <col min="6658" max="6658" width="37.28515625" style="1" bestFit="1" customWidth="1"/>
    <col min="6659" max="6659" width="4.85546875" style="1" bestFit="1" customWidth="1"/>
    <col min="6660" max="6660" width="9.7109375" style="1" bestFit="1" customWidth="1"/>
    <col min="6661" max="6661" width="9.5703125" style="1" bestFit="1" customWidth="1"/>
    <col min="6662" max="6662" width="14.140625" style="1" bestFit="1" customWidth="1"/>
    <col min="6663" max="6663" width="10.7109375" style="1" bestFit="1" customWidth="1"/>
    <col min="6664" max="6664" width="10.42578125" style="1" bestFit="1" customWidth="1"/>
    <col min="6665" max="6665" width="11.7109375" style="1" customWidth="1"/>
    <col min="6666" max="6666" width="7.140625" style="1" customWidth="1"/>
    <col min="6667" max="6667" width="13.85546875" style="1" bestFit="1" customWidth="1"/>
    <col min="6668" max="6668" width="10.28515625" style="1" customWidth="1"/>
    <col min="6669" max="6669" width="13.85546875" style="1" bestFit="1" customWidth="1"/>
    <col min="6670" max="6670" width="14" style="1" customWidth="1"/>
    <col min="6671" max="6912" width="11.42578125" style="1"/>
    <col min="6913" max="6913" width="9.140625" style="1" customWidth="1"/>
    <col min="6914" max="6914" width="37.28515625" style="1" bestFit="1" customWidth="1"/>
    <col min="6915" max="6915" width="4.85546875" style="1" bestFit="1" customWidth="1"/>
    <col min="6916" max="6916" width="9.7109375" style="1" bestFit="1" customWidth="1"/>
    <col min="6917" max="6917" width="9.5703125" style="1" bestFit="1" customWidth="1"/>
    <col min="6918" max="6918" width="14.140625" style="1" bestFit="1" customWidth="1"/>
    <col min="6919" max="6919" width="10.7109375" style="1" bestFit="1" customWidth="1"/>
    <col min="6920" max="6920" width="10.42578125" style="1" bestFit="1" customWidth="1"/>
    <col min="6921" max="6921" width="11.7109375" style="1" customWidth="1"/>
    <col min="6922" max="6922" width="7.140625" style="1" customWidth="1"/>
    <col min="6923" max="6923" width="13.85546875" style="1" bestFit="1" customWidth="1"/>
    <col min="6924" max="6924" width="10.28515625" style="1" customWidth="1"/>
    <col min="6925" max="6925" width="13.85546875" style="1" bestFit="1" customWidth="1"/>
    <col min="6926" max="6926" width="14" style="1" customWidth="1"/>
    <col min="6927" max="7168" width="11.42578125" style="1"/>
    <col min="7169" max="7169" width="9.140625" style="1" customWidth="1"/>
    <col min="7170" max="7170" width="37.28515625" style="1" bestFit="1" customWidth="1"/>
    <col min="7171" max="7171" width="4.85546875" style="1" bestFit="1" customWidth="1"/>
    <col min="7172" max="7172" width="9.7109375" style="1" bestFit="1" customWidth="1"/>
    <col min="7173" max="7173" width="9.5703125" style="1" bestFit="1" customWidth="1"/>
    <col min="7174" max="7174" width="14.140625" style="1" bestFit="1" customWidth="1"/>
    <col min="7175" max="7175" width="10.7109375" style="1" bestFit="1" customWidth="1"/>
    <col min="7176" max="7176" width="10.42578125" style="1" bestFit="1" customWidth="1"/>
    <col min="7177" max="7177" width="11.7109375" style="1" customWidth="1"/>
    <col min="7178" max="7178" width="7.140625" style="1" customWidth="1"/>
    <col min="7179" max="7179" width="13.85546875" style="1" bestFit="1" customWidth="1"/>
    <col min="7180" max="7180" width="10.28515625" style="1" customWidth="1"/>
    <col min="7181" max="7181" width="13.85546875" style="1" bestFit="1" customWidth="1"/>
    <col min="7182" max="7182" width="14" style="1" customWidth="1"/>
    <col min="7183" max="7424" width="11.42578125" style="1"/>
    <col min="7425" max="7425" width="9.140625" style="1" customWidth="1"/>
    <col min="7426" max="7426" width="37.28515625" style="1" bestFit="1" customWidth="1"/>
    <col min="7427" max="7427" width="4.85546875" style="1" bestFit="1" customWidth="1"/>
    <col min="7428" max="7428" width="9.7109375" style="1" bestFit="1" customWidth="1"/>
    <col min="7429" max="7429" width="9.5703125" style="1" bestFit="1" customWidth="1"/>
    <col min="7430" max="7430" width="14.140625" style="1" bestFit="1" customWidth="1"/>
    <col min="7431" max="7431" width="10.7109375" style="1" bestFit="1" customWidth="1"/>
    <col min="7432" max="7432" width="10.42578125" style="1" bestFit="1" customWidth="1"/>
    <col min="7433" max="7433" width="11.7109375" style="1" customWidth="1"/>
    <col min="7434" max="7434" width="7.140625" style="1" customWidth="1"/>
    <col min="7435" max="7435" width="13.85546875" style="1" bestFit="1" customWidth="1"/>
    <col min="7436" max="7436" width="10.28515625" style="1" customWidth="1"/>
    <col min="7437" max="7437" width="13.85546875" style="1" bestFit="1" customWidth="1"/>
    <col min="7438" max="7438" width="14" style="1" customWidth="1"/>
    <col min="7439" max="7680" width="11.42578125" style="1"/>
    <col min="7681" max="7681" width="9.140625" style="1" customWidth="1"/>
    <col min="7682" max="7682" width="37.28515625" style="1" bestFit="1" customWidth="1"/>
    <col min="7683" max="7683" width="4.85546875" style="1" bestFit="1" customWidth="1"/>
    <col min="7684" max="7684" width="9.7109375" style="1" bestFit="1" customWidth="1"/>
    <col min="7685" max="7685" width="9.5703125" style="1" bestFit="1" customWidth="1"/>
    <col min="7686" max="7686" width="14.140625" style="1" bestFit="1" customWidth="1"/>
    <col min="7687" max="7687" width="10.7109375" style="1" bestFit="1" customWidth="1"/>
    <col min="7688" max="7688" width="10.42578125" style="1" bestFit="1" customWidth="1"/>
    <col min="7689" max="7689" width="11.7109375" style="1" customWidth="1"/>
    <col min="7690" max="7690" width="7.140625" style="1" customWidth="1"/>
    <col min="7691" max="7691" width="13.85546875" style="1" bestFit="1" customWidth="1"/>
    <col min="7692" max="7692" width="10.28515625" style="1" customWidth="1"/>
    <col min="7693" max="7693" width="13.85546875" style="1" bestFit="1" customWidth="1"/>
    <col min="7694" max="7694" width="14" style="1" customWidth="1"/>
    <col min="7695" max="7936" width="11.42578125" style="1"/>
    <col min="7937" max="7937" width="9.140625" style="1" customWidth="1"/>
    <col min="7938" max="7938" width="37.28515625" style="1" bestFit="1" customWidth="1"/>
    <col min="7939" max="7939" width="4.85546875" style="1" bestFit="1" customWidth="1"/>
    <col min="7940" max="7940" width="9.7109375" style="1" bestFit="1" customWidth="1"/>
    <col min="7941" max="7941" width="9.5703125" style="1" bestFit="1" customWidth="1"/>
    <col min="7942" max="7942" width="14.140625" style="1" bestFit="1" customWidth="1"/>
    <col min="7943" max="7943" width="10.7109375" style="1" bestFit="1" customWidth="1"/>
    <col min="7944" max="7944" width="10.42578125" style="1" bestFit="1" customWidth="1"/>
    <col min="7945" max="7945" width="11.7109375" style="1" customWidth="1"/>
    <col min="7946" max="7946" width="7.140625" style="1" customWidth="1"/>
    <col min="7947" max="7947" width="13.85546875" style="1" bestFit="1" customWidth="1"/>
    <col min="7948" max="7948" width="10.28515625" style="1" customWidth="1"/>
    <col min="7949" max="7949" width="13.85546875" style="1" bestFit="1" customWidth="1"/>
    <col min="7950" max="7950" width="14" style="1" customWidth="1"/>
    <col min="7951" max="8192" width="11.42578125" style="1"/>
    <col min="8193" max="8193" width="9.140625" style="1" customWidth="1"/>
    <col min="8194" max="8194" width="37.28515625" style="1" bestFit="1" customWidth="1"/>
    <col min="8195" max="8195" width="4.85546875" style="1" bestFit="1" customWidth="1"/>
    <col min="8196" max="8196" width="9.7109375" style="1" bestFit="1" customWidth="1"/>
    <col min="8197" max="8197" width="9.5703125" style="1" bestFit="1" customWidth="1"/>
    <col min="8198" max="8198" width="14.140625" style="1" bestFit="1" customWidth="1"/>
    <col min="8199" max="8199" width="10.7109375" style="1" bestFit="1" customWidth="1"/>
    <col min="8200" max="8200" width="10.42578125" style="1" bestFit="1" customWidth="1"/>
    <col min="8201" max="8201" width="11.7109375" style="1" customWidth="1"/>
    <col min="8202" max="8202" width="7.140625" style="1" customWidth="1"/>
    <col min="8203" max="8203" width="13.85546875" style="1" bestFit="1" customWidth="1"/>
    <col min="8204" max="8204" width="10.28515625" style="1" customWidth="1"/>
    <col min="8205" max="8205" width="13.85546875" style="1" bestFit="1" customWidth="1"/>
    <col min="8206" max="8206" width="14" style="1" customWidth="1"/>
    <col min="8207" max="8448" width="11.42578125" style="1"/>
    <col min="8449" max="8449" width="9.140625" style="1" customWidth="1"/>
    <col min="8450" max="8450" width="37.28515625" style="1" bestFit="1" customWidth="1"/>
    <col min="8451" max="8451" width="4.85546875" style="1" bestFit="1" customWidth="1"/>
    <col min="8452" max="8452" width="9.7109375" style="1" bestFit="1" customWidth="1"/>
    <col min="8453" max="8453" width="9.5703125" style="1" bestFit="1" customWidth="1"/>
    <col min="8454" max="8454" width="14.140625" style="1" bestFit="1" customWidth="1"/>
    <col min="8455" max="8455" width="10.7109375" style="1" bestFit="1" customWidth="1"/>
    <col min="8456" max="8456" width="10.42578125" style="1" bestFit="1" customWidth="1"/>
    <col min="8457" max="8457" width="11.7109375" style="1" customWidth="1"/>
    <col min="8458" max="8458" width="7.140625" style="1" customWidth="1"/>
    <col min="8459" max="8459" width="13.85546875" style="1" bestFit="1" customWidth="1"/>
    <col min="8460" max="8460" width="10.28515625" style="1" customWidth="1"/>
    <col min="8461" max="8461" width="13.85546875" style="1" bestFit="1" customWidth="1"/>
    <col min="8462" max="8462" width="14" style="1" customWidth="1"/>
    <col min="8463" max="8704" width="11.42578125" style="1"/>
    <col min="8705" max="8705" width="9.140625" style="1" customWidth="1"/>
    <col min="8706" max="8706" width="37.28515625" style="1" bestFit="1" customWidth="1"/>
    <col min="8707" max="8707" width="4.85546875" style="1" bestFit="1" customWidth="1"/>
    <col min="8708" max="8708" width="9.7109375" style="1" bestFit="1" customWidth="1"/>
    <col min="8709" max="8709" width="9.5703125" style="1" bestFit="1" customWidth="1"/>
    <col min="8710" max="8710" width="14.140625" style="1" bestFit="1" customWidth="1"/>
    <col min="8711" max="8711" width="10.7109375" style="1" bestFit="1" customWidth="1"/>
    <col min="8712" max="8712" width="10.42578125" style="1" bestFit="1" customWidth="1"/>
    <col min="8713" max="8713" width="11.7109375" style="1" customWidth="1"/>
    <col min="8714" max="8714" width="7.140625" style="1" customWidth="1"/>
    <col min="8715" max="8715" width="13.85546875" style="1" bestFit="1" customWidth="1"/>
    <col min="8716" max="8716" width="10.28515625" style="1" customWidth="1"/>
    <col min="8717" max="8717" width="13.85546875" style="1" bestFit="1" customWidth="1"/>
    <col min="8718" max="8718" width="14" style="1" customWidth="1"/>
    <col min="8719" max="8960" width="11.42578125" style="1"/>
    <col min="8961" max="8961" width="9.140625" style="1" customWidth="1"/>
    <col min="8962" max="8962" width="37.28515625" style="1" bestFit="1" customWidth="1"/>
    <col min="8963" max="8963" width="4.85546875" style="1" bestFit="1" customWidth="1"/>
    <col min="8964" max="8964" width="9.7109375" style="1" bestFit="1" customWidth="1"/>
    <col min="8965" max="8965" width="9.5703125" style="1" bestFit="1" customWidth="1"/>
    <col min="8966" max="8966" width="14.140625" style="1" bestFit="1" customWidth="1"/>
    <col min="8967" max="8967" width="10.7109375" style="1" bestFit="1" customWidth="1"/>
    <col min="8968" max="8968" width="10.42578125" style="1" bestFit="1" customWidth="1"/>
    <col min="8969" max="8969" width="11.7109375" style="1" customWidth="1"/>
    <col min="8970" max="8970" width="7.140625" style="1" customWidth="1"/>
    <col min="8971" max="8971" width="13.85546875" style="1" bestFit="1" customWidth="1"/>
    <col min="8972" max="8972" width="10.28515625" style="1" customWidth="1"/>
    <col min="8973" max="8973" width="13.85546875" style="1" bestFit="1" customWidth="1"/>
    <col min="8974" max="8974" width="14" style="1" customWidth="1"/>
    <col min="8975" max="9216" width="11.42578125" style="1"/>
    <col min="9217" max="9217" width="9.140625" style="1" customWidth="1"/>
    <col min="9218" max="9218" width="37.28515625" style="1" bestFit="1" customWidth="1"/>
    <col min="9219" max="9219" width="4.85546875" style="1" bestFit="1" customWidth="1"/>
    <col min="9220" max="9220" width="9.7109375" style="1" bestFit="1" customWidth="1"/>
    <col min="9221" max="9221" width="9.5703125" style="1" bestFit="1" customWidth="1"/>
    <col min="9222" max="9222" width="14.140625" style="1" bestFit="1" customWidth="1"/>
    <col min="9223" max="9223" width="10.7109375" style="1" bestFit="1" customWidth="1"/>
    <col min="9224" max="9224" width="10.42578125" style="1" bestFit="1" customWidth="1"/>
    <col min="9225" max="9225" width="11.7109375" style="1" customWidth="1"/>
    <col min="9226" max="9226" width="7.140625" style="1" customWidth="1"/>
    <col min="9227" max="9227" width="13.85546875" style="1" bestFit="1" customWidth="1"/>
    <col min="9228" max="9228" width="10.28515625" style="1" customWidth="1"/>
    <col min="9229" max="9229" width="13.85546875" style="1" bestFit="1" customWidth="1"/>
    <col min="9230" max="9230" width="14" style="1" customWidth="1"/>
    <col min="9231" max="9472" width="11.42578125" style="1"/>
    <col min="9473" max="9473" width="9.140625" style="1" customWidth="1"/>
    <col min="9474" max="9474" width="37.28515625" style="1" bestFit="1" customWidth="1"/>
    <col min="9475" max="9475" width="4.85546875" style="1" bestFit="1" customWidth="1"/>
    <col min="9476" max="9476" width="9.7109375" style="1" bestFit="1" customWidth="1"/>
    <col min="9477" max="9477" width="9.5703125" style="1" bestFit="1" customWidth="1"/>
    <col min="9478" max="9478" width="14.140625" style="1" bestFit="1" customWidth="1"/>
    <col min="9479" max="9479" width="10.7109375" style="1" bestFit="1" customWidth="1"/>
    <col min="9480" max="9480" width="10.42578125" style="1" bestFit="1" customWidth="1"/>
    <col min="9481" max="9481" width="11.7109375" style="1" customWidth="1"/>
    <col min="9482" max="9482" width="7.140625" style="1" customWidth="1"/>
    <col min="9483" max="9483" width="13.85546875" style="1" bestFit="1" customWidth="1"/>
    <col min="9484" max="9484" width="10.28515625" style="1" customWidth="1"/>
    <col min="9485" max="9485" width="13.85546875" style="1" bestFit="1" customWidth="1"/>
    <col min="9486" max="9486" width="14" style="1" customWidth="1"/>
    <col min="9487" max="9728" width="11.42578125" style="1"/>
    <col min="9729" max="9729" width="9.140625" style="1" customWidth="1"/>
    <col min="9730" max="9730" width="37.28515625" style="1" bestFit="1" customWidth="1"/>
    <col min="9731" max="9731" width="4.85546875" style="1" bestFit="1" customWidth="1"/>
    <col min="9732" max="9732" width="9.7109375" style="1" bestFit="1" customWidth="1"/>
    <col min="9733" max="9733" width="9.5703125" style="1" bestFit="1" customWidth="1"/>
    <col min="9734" max="9734" width="14.140625" style="1" bestFit="1" customWidth="1"/>
    <col min="9735" max="9735" width="10.7109375" style="1" bestFit="1" customWidth="1"/>
    <col min="9736" max="9736" width="10.42578125" style="1" bestFit="1" customWidth="1"/>
    <col min="9737" max="9737" width="11.7109375" style="1" customWidth="1"/>
    <col min="9738" max="9738" width="7.140625" style="1" customWidth="1"/>
    <col min="9739" max="9739" width="13.85546875" style="1" bestFit="1" customWidth="1"/>
    <col min="9740" max="9740" width="10.28515625" style="1" customWidth="1"/>
    <col min="9741" max="9741" width="13.85546875" style="1" bestFit="1" customWidth="1"/>
    <col min="9742" max="9742" width="14" style="1" customWidth="1"/>
    <col min="9743" max="9984" width="11.42578125" style="1"/>
    <col min="9985" max="9985" width="9.140625" style="1" customWidth="1"/>
    <col min="9986" max="9986" width="37.28515625" style="1" bestFit="1" customWidth="1"/>
    <col min="9987" max="9987" width="4.85546875" style="1" bestFit="1" customWidth="1"/>
    <col min="9988" max="9988" width="9.7109375" style="1" bestFit="1" customWidth="1"/>
    <col min="9989" max="9989" width="9.5703125" style="1" bestFit="1" customWidth="1"/>
    <col min="9990" max="9990" width="14.140625" style="1" bestFit="1" customWidth="1"/>
    <col min="9991" max="9991" width="10.7109375" style="1" bestFit="1" customWidth="1"/>
    <col min="9992" max="9992" width="10.42578125" style="1" bestFit="1" customWidth="1"/>
    <col min="9993" max="9993" width="11.7109375" style="1" customWidth="1"/>
    <col min="9994" max="9994" width="7.140625" style="1" customWidth="1"/>
    <col min="9995" max="9995" width="13.85546875" style="1" bestFit="1" customWidth="1"/>
    <col min="9996" max="9996" width="10.28515625" style="1" customWidth="1"/>
    <col min="9997" max="9997" width="13.85546875" style="1" bestFit="1" customWidth="1"/>
    <col min="9998" max="9998" width="14" style="1" customWidth="1"/>
    <col min="9999" max="10240" width="11.42578125" style="1"/>
    <col min="10241" max="10241" width="9.140625" style="1" customWidth="1"/>
    <col min="10242" max="10242" width="37.28515625" style="1" bestFit="1" customWidth="1"/>
    <col min="10243" max="10243" width="4.85546875" style="1" bestFit="1" customWidth="1"/>
    <col min="10244" max="10244" width="9.7109375" style="1" bestFit="1" customWidth="1"/>
    <col min="10245" max="10245" width="9.5703125" style="1" bestFit="1" customWidth="1"/>
    <col min="10246" max="10246" width="14.140625" style="1" bestFit="1" customWidth="1"/>
    <col min="10247" max="10247" width="10.7109375" style="1" bestFit="1" customWidth="1"/>
    <col min="10248" max="10248" width="10.42578125" style="1" bestFit="1" customWidth="1"/>
    <col min="10249" max="10249" width="11.7109375" style="1" customWidth="1"/>
    <col min="10250" max="10250" width="7.140625" style="1" customWidth="1"/>
    <col min="10251" max="10251" width="13.85546875" style="1" bestFit="1" customWidth="1"/>
    <col min="10252" max="10252" width="10.28515625" style="1" customWidth="1"/>
    <col min="10253" max="10253" width="13.85546875" style="1" bestFit="1" customWidth="1"/>
    <col min="10254" max="10254" width="14" style="1" customWidth="1"/>
    <col min="10255" max="10496" width="11.42578125" style="1"/>
    <col min="10497" max="10497" width="9.140625" style="1" customWidth="1"/>
    <col min="10498" max="10498" width="37.28515625" style="1" bestFit="1" customWidth="1"/>
    <col min="10499" max="10499" width="4.85546875" style="1" bestFit="1" customWidth="1"/>
    <col min="10500" max="10500" width="9.7109375" style="1" bestFit="1" customWidth="1"/>
    <col min="10501" max="10501" width="9.5703125" style="1" bestFit="1" customWidth="1"/>
    <col min="10502" max="10502" width="14.140625" style="1" bestFit="1" customWidth="1"/>
    <col min="10503" max="10503" width="10.7109375" style="1" bestFit="1" customWidth="1"/>
    <col min="10504" max="10504" width="10.42578125" style="1" bestFit="1" customWidth="1"/>
    <col min="10505" max="10505" width="11.7109375" style="1" customWidth="1"/>
    <col min="10506" max="10506" width="7.140625" style="1" customWidth="1"/>
    <col min="10507" max="10507" width="13.85546875" style="1" bestFit="1" customWidth="1"/>
    <col min="10508" max="10508" width="10.28515625" style="1" customWidth="1"/>
    <col min="10509" max="10509" width="13.85546875" style="1" bestFit="1" customWidth="1"/>
    <col min="10510" max="10510" width="14" style="1" customWidth="1"/>
    <col min="10511" max="10752" width="11.42578125" style="1"/>
    <col min="10753" max="10753" width="9.140625" style="1" customWidth="1"/>
    <col min="10754" max="10754" width="37.28515625" style="1" bestFit="1" customWidth="1"/>
    <col min="10755" max="10755" width="4.85546875" style="1" bestFit="1" customWidth="1"/>
    <col min="10756" max="10756" width="9.7109375" style="1" bestFit="1" customWidth="1"/>
    <col min="10757" max="10757" width="9.5703125" style="1" bestFit="1" customWidth="1"/>
    <col min="10758" max="10758" width="14.140625" style="1" bestFit="1" customWidth="1"/>
    <col min="10759" max="10759" width="10.7109375" style="1" bestFit="1" customWidth="1"/>
    <col min="10760" max="10760" width="10.42578125" style="1" bestFit="1" customWidth="1"/>
    <col min="10761" max="10761" width="11.7109375" style="1" customWidth="1"/>
    <col min="10762" max="10762" width="7.140625" style="1" customWidth="1"/>
    <col min="10763" max="10763" width="13.85546875" style="1" bestFit="1" customWidth="1"/>
    <col min="10764" max="10764" width="10.28515625" style="1" customWidth="1"/>
    <col min="10765" max="10765" width="13.85546875" style="1" bestFit="1" customWidth="1"/>
    <col min="10766" max="10766" width="14" style="1" customWidth="1"/>
    <col min="10767" max="11008" width="11.42578125" style="1"/>
    <col min="11009" max="11009" width="9.140625" style="1" customWidth="1"/>
    <col min="11010" max="11010" width="37.28515625" style="1" bestFit="1" customWidth="1"/>
    <col min="11011" max="11011" width="4.85546875" style="1" bestFit="1" customWidth="1"/>
    <col min="11012" max="11012" width="9.7109375" style="1" bestFit="1" customWidth="1"/>
    <col min="11013" max="11013" width="9.5703125" style="1" bestFit="1" customWidth="1"/>
    <col min="11014" max="11014" width="14.140625" style="1" bestFit="1" customWidth="1"/>
    <col min="11015" max="11015" width="10.7109375" style="1" bestFit="1" customWidth="1"/>
    <col min="11016" max="11016" width="10.42578125" style="1" bestFit="1" customWidth="1"/>
    <col min="11017" max="11017" width="11.7109375" style="1" customWidth="1"/>
    <col min="11018" max="11018" width="7.140625" style="1" customWidth="1"/>
    <col min="11019" max="11019" width="13.85546875" style="1" bestFit="1" customWidth="1"/>
    <col min="11020" max="11020" width="10.28515625" style="1" customWidth="1"/>
    <col min="11021" max="11021" width="13.85546875" style="1" bestFit="1" customWidth="1"/>
    <col min="11022" max="11022" width="14" style="1" customWidth="1"/>
    <col min="11023" max="11264" width="11.42578125" style="1"/>
    <col min="11265" max="11265" width="9.140625" style="1" customWidth="1"/>
    <col min="11266" max="11266" width="37.28515625" style="1" bestFit="1" customWidth="1"/>
    <col min="11267" max="11267" width="4.85546875" style="1" bestFit="1" customWidth="1"/>
    <col min="11268" max="11268" width="9.7109375" style="1" bestFit="1" customWidth="1"/>
    <col min="11269" max="11269" width="9.5703125" style="1" bestFit="1" customWidth="1"/>
    <col min="11270" max="11270" width="14.140625" style="1" bestFit="1" customWidth="1"/>
    <col min="11271" max="11271" width="10.7109375" style="1" bestFit="1" customWidth="1"/>
    <col min="11272" max="11272" width="10.42578125" style="1" bestFit="1" customWidth="1"/>
    <col min="11273" max="11273" width="11.7109375" style="1" customWidth="1"/>
    <col min="11274" max="11274" width="7.140625" style="1" customWidth="1"/>
    <col min="11275" max="11275" width="13.85546875" style="1" bestFit="1" customWidth="1"/>
    <col min="11276" max="11276" width="10.28515625" style="1" customWidth="1"/>
    <col min="11277" max="11277" width="13.85546875" style="1" bestFit="1" customWidth="1"/>
    <col min="11278" max="11278" width="14" style="1" customWidth="1"/>
    <col min="11279" max="11520" width="11.42578125" style="1"/>
    <col min="11521" max="11521" width="9.140625" style="1" customWidth="1"/>
    <col min="11522" max="11522" width="37.28515625" style="1" bestFit="1" customWidth="1"/>
    <col min="11523" max="11523" width="4.85546875" style="1" bestFit="1" customWidth="1"/>
    <col min="11524" max="11524" width="9.7109375" style="1" bestFit="1" customWidth="1"/>
    <col min="11525" max="11525" width="9.5703125" style="1" bestFit="1" customWidth="1"/>
    <col min="11526" max="11526" width="14.140625" style="1" bestFit="1" customWidth="1"/>
    <col min="11527" max="11527" width="10.7109375" style="1" bestFit="1" customWidth="1"/>
    <col min="11528" max="11528" width="10.42578125" style="1" bestFit="1" customWidth="1"/>
    <col min="11529" max="11529" width="11.7109375" style="1" customWidth="1"/>
    <col min="11530" max="11530" width="7.140625" style="1" customWidth="1"/>
    <col min="11531" max="11531" width="13.85546875" style="1" bestFit="1" customWidth="1"/>
    <col min="11532" max="11532" width="10.28515625" style="1" customWidth="1"/>
    <col min="11533" max="11533" width="13.85546875" style="1" bestFit="1" customWidth="1"/>
    <col min="11534" max="11534" width="14" style="1" customWidth="1"/>
    <col min="11535" max="11776" width="11.42578125" style="1"/>
    <col min="11777" max="11777" width="9.140625" style="1" customWidth="1"/>
    <col min="11778" max="11778" width="37.28515625" style="1" bestFit="1" customWidth="1"/>
    <col min="11779" max="11779" width="4.85546875" style="1" bestFit="1" customWidth="1"/>
    <col min="11780" max="11780" width="9.7109375" style="1" bestFit="1" customWidth="1"/>
    <col min="11781" max="11781" width="9.5703125" style="1" bestFit="1" customWidth="1"/>
    <col min="11782" max="11782" width="14.140625" style="1" bestFit="1" customWidth="1"/>
    <col min="11783" max="11783" width="10.7109375" style="1" bestFit="1" customWidth="1"/>
    <col min="11784" max="11784" width="10.42578125" style="1" bestFit="1" customWidth="1"/>
    <col min="11785" max="11785" width="11.7109375" style="1" customWidth="1"/>
    <col min="11786" max="11786" width="7.140625" style="1" customWidth="1"/>
    <col min="11787" max="11787" width="13.85546875" style="1" bestFit="1" customWidth="1"/>
    <col min="11788" max="11788" width="10.28515625" style="1" customWidth="1"/>
    <col min="11789" max="11789" width="13.85546875" style="1" bestFit="1" customWidth="1"/>
    <col min="11790" max="11790" width="14" style="1" customWidth="1"/>
    <col min="11791" max="12032" width="11.42578125" style="1"/>
    <col min="12033" max="12033" width="9.140625" style="1" customWidth="1"/>
    <col min="12034" max="12034" width="37.28515625" style="1" bestFit="1" customWidth="1"/>
    <col min="12035" max="12035" width="4.85546875" style="1" bestFit="1" customWidth="1"/>
    <col min="12036" max="12036" width="9.7109375" style="1" bestFit="1" customWidth="1"/>
    <col min="12037" max="12037" width="9.5703125" style="1" bestFit="1" customWidth="1"/>
    <col min="12038" max="12038" width="14.140625" style="1" bestFit="1" customWidth="1"/>
    <col min="12039" max="12039" width="10.7109375" style="1" bestFit="1" customWidth="1"/>
    <col min="12040" max="12040" width="10.42578125" style="1" bestFit="1" customWidth="1"/>
    <col min="12041" max="12041" width="11.7109375" style="1" customWidth="1"/>
    <col min="12042" max="12042" width="7.140625" style="1" customWidth="1"/>
    <col min="12043" max="12043" width="13.85546875" style="1" bestFit="1" customWidth="1"/>
    <col min="12044" max="12044" width="10.28515625" style="1" customWidth="1"/>
    <col min="12045" max="12045" width="13.85546875" style="1" bestFit="1" customWidth="1"/>
    <col min="12046" max="12046" width="14" style="1" customWidth="1"/>
    <col min="12047" max="12288" width="11.42578125" style="1"/>
    <col min="12289" max="12289" width="9.140625" style="1" customWidth="1"/>
    <col min="12290" max="12290" width="37.28515625" style="1" bestFit="1" customWidth="1"/>
    <col min="12291" max="12291" width="4.85546875" style="1" bestFit="1" customWidth="1"/>
    <col min="12292" max="12292" width="9.7109375" style="1" bestFit="1" customWidth="1"/>
    <col min="12293" max="12293" width="9.5703125" style="1" bestFit="1" customWidth="1"/>
    <col min="12294" max="12294" width="14.140625" style="1" bestFit="1" customWidth="1"/>
    <col min="12295" max="12295" width="10.7109375" style="1" bestFit="1" customWidth="1"/>
    <col min="12296" max="12296" width="10.42578125" style="1" bestFit="1" customWidth="1"/>
    <col min="12297" max="12297" width="11.7109375" style="1" customWidth="1"/>
    <col min="12298" max="12298" width="7.140625" style="1" customWidth="1"/>
    <col min="12299" max="12299" width="13.85546875" style="1" bestFit="1" customWidth="1"/>
    <col min="12300" max="12300" width="10.28515625" style="1" customWidth="1"/>
    <col min="12301" max="12301" width="13.85546875" style="1" bestFit="1" customWidth="1"/>
    <col min="12302" max="12302" width="14" style="1" customWidth="1"/>
    <col min="12303" max="12544" width="11.42578125" style="1"/>
    <col min="12545" max="12545" width="9.140625" style="1" customWidth="1"/>
    <col min="12546" max="12546" width="37.28515625" style="1" bestFit="1" customWidth="1"/>
    <col min="12547" max="12547" width="4.85546875" style="1" bestFit="1" customWidth="1"/>
    <col min="12548" max="12548" width="9.7109375" style="1" bestFit="1" customWidth="1"/>
    <col min="12549" max="12549" width="9.5703125" style="1" bestFit="1" customWidth="1"/>
    <col min="12550" max="12550" width="14.140625" style="1" bestFit="1" customWidth="1"/>
    <col min="12551" max="12551" width="10.7109375" style="1" bestFit="1" customWidth="1"/>
    <col min="12552" max="12552" width="10.42578125" style="1" bestFit="1" customWidth="1"/>
    <col min="12553" max="12553" width="11.7109375" style="1" customWidth="1"/>
    <col min="12554" max="12554" width="7.140625" style="1" customWidth="1"/>
    <col min="12555" max="12555" width="13.85546875" style="1" bestFit="1" customWidth="1"/>
    <col min="12556" max="12556" width="10.28515625" style="1" customWidth="1"/>
    <col min="12557" max="12557" width="13.85546875" style="1" bestFit="1" customWidth="1"/>
    <col min="12558" max="12558" width="14" style="1" customWidth="1"/>
    <col min="12559" max="12800" width="11.42578125" style="1"/>
    <col min="12801" max="12801" width="9.140625" style="1" customWidth="1"/>
    <col min="12802" max="12802" width="37.28515625" style="1" bestFit="1" customWidth="1"/>
    <col min="12803" max="12803" width="4.85546875" style="1" bestFit="1" customWidth="1"/>
    <col min="12804" max="12804" width="9.7109375" style="1" bestFit="1" customWidth="1"/>
    <col min="12805" max="12805" width="9.5703125" style="1" bestFit="1" customWidth="1"/>
    <col min="12806" max="12806" width="14.140625" style="1" bestFit="1" customWidth="1"/>
    <col min="12807" max="12807" width="10.7109375" style="1" bestFit="1" customWidth="1"/>
    <col min="12808" max="12808" width="10.42578125" style="1" bestFit="1" customWidth="1"/>
    <col min="12809" max="12809" width="11.7109375" style="1" customWidth="1"/>
    <col min="12810" max="12810" width="7.140625" style="1" customWidth="1"/>
    <col min="12811" max="12811" width="13.85546875" style="1" bestFit="1" customWidth="1"/>
    <col min="12812" max="12812" width="10.28515625" style="1" customWidth="1"/>
    <col min="12813" max="12813" width="13.85546875" style="1" bestFit="1" customWidth="1"/>
    <col min="12814" max="12814" width="14" style="1" customWidth="1"/>
    <col min="12815" max="13056" width="11.42578125" style="1"/>
    <col min="13057" max="13057" width="9.140625" style="1" customWidth="1"/>
    <col min="13058" max="13058" width="37.28515625" style="1" bestFit="1" customWidth="1"/>
    <col min="13059" max="13059" width="4.85546875" style="1" bestFit="1" customWidth="1"/>
    <col min="13060" max="13060" width="9.7109375" style="1" bestFit="1" customWidth="1"/>
    <col min="13061" max="13061" width="9.5703125" style="1" bestFit="1" customWidth="1"/>
    <col min="13062" max="13062" width="14.140625" style="1" bestFit="1" customWidth="1"/>
    <col min="13063" max="13063" width="10.7109375" style="1" bestFit="1" customWidth="1"/>
    <col min="13064" max="13064" width="10.42578125" style="1" bestFit="1" customWidth="1"/>
    <col min="13065" max="13065" width="11.7109375" style="1" customWidth="1"/>
    <col min="13066" max="13066" width="7.140625" style="1" customWidth="1"/>
    <col min="13067" max="13067" width="13.85546875" style="1" bestFit="1" customWidth="1"/>
    <col min="13068" max="13068" width="10.28515625" style="1" customWidth="1"/>
    <col min="13069" max="13069" width="13.85546875" style="1" bestFit="1" customWidth="1"/>
    <col min="13070" max="13070" width="14" style="1" customWidth="1"/>
    <col min="13071" max="13312" width="11.42578125" style="1"/>
    <col min="13313" max="13313" width="9.140625" style="1" customWidth="1"/>
    <col min="13314" max="13314" width="37.28515625" style="1" bestFit="1" customWidth="1"/>
    <col min="13315" max="13315" width="4.85546875" style="1" bestFit="1" customWidth="1"/>
    <col min="13316" max="13316" width="9.7109375" style="1" bestFit="1" customWidth="1"/>
    <col min="13317" max="13317" width="9.5703125" style="1" bestFit="1" customWidth="1"/>
    <col min="13318" max="13318" width="14.140625" style="1" bestFit="1" customWidth="1"/>
    <col min="13319" max="13319" width="10.7109375" style="1" bestFit="1" customWidth="1"/>
    <col min="13320" max="13320" width="10.42578125" style="1" bestFit="1" customWidth="1"/>
    <col min="13321" max="13321" width="11.7109375" style="1" customWidth="1"/>
    <col min="13322" max="13322" width="7.140625" style="1" customWidth="1"/>
    <col min="13323" max="13323" width="13.85546875" style="1" bestFit="1" customWidth="1"/>
    <col min="13324" max="13324" width="10.28515625" style="1" customWidth="1"/>
    <col min="13325" max="13325" width="13.85546875" style="1" bestFit="1" customWidth="1"/>
    <col min="13326" max="13326" width="14" style="1" customWidth="1"/>
    <col min="13327" max="13568" width="11.42578125" style="1"/>
    <col min="13569" max="13569" width="9.140625" style="1" customWidth="1"/>
    <col min="13570" max="13570" width="37.28515625" style="1" bestFit="1" customWidth="1"/>
    <col min="13571" max="13571" width="4.85546875" style="1" bestFit="1" customWidth="1"/>
    <col min="13572" max="13572" width="9.7109375" style="1" bestFit="1" customWidth="1"/>
    <col min="13573" max="13573" width="9.5703125" style="1" bestFit="1" customWidth="1"/>
    <col min="13574" max="13574" width="14.140625" style="1" bestFit="1" customWidth="1"/>
    <col min="13575" max="13575" width="10.7109375" style="1" bestFit="1" customWidth="1"/>
    <col min="13576" max="13576" width="10.42578125" style="1" bestFit="1" customWidth="1"/>
    <col min="13577" max="13577" width="11.7109375" style="1" customWidth="1"/>
    <col min="13578" max="13578" width="7.140625" style="1" customWidth="1"/>
    <col min="13579" max="13579" width="13.85546875" style="1" bestFit="1" customWidth="1"/>
    <col min="13580" max="13580" width="10.28515625" style="1" customWidth="1"/>
    <col min="13581" max="13581" width="13.85546875" style="1" bestFit="1" customWidth="1"/>
    <col min="13582" max="13582" width="14" style="1" customWidth="1"/>
    <col min="13583" max="13824" width="11.42578125" style="1"/>
    <col min="13825" max="13825" width="9.140625" style="1" customWidth="1"/>
    <col min="13826" max="13826" width="37.28515625" style="1" bestFit="1" customWidth="1"/>
    <col min="13827" max="13827" width="4.85546875" style="1" bestFit="1" customWidth="1"/>
    <col min="13828" max="13828" width="9.7109375" style="1" bestFit="1" customWidth="1"/>
    <col min="13829" max="13829" width="9.5703125" style="1" bestFit="1" customWidth="1"/>
    <col min="13830" max="13830" width="14.140625" style="1" bestFit="1" customWidth="1"/>
    <col min="13831" max="13831" width="10.7109375" style="1" bestFit="1" customWidth="1"/>
    <col min="13832" max="13832" width="10.42578125" style="1" bestFit="1" customWidth="1"/>
    <col min="13833" max="13833" width="11.7109375" style="1" customWidth="1"/>
    <col min="13834" max="13834" width="7.140625" style="1" customWidth="1"/>
    <col min="13835" max="13835" width="13.85546875" style="1" bestFit="1" customWidth="1"/>
    <col min="13836" max="13836" width="10.28515625" style="1" customWidth="1"/>
    <col min="13837" max="13837" width="13.85546875" style="1" bestFit="1" customWidth="1"/>
    <col min="13838" max="13838" width="14" style="1" customWidth="1"/>
    <col min="13839" max="14080" width="11.42578125" style="1"/>
    <col min="14081" max="14081" width="9.140625" style="1" customWidth="1"/>
    <col min="14082" max="14082" width="37.28515625" style="1" bestFit="1" customWidth="1"/>
    <col min="14083" max="14083" width="4.85546875" style="1" bestFit="1" customWidth="1"/>
    <col min="14084" max="14084" width="9.7109375" style="1" bestFit="1" customWidth="1"/>
    <col min="14085" max="14085" width="9.5703125" style="1" bestFit="1" customWidth="1"/>
    <col min="14086" max="14086" width="14.140625" style="1" bestFit="1" customWidth="1"/>
    <col min="14087" max="14087" width="10.7109375" style="1" bestFit="1" customWidth="1"/>
    <col min="14088" max="14088" width="10.42578125" style="1" bestFit="1" customWidth="1"/>
    <col min="14089" max="14089" width="11.7109375" style="1" customWidth="1"/>
    <col min="14090" max="14090" width="7.140625" style="1" customWidth="1"/>
    <col min="14091" max="14091" width="13.85546875" style="1" bestFit="1" customWidth="1"/>
    <col min="14092" max="14092" width="10.28515625" style="1" customWidth="1"/>
    <col min="14093" max="14093" width="13.85546875" style="1" bestFit="1" customWidth="1"/>
    <col min="14094" max="14094" width="14" style="1" customWidth="1"/>
    <col min="14095" max="14336" width="11.42578125" style="1"/>
    <col min="14337" max="14337" width="9.140625" style="1" customWidth="1"/>
    <col min="14338" max="14338" width="37.28515625" style="1" bestFit="1" customWidth="1"/>
    <col min="14339" max="14339" width="4.85546875" style="1" bestFit="1" customWidth="1"/>
    <col min="14340" max="14340" width="9.7109375" style="1" bestFit="1" customWidth="1"/>
    <col min="14341" max="14341" width="9.5703125" style="1" bestFit="1" customWidth="1"/>
    <col min="14342" max="14342" width="14.140625" style="1" bestFit="1" customWidth="1"/>
    <col min="14343" max="14343" width="10.7109375" style="1" bestFit="1" customWidth="1"/>
    <col min="14344" max="14344" width="10.42578125" style="1" bestFit="1" customWidth="1"/>
    <col min="14345" max="14345" width="11.7109375" style="1" customWidth="1"/>
    <col min="14346" max="14346" width="7.140625" style="1" customWidth="1"/>
    <col min="14347" max="14347" width="13.85546875" style="1" bestFit="1" customWidth="1"/>
    <col min="14348" max="14348" width="10.28515625" style="1" customWidth="1"/>
    <col min="14349" max="14349" width="13.85546875" style="1" bestFit="1" customWidth="1"/>
    <col min="14350" max="14350" width="14" style="1" customWidth="1"/>
    <col min="14351" max="14592" width="11.42578125" style="1"/>
    <col min="14593" max="14593" width="9.140625" style="1" customWidth="1"/>
    <col min="14594" max="14594" width="37.28515625" style="1" bestFit="1" customWidth="1"/>
    <col min="14595" max="14595" width="4.85546875" style="1" bestFit="1" customWidth="1"/>
    <col min="14596" max="14596" width="9.7109375" style="1" bestFit="1" customWidth="1"/>
    <col min="14597" max="14597" width="9.5703125" style="1" bestFit="1" customWidth="1"/>
    <col min="14598" max="14598" width="14.140625" style="1" bestFit="1" customWidth="1"/>
    <col min="14599" max="14599" width="10.7109375" style="1" bestFit="1" customWidth="1"/>
    <col min="14600" max="14600" width="10.42578125" style="1" bestFit="1" customWidth="1"/>
    <col min="14601" max="14601" width="11.7109375" style="1" customWidth="1"/>
    <col min="14602" max="14602" width="7.140625" style="1" customWidth="1"/>
    <col min="14603" max="14603" width="13.85546875" style="1" bestFit="1" customWidth="1"/>
    <col min="14604" max="14604" width="10.28515625" style="1" customWidth="1"/>
    <col min="14605" max="14605" width="13.85546875" style="1" bestFit="1" customWidth="1"/>
    <col min="14606" max="14606" width="14" style="1" customWidth="1"/>
    <col min="14607" max="14848" width="11.42578125" style="1"/>
    <col min="14849" max="14849" width="9.140625" style="1" customWidth="1"/>
    <col min="14850" max="14850" width="37.28515625" style="1" bestFit="1" customWidth="1"/>
    <col min="14851" max="14851" width="4.85546875" style="1" bestFit="1" customWidth="1"/>
    <col min="14852" max="14852" width="9.7109375" style="1" bestFit="1" customWidth="1"/>
    <col min="14853" max="14853" width="9.5703125" style="1" bestFit="1" customWidth="1"/>
    <col min="14854" max="14854" width="14.140625" style="1" bestFit="1" customWidth="1"/>
    <col min="14855" max="14855" width="10.7109375" style="1" bestFit="1" customWidth="1"/>
    <col min="14856" max="14856" width="10.42578125" style="1" bestFit="1" customWidth="1"/>
    <col min="14857" max="14857" width="11.7109375" style="1" customWidth="1"/>
    <col min="14858" max="14858" width="7.140625" style="1" customWidth="1"/>
    <col min="14859" max="14859" width="13.85546875" style="1" bestFit="1" customWidth="1"/>
    <col min="14860" max="14860" width="10.28515625" style="1" customWidth="1"/>
    <col min="14861" max="14861" width="13.85546875" style="1" bestFit="1" customWidth="1"/>
    <col min="14862" max="14862" width="14" style="1" customWidth="1"/>
    <col min="14863" max="15104" width="11.42578125" style="1"/>
    <col min="15105" max="15105" width="9.140625" style="1" customWidth="1"/>
    <col min="15106" max="15106" width="37.28515625" style="1" bestFit="1" customWidth="1"/>
    <col min="15107" max="15107" width="4.85546875" style="1" bestFit="1" customWidth="1"/>
    <col min="15108" max="15108" width="9.7109375" style="1" bestFit="1" customWidth="1"/>
    <col min="15109" max="15109" width="9.5703125" style="1" bestFit="1" customWidth="1"/>
    <col min="15110" max="15110" width="14.140625" style="1" bestFit="1" customWidth="1"/>
    <col min="15111" max="15111" width="10.7109375" style="1" bestFit="1" customWidth="1"/>
    <col min="15112" max="15112" width="10.42578125" style="1" bestFit="1" customWidth="1"/>
    <col min="15113" max="15113" width="11.7109375" style="1" customWidth="1"/>
    <col min="15114" max="15114" width="7.140625" style="1" customWidth="1"/>
    <col min="15115" max="15115" width="13.85546875" style="1" bestFit="1" customWidth="1"/>
    <col min="15116" max="15116" width="10.28515625" style="1" customWidth="1"/>
    <col min="15117" max="15117" width="13.85546875" style="1" bestFit="1" customWidth="1"/>
    <col min="15118" max="15118" width="14" style="1" customWidth="1"/>
    <col min="15119" max="15360" width="11.42578125" style="1"/>
    <col min="15361" max="15361" width="9.140625" style="1" customWidth="1"/>
    <col min="15362" max="15362" width="37.28515625" style="1" bestFit="1" customWidth="1"/>
    <col min="15363" max="15363" width="4.85546875" style="1" bestFit="1" customWidth="1"/>
    <col min="15364" max="15364" width="9.7109375" style="1" bestFit="1" customWidth="1"/>
    <col min="15365" max="15365" width="9.5703125" style="1" bestFit="1" customWidth="1"/>
    <col min="15366" max="15366" width="14.140625" style="1" bestFit="1" customWidth="1"/>
    <col min="15367" max="15367" width="10.7109375" style="1" bestFit="1" customWidth="1"/>
    <col min="15368" max="15368" width="10.42578125" style="1" bestFit="1" customWidth="1"/>
    <col min="15369" max="15369" width="11.7109375" style="1" customWidth="1"/>
    <col min="15370" max="15370" width="7.140625" style="1" customWidth="1"/>
    <col min="15371" max="15371" width="13.85546875" style="1" bestFit="1" customWidth="1"/>
    <col min="15372" max="15372" width="10.28515625" style="1" customWidth="1"/>
    <col min="15373" max="15373" width="13.85546875" style="1" bestFit="1" customWidth="1"/>
    <col min="15374" max="15374" width="14" style="1" customWidth="1"/>
    <col min="15375" max="15616" width="11.42578125" style="1"/>
    <col min="15617" max="15617" width="9.140625" style="1" customWidth="1"/>
    <col min="15618" max="15618" width="37.28515625" style="1" bestFit="1" customWidth="1"/>
    <col min="15619" max="15619" width="4.85546875" style="1" bestFit="1" customWidth="1"/>
    <col min="15620" max="15620" width="9.7109375" style="1" bestFit="1" customWidth="1"/>
    <col min="15621" max="15621" width="9.5703125" style="1" bestFit="1" customWidth="1"/>
    <col min="15622" max="15622" width="14.140625" style="1" bestFit="1" customWidth="1"/>
    <col min="15623" max="15623" width="10.7109375" style="1" bestFit="1" customWidth="1"/>
    <col min="15624" max="15624" width="10.42578125" style="1" bestFit="1" customWidth="1"/>
    <col min="15625" max="15625" width="11.7109375" style="1" customWidth="1"/>
    <col min="15626" max="15626" width="7.140625" style="1" customWidth="1"/>
    <col min="15627" max="15627" width="13.85546875" style="1" bestFit="1" customWidth="1"/>
    <col min="15628" max="15628" width="10.28515625" style="1" customWidth="1"/>
    <col min="15629" max="15629" width="13.85546875" style="1" bestFit="1" customWidth="1"/>
    <col min="15630" max="15630" width="14" style="1" customWidth="1"/>
    <col min="15631" max="15872" width="11.42578125" style="1"/>
    <col min="15873" max="15873" width="9.140625" style="1" customWidth="1"/>
    <col min="15874" max="15874" width="37.28515625" style="1" bestFit="1" customWidth="1"/>
    <col min="15875" max="15875" width="4.85546875" style="1" bestFit="1" customWidth="1"/>
    <col min="15876" max="15876" width="9.7109375" style="1" bestFit="1" customWidth="1"/>
    <col min="15877" max="15877" width="9.5703125" style="1" bestFit="1" customWidth="1"/>
    <col min="15878" max="15878" width="14.140625" style="1" bestFit="1" customWidth="1"/>
    <col min="15879" max="15879" width="10.7109375" style="1" bestFit="1" customWidth="1"/>
    <col min="15880" max="15880" width="10.42578125" style="1" bestFit="1" customWidth="1"/>
    <col min="15881" max="15881" width="11.7109375" style="1" customWidth="1"/>
    <col min="15882" max="15882" width="7.140625" style="1" customWidth="1"/>
    <col min="15883" max="15883" width="13.85546875" style="1" bestFit="1" customWidth="1"/>
    <col min="15884" max="15884" width="10.28515625" style="1" customWidth="1"/>
    <col min="15885" max="15885" width="13.85546875" style="1" bestFit="1" customWidth="1"/>
    <col min="15886" max="15886" width="14" style="1" customWidth="1"/>
    <col min="15887" max="16128" width="11.42578125" style="1"/>
    <col min="16129" max="16129" width="9.140625" style="1" customWidth="1"/>
    <col min="16130" max="16130" width="37.28515625" style="1" bestFit="1" customWidth="1"/>
    <col min="16131" max="16131" width="4.85546875" style="1" bestFit="1" customWidth="1"/>
    <col min="16132" max="16132" width="9.7109375" style="1" bestFit="1" customWidth="1"/>
    <col min="16133" max="16133" width="9.5703125" style="1" bestFit="1" customWidth="1"/>
    <col min="16134" max="16134" width="14.140625" style="1" bestFit="1" customWidth="1"/>
    <col min="16135" max="16135" width="10.7109375" style="1" bestFit="1" customWidth="1"/>
    <col min="16136" max="16136" width="10.42578125" style="1" bestFit="1" customWidth="1"/>
    <col min="16137" max="16137" width="11.7109375" style="1" customWidth="1"/>
    <col min="16138" max="16138" width="7.140625" style="1" customWidth="1"/>
    <col min="16139" max="16139" width="13.85546875" style="1" bestFit="1" customWidth="1"/>
    <col min="16140" max="16140" width="10.28515625" style="1" customWidth="1"/>
    <col min="16141" max="16141" width="13.85546875" style="1" bestFit="1" customWidth="1"/>
    <col min="16142" max="16142" width="14" style="1" customWidth="1"/>
    <col min="16143" max="16384" width="11.42578125" style="1"/>
  </cols>
  <sheetData>
    <row r="1" spans="1:17" x14ac:dyDescent="0.2">
      <c r="A1" s="814" t="s">
        <v>0</v>
      </c>
      <c r="B1" s="815"/>
      <c r="C1" s="815"/>
      <c r="D1" s="815"/>
      <c r="E1" s="815"/>
      <c r="F1" s="815"/>
      <c r="G1" s="815"/>
      <c r="H1" s="815"/>
      <c r="I1" s="815"/>
      <c r="J1" s="815"/>
      <c r="K1" s="815"/>
      <c r="L1" s="815"/>
      <c r="M1" s="815"/>
      <c r="N1" s="816"/>
    </row>
    <row r="2" spans="1:17" x14ac:dyDescent="0.2">
      <c r="A2" s="817" t="s">
        <v>1</v>
      </c>
      <c r="B2" s="745"/>
      <c r="C2" s="745"/>
      <c r="D2" s="745"/>
      <c r="E2" s="745"/>
      <c r="F2" s="745"/>
      <c r="G2" s="745"/>
      <c r="H2" s="745"/>
      <c r="I2" s="745"/>
      <c r="J2" s="745"/>
      <c r="K2" s="745"/>
      <c r="L2" s="745"/>
      <c r="M2" s="745"/>
      <c r="N2" s="818"/>
    </row>
    <row r="3" spans="1:17" x14ac:dyDescent="0.2">
      <c r="A3" s="620"/>
      <c r="B3" s="621"/>
      <c r="C3" s="621"/>
      <c r="D3" s="621"/>
      <c r="E3" s="621"/>
      <c r="F3" s="723" t="s">
        <v>515</v>
      </c>
      <c r="G3" s="621"/>
      <c r="H3" s="621"/>
      <c r="I3" s="621"/>
      <c r="J3" s="621"/>
      <c r="K3" s="621"/>
      <c r="L3" s="621"/>
      <c r="M3" s="621"/>
      <c r="N3" s="2" t="s">
        <v>485</v>
      </c>
      <c r="O3" s="3"/>
      <c r="P3" s="3"/>
      <c r="Q3" s="3"/>
    </row>
    <row r="4" spans="1:17" x14ac:dyDescent="0.2">
      <c r="A4" s="599"/>
      <c r="B4" s="600"/>
      <c r="C4" s="600"/>
      <c r="D4" s="600"/>
      <c r="E4" s="600"/>
      <c r="F4" s="600"/>
      <c r="G4" s="600"/>
      <c r="H4" s="600"/>
      <c r="I4" s="600"/>
      <c r="J4" s="600"/>
      <c r="K4" s="600"/>
      <c r="L4" s="600"/>
      <c r="M4" s="600"/>
      <c r="N4" s="4"/>
      <c r="O4" s="5"/>
      <c r="P4" s="5"/>
      <c r="Q4" s="6"/>
    </row>
    <row r="5" spans="1:17" x14ac:dyDescent="0.2">
      <c r="A5" s="7"/>
      <c r="B5" s="8" t="s">
        <v>2</v>
      </c>
      <c r="C5" s="9" t="s">
        <v>486</v>
      </c>
      <c r="D5" s="9"/>
      <c r="E5" s="9"/>
      <c r="F5" s="9"/>
      <c r="G5" s="10"/>
      <c r="H5" s="11"/>
      <c r="I5" s="11"/>
      <c r="J5" s="11"/>
      <c r="K5" s="11"/>
      <c r="L5" s="11"/>
      <c r="M5" s="8" t="s">
        <v>4</v>
      </c>
      <c r="N5" s="12">
        <v>8372352.9900000002</v>
      </c>
      <c r="O5" s="13"/>
      <c r="P5" s="14"/>
      <c r="Q5" s="14"/>
    </row>
    <row r="6" spans="1:17" x14ac:dyDescent="0.2">
      <c r="A6" s="7"/>
      <c r="B6" s="8" t="s">
        <v>5</v>
      </c>
      <c r="C6" s="15">
        <v>1</v>
      </c>
      <c r="D6" s="11"/>
      <c r="E6" s="9"/>
      <c r="F6" s="9"/>
      <c r="G6" s="9"/>
      <c r="H6" s="11"/>
      <c r="I6" s="11"/>
      <c r="J6" s="11"/>
      <c r="K6" s="11"/>
      <c r="L6" s="11"/>
      <c r="M6" s="8" t="s">
        <v>6</v>
      </c>
      <c r="N6" s="12">
        <v>1674470.6</v>
      </c>
      <c r="O6" s="13"/>
      <c r="P6" s="14"/>
      <c r="Q6" s="14"/>
    </row>
    <row r="7" spans="1:17" x14ac:dyDescent="0.2">
      <c r="A7" s="7"/>
      <c r="B7" s="8" t="s">
        <v>8</v>
      </c>
      <c r="C7" s="9" t="s">
        <v>487</v>
      </c>
      <c r="D7" s="9"/>
      <c r="E7" s="9"/>
      <c r="F7" s="9"/>
      <c r="G7" s="16"/>
      <c r="H7" s="11"/>
      <c r="I7" s="11"/>
      <c r="J7" s="11"/>
      <c r="K7" s="11"/>
      <c r="L7" s="11"/>
      <c r="M7" s="8" t="s">
        <v>9</v>
      </c>
      <c r="N7" s="17" t="s">
        <v>488</v>
      </c>
      <c r="O7" s="13"/>
      <c r="P7" s="14"/>
      <c r="Q7" s="14"/>
    </row>
    <row r="8" spans="1:17" x14ac:dyDescent="0.2">
      <c r="A8" s="7"/>
      <c r="B8" s="8" t="s">
        <v>11</v>
      </c>
      <c r="C8" s="9" t="s">
        <v>489</v>
      </c>
      <c r="D8" s="9"/>
      <c r="E8" s="9"/>
      <c r="F8" s="9"/>
      <c r="G8" s="9"/>
      <c r="H8" s="11"/>
      <c r="I8" s="11"/>
      <c r="J8" s="11"/>
      <c r="K8" s="11"/>
      <c r="L8" s="11"/>
      <c r="M8" s="11"/>
      <c r="N8" s="4"/>
      <c r="O8" s="14"/>
      <c r="P8" s="14"/>
      <c r="Q8" s="14"/>
    </row>
    <row r="9" spans="1:17" ht="13.5" thickBot="1" x14ac:dyDescent="0.25">
      <c r="A9" s="7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4"/>
    </row>
    <row r="10" spans="1:17" ht="13.5" thickBot="1" x14ac:dyDescent="0.25">
      <c r="A10" s="810" t="s">
        <v>490</v>
      </c>
      <c r="B10" s="811"/>
      <c r="C10" s="811"/>
      <c r="D10" s="811"/>
      <c r="E10" s="811"/>
      <c r="F10" s="812"/>
      <c r="G10" s="739" t="s">
        <v>14</v>
      </c>
      <c r="H10" s="740"/>
      <c r="I10" s="740"/>
      <c r="J10" s="740"/>
      <c r="K10" s="813"/>
      <c r="L10" s="741" t="s">
        <v>15</v>
      </c>
      <c r="M10" s="742"/>
      <c r="N10" s="743"/>
    </row>
    <row r="11" spans="1:17" ht="13.5" thickBot="1" x14ac:dyDescent="0.25">
      <c r="A11" s="18" t="s">
        <v>16</v>
      </c>
      <c r="B11" s="19" t="s">
        <v>17</v>
      </c>
      <c r="C11" s="19" t="s">
        <v>18</v>
      </c>
      <c r="D11" s="19" t="s">
        <v>491</v>
      </c>
      <c r="E11" s="20" t="s">
        <v>20</v>
      </c>
      <c r="F11" s="21" t="s">
        <v>21</v>
      </c>
      <c r="G11" s="22" t="s">
        <v>22</v>
      </c>
      <c r="H11" s="23" t="s">
        <v>23</v>
      </c>
      <c r="I11" s="24" t="s">
        <v>24</v>
      </c>
      <c r="J11" s="25" t="s">
        <v>25</v>
      </c>
      <c r="K11" s="25" t="s">
        <v>26</v>
      </c>
      <c r="L11" s="26" t="s">
        <v>22</v>
      </c>
      <c r="M11" s="27" t="s">
        <v>23</v>
      </c>
      <c r="N11" s="28" t="s">
        <v>24</v>
      </c>
      <c r="O11" s="29"/>
    </row>
    <row r="12" spans="1:17" ht="12" customHeight="1" x14ac:dyDescent="0.2">
      <c r="A12" s="30">
        <v>1</v>
      </c>
      <c r="B12" s="31" t="s">
        <v>27</v>
      </c>
      <c r="C12" s="32"/>
      <c r="D12" s="33"/>
      <c r="E12" s="34"/>
      <c r="F12" s="34"/>
      <c r="G12" s="35"/>
      <c r="H12" s="35"/>
      <c r="I12" s="36"/>
      <c r="J12" s="37"/>
      <c r="K12" s="38"/>
      <c r="L12" s="39"/>
      <c r="M12" s="40"/>
      <c r="N12" s="41"/>
      <c r="O12" s="42"/>
    </row>
    <row r="13" spans="1:17" ht="12.75" customHeight="1" x14ac:dyDescent="0.2">
      <c r="A13" s="43">
        <v>1.01</v>
      </c>
      <c r="B13" s="44" t="s">
        <v>492</v>
      </c>
      <c r="C13" s="33" t="s">
        <v>29</v>
      </c>
      <c r="D13" s="34">
        <v>210</v>
      </c>
      <c r="E13" s="45">
        <v>106.18</v>
      </c>
      <c r="F13" s="46">
        <f>D13*E13</f>
        <v>22297.800000000003</v>
      </c>
      <c r="G13" s="47"/>
      <c r="H13" s="35">
        <v>210</v>
      </c>
      <c r="I13" s="48">
        <f>G13+H13</f>
        <v>210</v>
      </c>
      <c r="J13" s="49">
        <f>(I13/D13)*100</f>
        <v>100</v>
      </c>
      <c r="K13" s="35"/>
      <c r="L13" s="39"/>
      <c r="M13" s="51">
        <f>H13*E13</f>
        <v>22297.800000000003</v>
      </c>
      <c r="N13" s="41">
        <f>L13+M13</f>
        <v>22297.800000000003</v>
      </c>
      <c r="O13" s="52"/>
    </row>
    <row r="14" spans="1:17" ht="13.5" customHeight="1" x14ac:dyDescent="0.2">
      <c r="A14" s="43">
        <v>1.02</v>
      </c>
      <c r="B14" s="44" t="s">
        <v>493</v>
      </c>
      <c r="C14" s="33" t="s">
        <v>31</v>
      </c>
      <c r="D14" s="34">
        <v>1</v>
      </c>
      <c r="E14" s="45">
        <v>146880</v>
      </c>
      <c r="F14" s="46">
        <f>D14*E14</f>
        <v>146880</v>
      </c>
      <c r="G14" s="47"/>
      <c r="H14" s="35">
        <v>1</v>
      </c>
      <c r="I14" s="48">
        <f>G14+H14</f>
        <v>1</v>
      </c>
      <c r="J14" s="49">
        <f>(I14/D14)*100</f>
        <v>100</v>
      </c>
      <c r="K14" s="35"/>
      <c r="L14" s="39"/>
      <c r="M14" s="51">
        <f>H14*E14</f>
        <v>146880</v>
      </c>
      <c r="N14" s="41">
        <f>L14+M14</f>
        <v>146880</v>
      </c>
      <c r="O14" s="52"/>
    </row>
    <row r="15" spans="1:17" ht="12.75" customHeight="1" x14ac:dyDescent="0.2">
      <c r="A15" s="43">
        <v>1.03</v>
      </c>
      <c r="B15" s="44" t="s">
        <v>494</v>
      </c>
      <c r="C15" s="33" t="s">
        <v>31</v>
      </c>
      <c r="D15" s="34">
        <v>1</v>
      </c>
      <c r="E15" s="45">
        <v>125664</v>
      </c>
      <c r="F15" s="46">
        <f>D15*E15</f>
        <v>125664</v>
      </c>
      <c r="G15" s="47"/>
      <c r="H15" s="35">
        <v>1</v>
      </c>
      <c r="I15" s="48">
        <f>G15+H15</f>
        <v>1</v>
      </c>
      <c r="J15" s="49">
        <f>(I15/D15)*100</f>
        <v>100</v>
      </c>
      <c r="K15" s="35"/>
      <c r="L15" s="39"/>
      <c r="M15" s="51">
        <f>H15*E15</f>
        <v>125664</v>
      </c>
      <c r="N15" s="41">
        <f>L15+M15</f>
        <v>125664</v>
      </c>
      <c r="O15" s="52"/>
    </row>
    <row r="16" spans="1:17" ht="12.75" customHeight="1" x14ac:dyDescent="0.2">
      <c r="A16" s="53"/>
      <c r="B16" s="54" t="s">
        <v>34</v>
      </c>
      <c r="C16" s="33"/>
      <c r="D16" s="34"/>
      <c r="E16" s="45"/>
      <c r="F16" s="55">
        <f>F13+F14+F15</f>
        <v>294841.8</v>
      </c>
      <c r="G16" s="47"/>
      <c r="H16" s="35"/>
      <c r="I16" s="48"/>
      <c r="J16" s="49"/>
      <c r="K16" s="35"/>
      <c r="L16" s="39"/>
      <c r="M16" s="57">
        <f>M13+M14+M15</f>
        <v>294841.8</v>
      </c>
      <c r="N16" s="58">
        <f>L16+M16</f>
        <v>294841.8</v>
      </c>
      <c r="O16" s="52"/>
    </row>
    <row r="17" spans="1:15" ht="12.75" customHeight="1" x14ac:dyDescent="0.2">
      <c r="A17" s="30">
        <v>2</v>
      </c>
      <c r="B17" s="54" t="s">
        <v>35</v>
      </c>
      <c r="C17" s="33"/>
      <c r="D17" s="34"/>
      <c r="E17" s="34"/>
      <c r="F17" s="46"/>
      <c r="G17" s="47"/>
      <c r="H17" s="35"/>
      <c r="I17" s="48"/>
      <c r="J17" s="49"/>
      <c r="K17" s="35"/>
      <c r="L17" s="39"/>
      <c r="M17" s="51"/>
      <c r="N17" s="41"/>
      <c r="O17" s="52"/>
    </row>
    <row r="18" spans="1:15" ht="24.75" customHeight="1" x14ac:dyDescent="0.2">
      <c r="A18" s="43">
        <v>2.0099999999999998</v>
      </c>
      <c r="B18" s="44" t="s">
        <v>495</v>
      </c>
      <c r="C18" s="33" t="s">
        <v>37</v>
      </c>
      <c r="D18" s="34">
        <v>787.5</v>
      </c>
      <c r="E18" s="34">
        <v>540</v>
      </c>
      <c r="F18" s="46">
        <f>D18*E18</f>
        <v>425250</v>
      </c>
      <c r="G18" s="47"/>
      <c r="H18" s="35">
        <v>787.5</v>
      </c>
      <c r="I18" s="48">
        <f>G18+H18</f>
        <v>787.5</v>
      </c>
      <c r="J18" s="49">
        <f>(I18/D18)*100</f>
        <v>100</v>
      </c>
      <c r="K18" s="35"/>
      <c r="L18" s="39"/>
      <c r="M18" s="51">
        <f>H18*E18</f>
        <v>425250</v>
      </c>
      <c r="N18" s="41">
        <f>L18+M18</f>
        <v>425250</v>
      </c>
      <c r="O18" s="52"/>
    </row>
    <row r="19" spans="1:15" ht="12.75" customHeight="1" x14ac:dyDescent="0.2">
      <c r="A19" s="59">
        <v>2.02</v>
      </c>
      <c r="B19" s="60" t="s">
        <v>38</v>
      </c>
      <c r="C19" s="61" t="s">
        <v>37</v>
      </c>
      <c r="D19" s="62">
        <v>63</v>
      </c>
      <c r="E19" s="62">
        <v>2005</v>
      </c>
      <c r="F19" s="63">
        <f>D19*E19</f>
        <v>126315</v>
      </c>
      <c r="G19" s="64"/>
      <c r="H19" s="65">
        <v>63</v>
      </c>
      <c r="I19" s="48">
        <f>G19+H19</f>
        <v>63</v>
      </c>
      <c r="J19" s="49">
        <f>(I19/D19)*100</f>
        <v>100</v>
      </c>
      <c r="K19" s="65"/>
      <c r="L19" s="87"/>
      <c r="M19" s="51">
        <f>H19*E19</f>
        <v>126315</v>
      </c>
      <c r="N19" s="41">
        <f>L19+M19</f>
        <v>126315</v>
      </c>
      <c r="O19" s="52"/>
    </row>
    <row r="20" spans="1:15" x14ac:dyDescent="0.2">
      <c r="A20" s="67">
        <v>2.0299999999999998</v>
      </c>
      <c r="B20" s="44" t="s">
        <v>496</v>
      </c>
      <c r="C20" s="68" t="s">
        <v>37</v>
      </c>
      <c r="D20" s="34">
        <v>688.28</v>
      </c>
      <c r="E20" s="69">
        <v>736</v>
      </c>
      <c r="F20" s="45">
        <f>D20*E20</f>
        <v>506574.07999999996</v>
      </c>
      <c r="G20" s="70"/>
      <c r="H20" s="35">
        <v>240</v>
      </c>
      <c r="I20" s="48">
        <f>G20+H20</f>
        <v>240</v>
      </c>
      <c r="J20" s="49">
        <f>(I20/D20)*100</f>
        <v>34.869529842505962</v>
      </c>
      <c r="K20" s="70"/>
      <c r="L20" s="39"/>
      <c r="M20" s="51">
        <f>H20*E20</f>
        <v>176640</v>
      </c>
      <c r="N20" s="41">
        <f>L20+M20</f>
        <v>176640</v>
      </c>
      <c r="O20" s="52"/>
    </row>
    <row r="21" spans="1:15" ht="13.5" customHeight="1" x14ac:dyDescent="0.2">
      <c r="A21" s="71">
        <v>2.04</v>
      </c>
      <c r="B21" s="72" t="s">
        <v>41</v>
      </c>
      <c r="C21" s="73" t="s">
        <v>37</v>
      </c>
      <c r="D21" s="74">
        <v>941.85</v>
      </c>
      <c r="E21" s="74">
        <v>254.37</v>
      </c>
      <c r="F21" s="75">
        <f>D21*E21</f>
        <v>239578.38450000001</v>
      </c>
      <c r="G21" s="76"/>
      <c r="H21" s="77">
        <v>300</v>
      </c>
      <c r="I21" s="48">
        <f>G21+H21</f>
        <v>300</v>
      </c>
      <c r="J21" s="49">
        <f>(I21/D21)*100</f>
        <v>31.852205765249241</v>
      </c>
      <c r="K21" s="77"/>
      <c r="L21" s="125"/>
      <c r="M21" s="51">
        <f>H21*E21</f>
        <v>76311</v>
      </c>
      <c r="N21" s="41">
        <f>L21+M21</f>
        <v>76311</v>
      </c>
      <c r="O21" s="52"/>
    </row>
    <row r="22" spans="1:15" ht="13.5" customHeight="1" x14ac:dyDescent="0.2">
      <c r="A22" s="53"/>
      <c r="B22" s="54" t="s">
        <v>497</v>
      </c>
      <c r="C22" s="33"/>
      <c r="D22" s="34"/>
      <c r="E22" s="34"/>
      <c r="F22" s="78">
        <f>F18+F19+F20+F21</f>
        <v>1297717.4645</v>
      </c>
      <c r="G22" s="35"/>
      <c r="H22" s="35"/>
      <c r="I22" s="48"/>
      <c r="J22" s="49"/>
      <c r="K22" s="35"/>
      <c r="L22" s="39"/>
      <c r="M22" s="80">
        <f>M18+M19+M20+M21</f>
        <v>804516</v>
      </c>
      <c r="N22" s="81">
        <f>L22+M22</f>
        <v>804516</v>
      </c>
      <c r="O22" s="52"/>
    </row>
    <row r="23" spans="1:15" ht="23.25" customHeight="1" x14ac:dyDescent="0.2">
      <c r="A23" s="82">
        <v>3</v>
      </c>
      <c r="B23" s="83" t="s">
        <v>498</v>
      </c>
      <c r="C23" s="61"/>
      <c r="D23" s="62"/>
      <c r="E23" s="62"/>
      <c r="F23" s="84"/>
      <c r="G23" s="65"/>
      <c r="H23" s="65"/>
      <c r="I23" s="48"/>
      <c r="J23" s="49"/>
      <c r="K23" s="65"/>
      <c r="L23" s="87"/>
      <c r="M23" s="88"/>
      <c r="N23" s="89"/>
      <c r="O23" s="52"/>
    </row>
    <row r="24" spans="1:15" x14ac:dyDescent="0.2">
      <c r="A24" s="82"/>
      <c r="B24" s="673" t="s">
        <v>499</v>
      </c>
      <c r="C24" s="91"/>
      <c r="D24" s="62"/>
      <c r="E24" s="92"/>
      <c r="F24" s="84"/>
      <c r="G24" s="93"/>
      <c r="H24" s="64"/>
      <c r="I24" s="48"/>
      <c r="J24" s="49"/>
      <c r="K24" s="93"/>
      <c r="L24" s="95"/>
      <c r="M24" s="88"/>
      <c r="N24" s="96"/>
      <c r="O24" s="52"/>
    </row>
    <row r="25" spans="1:15" ht="23.25" customHeight="1" x14ac:dyDescent="0.2">
      <c r="A25" s="59">
        <v>3.01</v>
      </c>
      <c r="B25" s="674" t="s">
        <v>500</v>
      </c>
      <c r="C25" s="675" t="s">
        <v>358</v>
      </c>
      <c r="D25" s="62">
        <v>210</v>
      </c>
      <c r="E25" s="92">
        <v>20950.59</v>
      </c>
      <c r="F25" s="45">
        <f>D25*E25</f>
        <v>4399623.9000000004</v>
      </c>
      <c r="G25" s="93"/>
      <c r="H25" s="64"/>
      <c r="I25" s="48"/>
      <c r="J25" s="49"/>
      <c r="K25" s="93"/>
      <c r="L25" s="95"/>
      <c r="M25" s="88"/>
      <c r="N25" s="96"/>
      <c r="O25" s="52"/>
    </row>
    <row r="26" spans="1:15" ht="12.75" customHeight="1" x14ac:dyDescent="0.2">
      <c r="A26" s="43">
        <v>3.02</v>
      </c>
      <c r="B26" s="44" t="s">
        <v>501</v>
      </c>
      <c r="C26" s="68" t="s">
        <v>31</v>
      </c>
      <c r="D26" s="34">
        <v>1</v>
      </c>
      <c r="E26" s="69">
        <v>66348.45</v>
      </c>
      <c r="F26" s="45">
        <f>D26*E26</f>
        <v>66348.45</v>
      </c>
      <c r="G26" s="70"/>
      <c r="H26" s="47">
        <v>1</v>
      </c>
      <c r="I26" s="48">
        <f>G26+H26</f>
        <v>1</v>
      </c>
      <c r="J26" s="49">
        <f>(I26/D26)*100</f>
        <v>100</v>
      </c>
      <c r="K26" s="70"/>
      <c r="L26" s="676"/>
      <c r="M26" s="51">
        <f>H26*E26</f>
        <v>66348.45</v>
      </c>
      <c r="N26" s="200">
        <f>L26+M26</f>
        <v>66348.45</v>
      </c>
      <c r="O26" s="52"/>
    </row>
    <row r="27" spans="1:15" ht="12.75" customHeight="1" x14ac:dyDescent="0.2">
      <c r="A27" s="67">
        <v>3.03</v>
      </c>
      <c r="B27" s="44" t="s">
        <v>502</v>
      </c>
      <c r="C27" s="68" t="s">
        <v>54</v>
      </c>
      <c r="D27" s="34">
        <v>1</v>
      </c>
      <c r="E27" s="69">
        <v>70000</v>
      </c>
      <c r="F27" s="45">
        <f>D27*E27</f>
        <v>70000</v>
      </c>
      <c r="G27" s="70"/>
      <c r="H27" s="35">
        <v>0.5</v>
      </c>
      <c r="I27" s="48">
        <f>G27+H27</f>
        <v>0.5</v>
      </c>
      <c r="J27" s="49">
        <f>(I27/D27)*100</f>
        <v>50</v>
      </c>
      <c r="K27" s="70"/>
      <c r="L27" s="39"/>
      <c r="M27" s="51">
        <f>H27*E27</f>
        <v>35000</v>
      </c>
      <c r="N27" s="200">
        <f>L27+M27</f>
        <v>35000</v>
      </c>
      <c r="O27" s="52"/>
    </row>
    <row r="28" spans="1:15" ht="12.75" customHeight="1" x14ac:dyDescent="0.2">
      <c r="A28" s="67">
        <v>3.04</v>
      </c>
      <c r="B28" s="44" t="s">
        <v>503</v>
      </c>
      <c r="C28" s="68" t="s">
        <v>31</v>
      </c>
      <c r="D28" s="34">
        <v>1</v>
      </c>
      <c r="E28" s="69">
        <v>195000</v>
      </c>
      <c r="F28" s="45">
        <f>D28*E28</f>
        <v>195000</v>
      </c>
      <c r="G28" s="70"/>
      <c r="H28" s="35">
        <v>0.5</v>
      </c>
      <c r="I28" s="48">
        <f>G28+H28</f>
        <v>0.5</v>
      </c>
      <c r="J28" s="49">
        <f>(I28/D28)*100</f>
        <v>50</v>
      </c>
      <c r="K28" s="70"/>
      <c r="L28" s="39"/>
      <c r="M28" s="51">
        <f>H28*E28</f>
        <v>97500</v>
      </c>
      <c r="N28" s="200">
        <f>L28+M28</f>
        <v>97500</v>
      </c>
      <c r="O28" s="52"/>
    </row>
    <row r="29" spans="1:15" ht="29.25" customHeight="1" thickBot="1" x14ac:dyDescent="0.25">
      <c r="A29" s="677"/>
      <c r="B29" s="678" t="s">
        <v>504</v>
      </c>
      <c r="C29" s="679"/>
      <c r="D29" s="680"/>
      <c r="E29" s="680"/>
      <c r="F29" s="681">
        <f>J41+F26+F27+F28+F25</f>
        <v>4730972.3500000006</v>
      </c>
      <c r="G29" s="203"/>
      <c r="H29" s="203"/>
      <c r="I29" s="682"/>
      <c r="J29" s="683"/>
      <c r="K29" s="203"/>
      <c r="L29" s="684"/>
      <c r="M29" s="685">
        <f>M26+M27+M28</f>
        <v>198848.45</v>
      </c>
      <c r="N29" s="686">
        <f>L29+M29</f>
        <v>198848.45</v>
      </c>
      <c r="O29" s="52"/>
    </row>
    <row r="30" spans="1:15" ht="12.75" customHeight="1" x14ac:dyDescent="0.2">
      <c r="A30" s="11"/>
      <c r="B30" s="9" t="s">
        <v>99</v>
      </c>
      <c r="C30" s="9"/>
      <c r="D30" s="9"/>
      <c r="E30" s="9"/>
      <c r="F30" s="687">
        <f>F16+F22+F29</f>
        <v>6323531.6145000011</v>
      </c>
      <c r="G30" s="11"/>
      <c r="H30" s="11"/>
      <c r="I30" s="11"/>
      <c r="J30" s="11"/>
      <c r="K30" s="11"/>
      <c r="L30" s="11"/>
      <c r="M30" s="215">
        <f>M29+M22+M16</f>
        <v>1298206.25</v>
      </c>
      <c r="N30" s="215">
        <f>L30+M30</f>
        <v>1298206.25</v>
      </c>
      <c r="O30" s="52"/>
    </row>
    <row r="31" spans="1:15" ht="12.75" customHeight="1" x14ac:dyDescent="0.2">
      <c r="A31" s="11"/>
      <c r="B31" s="9"/>
      <c r="C31" s="9"/>
      <c r="D31" s="9"/>
      <c r="E31" s="9"/>
      <c r="F31" s="687"/>
      <c r="G31" s="11"/>
      <c r="H31" s="11"/>
      <c r="I31" s="11"/>
      <c r="J31" s="11"/>
      <c r="K31" s="11"/>
      <c r="L31" s="11"/>
      <c r="M31" s="11"/>
      <c r="N31" s="11"/>
      <c r="O31" s="52"/>
    </row>
    <row r="32" spans="1:15" ht="12.75" customHeight="1" thickBot="1" x14ac:dyDescent="0.25">
      <c r="A32" s="11"/>
      <c r="B32" s="11"/>
      <c r="C32" s="11"/>
      <c r="D32" s="11"/>
      <c r="E32" s="11"/>
      <c r="F32" s="9" t="s">
        <v>87</v>
      </c>
      <c r="G32" s="11"/>
      <c r="H32" s="11"/>
      <c r="I32" s="11"/>
      <c r="J32" s="11"/>
      <c r="K32" s="11"/>
      <c r="L32" s="11"/>
      <c r="M32" s="11"/>
      <c r="N32" s="11"/>
      <c r="O32" s="52"/>
    </row>
    <row r="33" spans="1:15" ht="12.75" customHeight="1" thickBot="1" x14ac:dyDescent="0.25">
      <c r="A33" s="810" t="s">
        <v>505</v>
      </c>
      <c r="B33" s="811"/>
      <c r="C33" s="811"/>
      <c r="D33" s="811"/>
      <c r="E33" s="811"/>
      <c r="F33" s="812"/>
      <c r="G33" s="739" t="s">
        <v>14</v>
      </c>
      <c r="H33" s="740"/>
      <c r="I33" s="740"/>
      <c r="J33" s="740"/>
      <c r="K33" s="813"/>
      <c r="L33" s="741" t="s">
        <v>15</v>
      </c>
      <c r="M33" s="742"/>
      <c r="N33" s="743"/>
      <c r="O33" s="52"/>
    </row>
    <row r="34" spans="1:15" ht="12.75" customHeight="1" thickBot="1" x14ac:dyDescent="0.25">
      <c r="A34" s="18" t="s">
        <v>16</v>
      </c>
      <c r="B34" s="19" t="s">
        <v>17</v>
      </c>
      <c r="C34" s="19" t="s">
        <v>18</v>
      </c>
      <c r="D34" s="19" t="s">
        <v>19</v>
      </c>
      <c r="E34" s="20" t="s">
        <v>20</v>
      </c>
      <c r="F34" s="21" t="s">
        <v>21</v>
      </c>
      <c r="G34" s="22" t="s">
        <v>22</v>
      </c>
      <c r="H34" s="23" t="s">
        <v>23</v>
      </c>
      <c r="I34" s="24" t="s">
        <v>24</v>
      </c>
      <c r="J34" s="25" t="s">
        <v>25</v>
      </c>
      <c r="K34" s="25" t="s">
        <v>26</v>
      </c>
      <c r="L34" s="26" t="s">
        <v>22</v>
      </c>
      <c r="M34" s="27" t="s">
        <v>23</v>
      </c>
      <c r="N34" s="28" t="s">
        <v>24</v>
      </c>
      <c r="O34" s="52"/>
    </row>
    <row r="35" spans="1:15" ht="12.75" customHeight="1" x14ac:dyDescent="0.2">
      <c r="B35" s="9" t="s">
        <v>506</v>
      </c>
      <c r="O35" s="52"/>
    </row>
    <row r="36" spans="1:15" ht="12.75" customHeight="1" x14ac:dyDescent="0.2">
      <c r="A36" s="11"/>
      <c r="B36" s="61" t="s">
        <v>499</v>
      </c>
      <c r="C36" s="11"/>
      <c r="D36" s="11"/>
      <c r="E36" s="11"/>
      <c r="F36" s="9"/>
      <c r="G36" s="11"/>
      <c r="H36" s="11"/>
      <c r="I36" s="11"/>
      <c r="J36" s="11"/>
      <c r="K36" s="11"/>
      <c r="L36" s="11"/>
      <c r="M36" s="11"/>
      <c r="N36" s="11"/>
      <c r="O36" s="52"/>
    </row>
    <row r="37" spans="1:15" ht="12.75" customHeight="1" x14ac:dyDescent="0.2">
      <c r="A37" s="688">
        <v>4</v>
      </c>
      <c r="B37" s="73" t="s">
        <v>507</v>
      </c>
      <c r="C37" s="675" t="s">
        <v>358</v>
      </c>
      <c r="D37" s="34">
        <v>443.8</v>
      </c>
      <c r="E37" s="652">
        <v>14406.77</v>
      </c>
      <c r="F37" s="689">
        <f>D37*E37</f>
        <v>6393724.5260000005</v>
      </c>
      <c r="G37" s="35"/>
      <c r="H37" s="48">
        <v>443.8</v>
      </c>
      <c r="I37" s="690">
        <f>G37+H37</f>
        <v>443.8</v>
      </c>
      <c r="J37" s="691">
        <f>(I37/D37)*100</f>
        <v>100</v>
      </c>
      <c r="K37" s="39"/>
      <c r="L37" s="80"/>
      <c r="M37" s="653">
        <f>F37</f>
        <v>6393724.5260000005</v>
      </c>
      <c r="N37" s="653">
        <f>L37+M37</f>
        <v>6393724.5260000005</v>
      </c>
      <c r="O37" s="52"/>
    </row>
    <row r="38" spans="1:15" ht="12.75" customHeight="1" x14ac:dyDescent="0.2">
      <c r="A38" s="692"/>
      <c r="B38" s="693" t="s">
        <v>508</v>
      </c>
      <c r="C38" s="196"/>
      <c r="D38" s="34"/>
      <c r="E38" s="652"/>
      <c r="F38" s="694">
        <f>F37</f>
        <v>6393724.5260000005</v>
      </c>
      <c r="G38" s="35"/>
      <c r="H38" s="48"/>
      <c r="I38" s="690"/>
      <c r="J38" s="691"/>
      <c r="K38" s="39"/>
      <c r="L38" s="80"/>
      <c r="M38" s="653">
        <f>F38</f>
        <v>6393724.5260000005</v>
      </c>
      <c r="N38" s="653">
        <f>L38+M38</f>
        <v>6393724.5260000005</v>
      </c>
      <c r="O38" s="52"/>
    </row>
    <row r="39" spans="1:15" ht="12.75" customHeight="1" x14ac:dyDescent="0.2">
      <c r="A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52"/>
    </row>
    <row r="40" spans="1:15" ht="12.75" customHeight="1" x14ac:dyDescent="0.2">
      <c r="A40" s="11"/>
      <c r="B40" s="695" t="s">
        <v>371</v>
      </c>
      <c r="C40" s="11"/>
      <c r="D40" s="11"/>
      <c r="E40" s="11"/>
      <c r="G40" s="11"/>
      <c r="H40" s="11"/>
      <c r="I40" s="11"/>
      <c r="J40" s="11"/>
      <c r="K40" s="11"/>
      <c r="L40" s="11"/>
      <c r="M40" s="215">
        <f>M16+M22+M29</f>
        <v>1298206.25</v>
      </c>
      <c r="N40" s="215">
        <f>L40+M40</f>
        <v>1298206.25</v>
      </c>
      <c r="O40" s="52"/>
    </row>
    <row r="41" spans="1:15" ht="12.75" customHeight="1" x14ac:dyDescent="0.2">
      <c r="A41" s="11"/>
      <c r="B41" s="9" t="s">
        <v>509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215">
        <f>M38</f>
        <v>6393724.5260000005</v>
      </c>
      <c r="N41" s="215">
        <f>L41+M41</f>
        <v>6393724.5260000005</v>
      </c>
      <c r="O41" s="52"/>
    </row>
    <row r="42" spans="1:15" ht="12.75" customHeight="1" x14ac:dyDescent="0.2">
      <c r="A42" s="11"/>
      <c r="B42" s="9" t="s">
        <v>510</v>
      </c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215">
        <f>M40+M41</f>
        <v>7691930.7760000005</v>
      </c>
      <c r="N42" s="215">
        <f>L42+M42</f>
        <v>7691930.7760000005</v>
      </c>
      <c r="O42" s="52"/>
    </row>
    <row r="43" spans="1:15" ht="12.75" customHeight="1" x14ac:dyDescent="0.2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52"/>
    </row>
    <row r="44" spans="1:15" ht="12.75" customHeight="1" x14ac:dyDescent="0.2">
      <c r="A44" s="696"/>
      <c r="B44" s="697"/>
      <c r="C44" s="697"/>
      <c r="D44" s="697"/>
      <c r="E44" s="697"/>
      <c r="F44" s="697"/>
      <c r="G44" s="697"/>
      <c r="H44" s="697"/>
      <c r="I44" s="697"/>
      <c r="J44" s="697"/>
      <c r="K44" s="697"/>
      <c r="L44" s="697"/>
      <c r="M44" s="697"/>
      <c r="N44" s="698"/>
      <c r="O44" s="52"/>
    </row>
    <row r="45" spans="1:15" ht="12.75" customHeight="1" x14ac:dyDescent="0.2">
      <c r="A45" s="699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700"/>
      <c r="O45" s="52"/>
    </row>
    <row r="46" spans="1:15" x14ac:dyDescent="0.2">
      <c r="A46" s="806" t="s">
        <v>0</v>
      </c>
      <c r="B46" s="744"/>
      <c r="C46" s="744"/>
      <c r="D46" s="744"/>
      <c r="E46" s="744"/>
      <c r="F46" s="744"/>
      <c r="G46" s="744"/>
      <c r="H46" s="744"/>
      <c r="I46" s="744"/>
      <c r="J46" s="744"/>
      <c r="K46" s="744"/>
      <c r="L46" s="744"/>
      <c r="M46" s="744"/>
      <c r="N46" s="807"/>
      <c r="O46" s="52"/>
    </row>
    <row r="47" spans="1:15" x14ac:dyDescent="0.2">
      <c r="A47" s="808" t="s">
        <v>1</v>
      </c>
      <c r="B47" s="745"/>
      <c r="C47" s="745"/>
      <c r="D47" s="745"/>
      <c r="E47" s="745"/>
      <c r="F47" s="745"/>
      <c r="G47" s="745"/>
      <c r="H47" s="745"/>
      <c r="I47" s="745"/>
      <c r="J47" s="745"/>
      <c r="K47" s="745"/>
      <c r="L47" s="745"/>
      <c r="M47" s="745"/>
      <c r="N47" s="809"/>
      <c r="O47" s="52"/>
    </row>
    <row r="48" spans="1:15" x14ac:dyDescent="0.2">
      <c r="A48" s="701"/>
      <c r="B48" s="621"/>
      <c r="C48" s="621"/>
      <c r="D48" s="621"/>
      <c r="E48" s="621"/>
      <c r="F48" s="621"/>
      <c r="G48" s="621"/>
      <c r="H48" s="621"/>
      <c r="I48" s="621"/>
      <c r="J48" s="621"/>
      <c r="K48" s="621"/>
      <c r="L48" s="621"/>
      <c r="M48" s="621"/>
      <c r="N48" s="702" t="s">
        <v>511</v>
      </c>
      <c r="O48" s="52"/>
    </row>
    <row r="49" spans="1:15" x14ac:dyDescent="0.2">
      <c r="A49" s="703"/>
      <c r="B49" s="600"/>
      <c r="C49" s="600"/>
      <c r="D49" s="600"/>
      <c r="E49" s="600"/>
      <c r="F49" s="600"/>
      <c r="G49" s="600"/>
      <c r="H49" s="600"/>
      <c r="I49" s="600"/>
      <c r="J49" s="600"/>
      <c r="K49" s="600"/>
      <c r="L49" s="600"/>
      <c r="M49" s="600"/>
      <c r="N49" s="700"/>
      <c r="O49" s="52"/>
    </row>
    <row r="50" spans="1:15" x14ac:dyDescent="0.2">
      <c r="A50" s="699"/>
      <c r="B50" s="8" t="s">
        <v>2</v>
      </c>
      <c r="C50" s="9" t="s">
        <v>486</v>
      </c>
      <c r="D50" s="9"/>
      <c r="E50" s="9"/>
      <c r="F50" s="9"/>
      <c r="G50" s="10"/>
      <c r="H50" s="11"/>
      <c r="I50" s="11"/>
      <c r="J50" s="11"/>
      <c r="K50" s="11"/>
      <c r="L50" s="11"/>
      <c r="M50" s="8" t="s">
        <v>4</v>
      </c>
      <c r="N50" s="704">
        <v>8372352.9900000002</v>
      </c>
      <c r="O50" s="52"/>
    </row>
    <row r="51" spans="1:15" x14ac:dyDescent="0.2">
      <c r="A51" s="699"/>
      <c r="B51" s="8" t="s">
        <v>5</v>
      </c>
      <c r="C51" s="15">
        <v>1</v>
      </c>
      <c r="D51" s="11"/>
      <c r="E51" s="9"/>
      <c r="F51" s="9"/>
      <c r="G51" s="9"/>
      <c r="H51" s="11"/>
      <c r="I51" s="11"/>
      <c r="J51" s="11"/>
      <c r="K51" s="11"/>
      <c r="L51" s="11"/>
      <c r="M51" s="8" t="s">
        <v>6</v>
      </c>
      <c r="N51" s="704">
        <v>1674470.6</v>
      </c>
      <c r="O51" s="52"/>
    </row>
    <row r="52" spans="1:15" x14ac:dyDescent="0.2">
      <c r="A52" s="699"/>
      <c r="B52" s="8" t="s">
        <v>8</v>
      </c>
      <c r="C52" s="724">
        <v>44440</v>
      </c>
      <c r="D52" s="9"/>
      <c r="E52" s="9"/>
      <c r="F52" s="9"/>
      <c r="G52" s="16"/>
      <c r="H52" s="11"/>
      <c r="I52" s="11"/>
      <c r="J52" s="11"/>
      <c r="K52" s="11"/>
      <c r="L52" s="11"/>
      <c r="M52" s="8" t="s">
        <v>9</v>
      </c>
      <c r="N52" s="705" t="s">
        <v>488</v>
      </c>
      <c r="O52" s="216"/>
    </row>
    <row r="53" spans="1:15" x14ac:dyDescent="0.2">
      <c r="A53" s="699"/>
      <c r="B53" s="8" t="s">
        <v>11</v>
      </c>
      <c r="C53" s="9" t="s">
        <v>489</v>
      </c>
      <c r="D53" s="9"/>
      <c r="E53" s="9"/>
      <c r="F53" s="9"/>
      <c r="G53" s="9"/>
      <c r="H53" s="11"/>
      <c r="I53" s="11"/>
      <c r="J53" s="11"/>
      <c r="K53" s="11"/>
      <c r="L53" s="11"/>
      <c r="M53" s="11"/>
      <c r="N53" s="700"/>
      <c r="O53" s="216"/>
    </row>
    <row r="54" spans="1:15" x14ac:dyDescent="0.2">
      <c r="A54" s="699"/>
      <c r="B54" s="8"/>
      <c r="C54" s="9"/>
      <c r="D54" s="9"/>
      <c r="E54" s="9"/>
      <c r="F54" s="9"/>
      <c r="G54" s="9"/>
      <c r="H54" s="11"/>
      <c r="I54" s="11"/>
      <c r="J54" s="11"/>
      <c r="K54" s="11"/>
      <c r="L54" s="11"/>
      <c r="M54" s="11"/>
      <c r="N54" s="700"/>
      <c r="O54" s="216"/>
    </row>
    <row r="55" spans="1:15" x14ac:dyDescent="0.2">
      <c r="A55" s="699"/>
      <c r="B55" s="8"/>
      <c r="C55" s="9"/>
      <c r="D55" s="9"/>
      <c r="E55" s="9"/>
      <c r="F55" s="9"/>
      <c r="G55" s="9"/>
      <c r="H55" s="11"/>
      <c r="I55" s="11"/>
      <c r="J55" s="11"/>
      <c r="K55" s="11"/>
      <c r="L55" s="11"/>
      <c r="M55" s="11"/>
      <c r="N55" s="700"/>
      <c r="O55" s="216"/>
    </row>
    <row r="56" spans="1:15" x14ac:dyDescent="0.2">
      <c r="A56" s="699"/>
      <c r="B56" s="8"/>
      <c r="C56" s="9"/>
      <c r="D56" s="9"/>
      <c r="E56" s="9"/>
      <c r="F56" s="9"/>
      <c r="G56" s="9"/>
      <c r="H56" s="11"/>
      <c r="I56" s="11"/>
      <c r="J56" s="11"/>
      <c r="K56" s="11"/>
      <c r="L56" s="11"/>
      <c r="M56" s="11"/>
      <c r="N56" s="700"/>
      <c r="O56" s="216"/>
    </row>
    <row r="57" spans="1:15" x14ac:dyDescent="0.2">
      <c r="A57" s="699"/>
      <c r="B57" s="8"/>
      <c r="C57" s="9"/>
      <c r="D57" s="9"/>
      <c r="E57" s="744" t="s">
        <v>19</v>
      </c>
      <c r="F57" s="744"/>
      <c r="G57" s="217"/>
      <c r="H57" s="744" t="s">
        <v>22</v>
      </c>
      <c r="I57" s="744"/>
      <c r="J57" s="744"/>
      <c r="K57" s="744" t="s">
        <v>23</v>
      </c>
      <c r="L57" s="744"/>
      <c r="M57" s="744" t="s">
        <v>24</v>
      </c>
      <c r="N57" s="807"/>
      <c r="O57" s="216"/>
    </row>
    <row r="58" spans="1:15" x14ac:dyDescent="0.2">
      <c r="A58" s="699"/>
      <c r="B58" s="15" t="s">
        <v>99</v>
      </c>
      <c r="C58" s="9"/>
      <c r="D58" s="9"/>
      <c r="E58" s="803">
        <v>6323531.6100000003</v>
      </c>
      <c r="F58" s="803"/>
      <c r="G58" s="9"/>
      <c r="H58" s="11"/>
      <c r="I58" s="11"/>
      <c r="J58" s="11"/>
      <c r="K58" s="804">
        <f>M42</f>
        <v>7691930.7760000005</v>
      </c>
      <c r="L58" s="804"/>
      <c r="M58" s="803">
        <f>I58+K58</f>
        <v>7691930.7760000005</v>
      </c>
      <c r="N58" s="805"/>
      <c r="O58" s="216"/>
    </row>
    <row r="59" spans="1:15" x14ac:dyDescent="0.2">
      <c r="A59" s="699"/>
      <c r="B59" s="15" t="s">
        <v>100</v>
      </c>
      <c r="C59" s="9"/>
      <c r="D59" s="9"/>
      <c r="E59" s="9"/>
      <c r="F59" s="9"/>
      <c r="G59" s="9"/>
      <c r="H59" s="11"/>
      <c r="I59" s="11"/>
      <c r="J59" s="11"/>
      <c r="K59" s="11"/>
      <c r="L59" s="11"/>
      <c r="M59" s="11"/>
      <c r="N59" s="700"/>
      <c r="O59" s="216"/>
    </row>
    <row r="60" spans="1:15" x14ac:dyDescent="0.2">
      <c r="A60" s="699"/>
      <c r="B60" s="15"/>
      <c r="C60" s="9"/>
      <c r="D60" s="9"/>
      <c r="E60" s="9"/>
      <c r="F60" s="9"/>
      <c r="G60" s="9"/>
      <c r="H60" s="11"/>
      <c r="I60" s="11"/>
      <c r="J60" s="11"/>
      <c r="K60" s="11"/>
      <c r="L60" s="11"/>
      <c r="M60" s="11"/>
      <c r="N60" s="700"/>
      <c r="O60" s="216"/>
    </row>
    <row r="61" spans="1:15" x14ac:dyDescent="0.2">
      <c r="A61" s="699"/>
      <c r="B61" s="15" t="s">
        <v>101</v>
      </c>
      <c r="C61" s="9"/>
      <c r="D61" s="9"/>
      <c r="E61" s="9"/>
      <c r="F61" s="9"/>
      <c r="G61" s="9"/>
      <c r="H61" s="11"/>
      <c r="I61" s="11"/>
      <c r="J61" s="11"/>
      <c r="K61" s="11"/>
      <c r="L61" s="11"/>
      <c r="M61" s="11"/>
      <c r="N61" s="700"/>
      <c r="O61" s="216"/>
    </row>
    <row r="62" spans="1:15" x14ac:dyDescent="0.2">
      <c r="A62" s="706"/>
      <c r="B62" s="9" t="s">
        <v>102</v>
      </c>
      <c r="C62" s="219"/>
      <c r="D62" s="219">
        <v>3.5000000000000003E-2</v>
      </c>
      <c r="F62" s="615">
        <f>D62*E58</f>
        <v>221323.60635000005</v>
      </c>
      <c r="G62" s="221"/>
      <c r="H62" s="227"/>
      <c r="I62" s="228"/>
      <c r="J62" s="11"/>
      <c r="K62" s="615">
        <f>D62*K58</f>
        <v>269217.57716000004</v>
      </c>
      <c r="L62" s="615"/>
      <c r="M62" s="615">
        <f>D62*M58</f>
        <v>269217.57716000004</v>
      </c>
      <c r="N62" s="707"/>
      <c r="O62" s="216"/>
    </row>
    <row r="63" spans="1:15" x14ac:dyDescent="0.2">
      <c r="A63" s="706"/>
      <c r="B63" s="9" t="s">
        <v>103</v>
      </c>
      <c r="C63" s="219"/>
      <c r="D63" s="220">
        <v>0.1</v>
      </c>
      <c r="F63" s="615">
        <f>D63*E58</f>
        <v>632353.16100000008</v>
      </c>
      <c r="G63" s="221"/>
      <c r="H63" s="227"/>
      <c r="I63" s="228"/>
      <c r="J63" s="11"/>
      <c r="K63" s="615">
        <f>D63*K58</f>
        <v>769193.07760000008</v>
      </c>
      <c r="L63" s="615"/>
      <c r="M63" s="615">
        <f>D63*M58</f>
        <v>769193.07760000008</v>
      </c>
      <c r="N63" s="707"/>
      <c r="O63" s="216"/>
    </row>
    <row r="64" spans="1:15" x14ac:dyDescent="0.2">
      <c r="A64" s="706"/>
      <c r="B64" s="9" t="s">
        <v>104</v>
      </c>
      <c r="C64" s="219"/>
      <c r="D64" s="220">
        <v>0.18</v>
      </c>
      <c r="F64" s="615">
        <f>D64*F63</f>
        <v>113823.56898000001</v>
      </c>
      <c r="G64" s="221"/>
      <c r="H64" s="227"/>
      <c r="I64" s="228"/>
      <c r="J64" s="11"/>
      <c r="K64" s="615">
        <f>D64*K63</f>
        <v>138454.753968</v>
      </c>
      <c r="L64" s="615"/>
      <c r="M64" s="615">
        <f>D64*M63</f>
        <v>138454.753968</v>
      </c>
      <c r="N64" s="707"/>
      <c r="O64" s="216"/>
    </row>
    <row r="65" spans="1:15" x14ac:dyDescent="0.2">
      <c r="A65" s="706"/>
      <c r="B65" s="9" t="s">
        <v>105</v>
      </c>
      <c r="C65" s="219"/>
      <c r="D65" s="220">
        <v>0.03</v>
      </c>
      <c r="F65" s="615">
        <f>D65*E58</f>
        <v>189705.94829999999</v>
      </c>
      <c r="G65" s="221"/>
      <c r="H65" s="227"/>
      <c r="I65" s="228"/>
      <c r="J65" s="11"/>
      <c r="K65" s="615">
        <f>D65*K58</f>
        <v>230757.92328000002</v>
      </c>
      <c r="L65" s="615"/>
      <c r="M65" s="615">
        <f>D65*M58</f>
        <v>230757.92328000002</v>
      </c>
      <c r="N65" s="707"/>
      <c r="O65" s="216"/>
    </row>
    <row r="66" spans="1:15" x14ac:dyDescent="0.2">
      <c r="A66" s="706"/>
      <c r="B66" s="9" t="s">
        <v>106</v>
      </c>
      <c r="C66" s="220"/>
      <c r="D66" s="222">
        <v>0.03</v>
      </c>
      <c r="F66" s="615">
        <f>D66*E58</f>
        <v>189705.94829999999</v>
      </c>
      <c r="G66" s="221"/>
      <c r="H66" s="227"/>
      <c r="I66" s="228"/>
      <c r="J66" s="11"/>
      <c r="K66" s="616">
        <f>D66*K58</f>
        <v>230757.92328000002</v>
      </c>
      <c r="L66" s="616"/>
      <c r="M66" s="615">
        <f>D66*M58</f>
        <v>230757.92328000002</v>
      </c>
      <c r="N66" s="707"/>
      <c r="O66" s="216"/>
    </row>
    <row r="67" spans="1:15" x14ac:dyDescent="0.2">
      <c r="A67" s="706"/>
      <c r="B67" s="9" t="s">
        <v>107</v>
      </c>
      <c r="C67" s="219"/>
      <c r="D67" s="220">
        <v>0.01</v>
      </c>
      <c r="F67" s="615">
        <f>D67*E58</f>
        <v>63235.316100000004</v>
      </c>
      <c r="G67" s="221"/>
      <c r="H67" s="227"/>
      <c r="I67" s="228"/>
      <c r="J67" s="11"/>
      <c r="K67" s="616">
        <f>D67*K58</f>
        <v>76919.307760000011</v>
      </c>
      <c r="L67" s="616"/>
      <c r="M67" s="615">
        <f>D67*M58</f>
        <v>76919.307760000011</v>
      </c>
      <c r="N67" s="707"/>
      <c r="O67" s="216"/>
    </row>
    <row r="68" spans="1:15" x14ac:dyDescent="0.2">
      <c r="A68" s="706"/>
      <c r="B68" s="9" t="s">
        <v>108</v>
      </c>
      <c r="C68" s="219"/>
      <c r="D68" s="219">
        <v>1E-3</v>
      </c>
      <c r="F68" s="615">
        <f>D68*E58</f>
        <v>6323.5316100000009</v>
      </c>
      <c r="G68" s="221"/>
      <c r="H68" s="227"/>
      <c r="I68" s="228"/>
      <c r="J68" s="11"/>
      <c r="K68" s="616">
        <f>D68*K58</f>
        <v>7691.9307760000011</v>
      </c>
      <c r="L68" s="616"/>
      <c r="M68" s="615">
        <f>D68*M58</f>
        <v>7691.9307760000011</v>
      </c>
      <c r="N68" s="707"/>
      <c r="O68" s="216"/>
    </row>
    <row r="69" spans="1:15" x14ac:dyDescent="0.2">
      <c r="A69" s="706"/>
      <c r="B69" s="9" t="s">
        <v>512</v>
      </c>
      <c r="C69" s="219"/>
      <c r="D69" s="219">
        <v>0.05</v>
      </c>
      <c r="F69" s="615">
        <f>D69*E58</f>
        <v>316176.58050000004</v>
      </c>
      <c r="G69" s="221"/>
      <c r="H69" s="227"/>
      <c r="I69" s="228"/>
      <c r="J69" s="11"/>
      <c r="K69" s="619"/>
      <c r="L69" s="619"/>
      <c r="M69" s="617"/>
      <c r="N69" s="708"/>
      <c r="O69" s="216"/>
    </row>
    <row r="70" spans="1:15" x14ac:dyDescent="0.2">
      <c r="A70" s="706"/>
      <c r="B70" s="9" t="s">
        <v>513</v>
      </c>
      <c r="C70" s="219"/>
      <c r="D70" s="223">
        <v>0.05</v>
      </c>
      <c r="F70" s="615">
        <f>D70*E58</f>
        <v>316176.58050000004</v>
      </c>
      <c r="G70" s="221"/>
      <c r="H70" s="227"/>
      <c r="I70" s="228"/>
      <c r="J70" s="11"/>
      <c r="K70" s="619"/>
      <c r="L70" s="619"/>
      <c r="M70" s="617"/>
      <c r="N70" s="708"/>
      <c r="O70" s="216"/>
    </row>
    <row r="71" spans="1:15" x14ac:dyDescent="0.2">
      <c r="A71" s="706"/>
      <c r="B71" s="224" t="s">
        <v>109</v>
      </c>
      <c r="C71" s="225"/>
      <c r="D71" s="225"/>
      <c r="F71" s="612">
        <f>F62+F63+F64+F65+F66+F67+F68+F69+F70</f>
        <v>2048824.2416400001</v>
      </c>
      <c r="G71" s="221"/>
      <c r="H71" s="227"/>
      <c r="I71" s="228"/>
      <c r="J71" s="11"/>
      <c r="K71" s="614">
        <f>K62+K63+K64+K65+K66+K67+K68</f>
        <v>1722992.493824</v>
      </c>
      <c r="L71" s="614"/>
      <c r="M71" s="612">
        <f>M62+M63+M64+M65+M66+M67+M68</f>
        <v>1722992.493824</v>
      </c>
      <c r="N71" s="709"/>
      <c r="O71" s="216"/>
    </row>
    <row r="72" spans="1:15" x14ac:dyDescent="0.2">
      <c r="A72" s="706"/>
      <c r="B72" s="9"/>
      <c r="C72" s="220"/>
      <c r="D72" s="600"/>
      <c r="F72" s="226"/>
      <c r="G72" s="221"/>
      <c r="H72" s="227"/>
      <c r="I72" s="228"/>
      <c r="J72" s="11"/>
      <c r="K72" s="229"/>
      <c r="L72" s="230"/>
      <c r="M72" s="231"/>
      <c r="N72" s="710"/>
      <c r="O72" s="216"/>
    </row>
    <row r="73" spans="1:15" x14ac:dyDescent="0.2">
      <c r="A73" s="706"/>
      <c r="B73" s="15" t="s">
        <v>110</v>
      </c>
      <c r="C73" s="232"/>
      <c r="D73" s="233"/>
      <c r="F73" s="612">
        <f>E58+F71</f>
        <v>8372355.8516400009</v>
      </c>
      <c r="G73" s="221"/>
      <c r="H73" s="227"/>
      <c r="I73" s="228"/>
      <c r="J73" s="11"/>
      <c r="K73" s="614">
        <f>K58+K71</f>
        <v>9414923.2698240001</v>
      </c>
      <c r="L73" s="614"/>
      <c r="M73" s="612">
        <f>M58+M71</f>
        <v>9414923.2698240001</v>
      </c>
      <c r="N73" s="709"/>
      <c r="O73" s="216"/>
    </row>
    <row r="74" spans="1:15" x14ac:dyDescent="0.2">
      <c r="A74" s="706"/>
      <c r="B74" s="11"/>
      <c r="C74" s="234"/>
      <c r="D74" s="230"/>
      <c r="E74" s="231"/>
      <c r="F74" s="231"/>
      <c r="G74" s="231"/>
      <c r="H74" s="227"/>
      <c r="I74" s="228"/>
      <c r="J74" s="11"/>
      <c r="K74" s="234"/>
      <c r="L74" s="230"/>
      <c r="M74" s="231"/>
      <c r="N74" s="711"/>
      <c r="O74" s="216"/>
    </row>
    <row r="75" spans="1:15" x14ac:dyDescent="0.2">
      <c r="A75" s="699"/>
      <c r="B75" s="236" t="s">
        <v>111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700"/>
      <c r="O75" s="216"/>
    </row>
    <row r="76" spans="1:15" x14ac:dyDescent="0.2">
      <c r="A76" s="699"/>
      <c r="B76" s="9" t="s">
        <v>107</v>
      </c>
      <c r="C76" s="220"/>
      <c r="D76" s="220">
        <v>0.01</v>
      </c>
      <c r="E76" s="11"/>
      <c r="F76" s="208"/>
      <c r="G76" s="11"/>
      <c r="H76" s="11"/>
      <c r="I76" s="11"/>
      <c r="J76" s="11"/>
      <c r="K76" s="609">
        <f>K67</f>
        <v>76919.307760000011</v>
      </c>
      <c r="L76" s="609"/>
      <c r="M76" s="609"/>
      <c r="N76" s="712"/>
      <c r="O76" s="216"/>
    </row>
    <row r="77" spans="1:15" x14ac:dyDescent="0.2">
      <c r="A77" s="699"/>
      <c r="B77" s="15" t="s">
        <v>108</v>
      </c>
      <c r="C77" s="11"/>
      <c r="D77" s="219">
        <v>1E-3</v>
      </c>
      <c r="E77" s="11"/>
      <c r="F77" s="11"/>
      <c r="G77" s="11"/>
      <c r="H77" s="11"/>
      <c r="I77" s="11"/>
      <c r="J77" s="11"/>
      <c r="K77" s="609">
        <f>K68</f>
        <v>7691.9307760000011</v>
      </c>
      <c r="L77" s="609"/>
      <c r="M77" s="609"/>
      <c r="N77" s="712"/>
    </row>
    <row r="78" spans="1:15" x14ac:dyDescent="0.2">
      <c r="A78" s="699"/>
      <c r="B78" s="15" t="s">
        <v>112</v>
      </c>
      <c r="C78" s="230"/>
      <c r="D78" s="222">
        <v>0.2</v>
      </c>
      <c r="E78" s="230"/>
      <c r="F78" s="230"/>
      <c r="G78" s="230"/>
      <c r="H78" s="231"/>
      <c r="I78" s="11"/>
      <c r="J78" s="230"/>
      <c r="K78" s="713">
        <v>1674470.6</v>
      </c>
      <c r="L78" s="713"/>
      <c r="M78" s="713"/>
      <c r="N78" s="714"/>
    </row>
    <row r="79" spans="1:15" x14ac:dyDescent="0.2">
      <c r="A79" s="699"/>
      <c r="B79" s="230"/>
      <c r="C79" s="230"/>
      <c r="D79" s="230"/>
      <c r="E79" s="230"/>
      <c r="F79" s="230"/>
      <c r="G79" s="230"/>
      <c r="H79" s="227"/>
      <c r="I79" s="11"/>
      <c r="J79" s="230"/>
      <c r="K79" s="606">
        <f>SUM(K76:K78)</f>
        <v>1759081.8385360001</v>
      </c>
      <c r="L79" s="606"/>
      <c r="M79" s="606"/>
      <c r="N79" s="715"/>
    </row>
    <row r="80" spans="1:15" x14ac:dyDescent="0.2">
      <c r="A80" s="699"/>
      <c r="B80" s="230"/>
      <c r="C80" s="230"/>
      <c r="D80" s="230"/>
      <c r="E80" s="230"/>
      <c r="F80" s="230"/>
      <c r="G80" s="230"/>
      <c r="H80" s="227"/>
      <c r="I80" s="11"/>
      <c r="J80" s="230"/>
      <c r="K80" s="606"/>
      <c r="L80" s="606"/>
      <c r="M80" s="606"/>
      <c r="N80" s="715"/>
      <c r="O80" s="52"/>
    </row>
    <row r="81" spans="1:15" x14ac:dyDescent="0.2">
      <c r="A81" s="699"/>
      <c r="B81" s="15" t="s">
        <v>514</v>
      </c>
      <c r="C81" s="230"/>
      <c r="D81" s="230"/>
      <c r="E81" s="230"/>
      <c r="F81" s="230"/>
      <c r="G81" s="230"/>
      <c r="H81" s="227"/>
      <c r="I81" s="11"/>
      <c r="J81" s="230"/>
      <c r="K81" s="606">
        <f>K73-K79</f>
        <v>7655841.4312880002</v>
      </c>
      <c r="L81" s="606"/>
      <c r="M81" s="606">
        <f>K81+I81</f>
        <v>7655841.4312880002</v>
      </c>
      <c r="N81" s="715"/>
      <c r="O81" s="216"/>
    </row>
    <row r="82" spans="1:15" x14ac:dyDescent="0.2">
      <c r="A82" s="699"/>
      <c r="B82" s="15"/>
      <c r="C82" s="230"/>
      <c r="D82" s="230"/>
      <c r="E82" s="230"/>
      <c r="F82" s="230"/>
      <c r="G82" s="230"/>
      <c r="H82" s="227"/>
      <c r="I82" s="11"/>
      <c r="J82" s="230"/>
      <c r="K82" s="601"/>
      <c r="L82" s="230"/>
      <c r="M82" s="230"/>
      <c r="N82" s="716"/>
      <c r="O82" s="216"/>
    </row>
    <row r="83" spans="1:15" x14ac:dyDescent="0.2">
      <c r="A83" s="703"/>
      <c r="B83" s="600"/>
      <c r="C83" s="600"/>
      <c r="D83" s="600" t="s">
        <v>439</v>
      </c>
      <c r="E83" s="600"/>
      <c r="F83" s="600"/>
      <c r="G83" s="600"/>
      <c r="H83" s="600" t="s">
        <v>440</v>
      </c>
      <c r="I83" s="600"/>
      <c r="J83" s="600"/>
      <c r="K83" s="600"/>
      <c r="L83" s="600" t="s">
        <v>441</v>
      </c>
      <c r="M83" s="600"/>
      <c r="N83" s="717"/>
      <c r="O83" s="216"/>
    </row>
    <row r="84" spans="1:15" x14ac:dyDescent="0.2">
      <c r="A84" s="703"/>
      <c r="B84" s="600"/>
      <c r="C84" s="600"/>
      <c r="D84" s="600"/>
      <c r="E84" s="600"/>
      <c r="F84" s="600"/>
      <c r="G84" s="600"/>
      <c r="H84" s="600"/>
      <c r="I84" s="600"/>
      <c r="J84" s="600"/>
      <c r="K84" s="600"/>
      <c r="L84" s="600"/>
      <c r="M84" s="600"/>
      <c r="N84" s="717"/>
      <c r="O84" s="216"/>
    </row>
    <row r="85" spans="1:15" ht="22.5" customHeight="1" x14ac:dyDescent="0.2">
      <c r="A85" s="718"/>
      <c r="B85" s="600"/>
      <c r="C85" s="600"/>
      <c r="D85" s="600" t="s">
        <v>442</v>
      </c>
      <c r="E85" s="600"/>
      <c r="F85" s="600"/>
      <c r="G85" s="600"/>
      <c r="H85" s="600" t="s">
        <v>443</v>
      </c>
      <c r="I85" s="600"/>
      <c r="J85" s="600"/>
      <c r="K85" s="600"/>
      <c r="L85" s="601" t="s">
        <v>444</v>
      </c>
      <c r="M85" s="601"/>
      <c r="N85" s="719"/>
      <c r="O85" s="602"/>
    </row>
    <row r="86" spans="1:15" ht="22.5" customHeight="1" x14ac:dyDescent="0.2">
      <c r="A86" s="720"/>
      <c r="B86" s="721"/>
      <c r="C86" s="721"/>
      <c r="D86" s="721" t="s">
        <v>445</v>
      </c>
      <c r="E86" s="721"/>
      <c r="F86" s="721"/>
      <c r="G86" s="721"/>
      <c r="H86" s="721" t="s">
        <v>446</v>
      </c>
      <c r="I86" s="721"/>
      <c r="J86" s="721"/>
      <c r="K86" s="721"/>
      <c r="L86" s="721" t="s">
        <v>447</v>
      </c>
      <c r="M86" s="721"/>
      <c r="N86" s="722"/>
      <c r="O86" s="608"/>
    </row>
    <row r="87" spans="1:15" x14ac:dyDescent="0.2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716"/>
      <c r="O87" s="216"/>
    </row>
    <row r="88" spans="1:15" x14ac:dyDescent="0.2">
      <c r="N88" s="11"/>
      <c r="O88" s="52"/>
    </row>
    <row r="91" spans="1:15" x14ac:dyDescent="0.2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</row>
    <row r="92" spans="1:15" x14ac:dyDescent="0.2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</row>
    <row r="93" spans="1:15" x14ac:dyDescent="0.2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</row>
    <row r="94" spans="1:15" x14ac:dyDescent="0.2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</row>
    <row r="95" spans="1:15" x14ac:dyDescent="0.2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</row>
    <row r="96" spans="1:15" x14ac:dyDescent="0.2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</row>
    <row r="97" spans="1:14" x14ac:dyDescent="0.2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</row>
    <row r="98" spans="1:14" x14ac:dyDescent="0.2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</row>
    <row r="99" spans="1:14" x14ac:dyDescent="0.2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</row>
    <row r="100" spans="1:14" x14ac:dyDescent="0.2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</row>
    <row r="101" spans="1:14" x14ac:dyDescent="0.2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</row>
    <row r="102" spans="1:14" x14ac:dyDescent="0.2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</row>
    <row r="103" spans="1:14" x14ac:dyDescent="0.2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</row>
    <row r="104" spans="1:14" x14ac:dyDescent="0.2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</row>
    <row r="105" spans="1:14" x14ac:dyDescent="0.2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</row>
    <row r="106" spans="1:14" x14ac:dyDescent="0.2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</row>
    <row r="107" spans="1:14" x14ac:dyDescent="0.2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</row>
    <row r="108" spans="1:14" x14ac:dyDescent="0.2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</row>
  </sheetData>
  <mergeCells count="17">
    <mergeCell ref="A33:F33"/>
    <mergeCell ref="G33:K33"/>
    <mergeCell ref="L33:N33"/>
    <mergeCell ref="A1:N1"/>
    <mergeCell ref="A2:N2"/>
    <mergeCell ref="A10:F10"/>
    <mergeCell ref="G10:K10"/>
    <mergeCell ref="L10:N10"/>
    <mergeCell ref="E58:F58"/>
    <mergeCell ref="K58:L58"/>
    <mergeCell ref="M58:N58"/>
    <mergeCell ref="A46:N46"/>
    <mergeCell ref="A47:N47"/>
    <mergeCell ref="E57:F57"/>
    <mergeCell ref="H57:J57"/>
    <mergeCell ref="K57:L57"/>
    <mergeCell ref="M57:N57"/>
  </mergeCells>
  <printOptions horizontalCentered="1" verticalCentered="1"/>
  <pageMargins left="0.39370078740157483" right="0.39370078740157483" top="0.39370078740157483" bottom="0" header="0.39370078740157483" footer="0"/>
  <pageSetup paperSize="5" scale="95" orientation="landscape" horizontalDpi="360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CUB.4 LA HEBRA (SEPTIEMBRE)</vt:lpstr>
      <vt:lpstr> CUB 3. MOSOVI (SEPTIEMBRE)</vt:lpstr>
      <vt:lpstr>CUB. 1 EMISARIO (SEPTIEMBRE)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Marcos Joel Garcia Garcia</dc:creator>
  <cp:lastModifiedBy>Marielis Tineo</cp:lastModifiedBy>
  <dcterms:created xsi:type="dcterms:W3CDTF">2021-08-05T14:54:53Z</dcterms:created>
  <dcterms:modified xsi:type="dcterms:W3CDTF">2021-10-19T13:29:42Z</dcterms:modified>
</cp:coreProperties>
</file>