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AI\Publica\A2\SubPortalTransp\2022\Proyectos y Programas\Informes de presupuesto sobre programas y proyectos\Marzo\"/>
    </mc:Choice>
  </mc:AlternateContent>
  <xr:revisionPtr revIDLastSave="0" documentId="8_{F4C165CE-EEFB-4D36-B0DB-F04087B2698D}" xr6:coauthVersionLast="47" xr6:coauthVersionMax="47" xr10:uidLastSave="{00000000-0000-0000-0000-000000000000}"/>
  <bookViews>
    <workbookView xWindow="-120" yWindow="-120" windowWidth="29040" windowHeight="15840" firstSheet="3" activeTab="7" xr2:uid="{56F5EE57-8EC1-496D-8615-CE48B47FB497}"/>
  </bookViews>
  <sheets>
    <sheet name="Vista Bella ( Febrero)" sheetId="9" r:id="rId1"/>
    <sheet name="Muro Oficinas ( Febrero)" sheetId="8" r:id="rId2"/>
    <sheet name="Mosovi ( Febrero)" sheetId="7" r:id="rId3"/>
    <sheet name="Mirador Sur (Febrero)" sheetId="6" r:id="rId4"/>
    <sheet name="La Hebra ( Febrero)" sheetId="5" r:id="rId5"/>
    <sheet name="Emisario Submarino ( Febrero)" sheetId="4" r:id="rId6"/>
    <sheet name="Cuesta Amarilla (Febrero)" sheetId="3" r:id="rId7"/>
    <sheet name="Jose E. Kunhardt (Febrero)" sheetId="2" r:id="rId8"/>
  </sheets>
  <definedNames>
    <definedName name="_xlnm.Print_Area" localSheetId="7">'Jose E. Kunhardt (Febrero)'!$A$1:$M$132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9" l="1"/>
  <c r="F44" i="9" s="1"/>
  <c r="F42" i="9"/>
  <c r="F39" i="9"/>
  <c r="F38" i="9"/>
  <c r="F37" i="9"/>
  <c r="F36" i="9"/>
  <c r="F35" i="9"/>
  <c r="L32" i="9"/>
  <c r="L33" i="9" s="1"/>
  <c r="I32" i="9"/>
  <c r="J32" i="9" s="1"/>
  <c r="F32" i="9"/>
  <c r="F33" i="9" s="1"/>
  <c r="L29" i="9"/>
  <c r="M29" i="9" s="1"/>
  <c r="I29" i="9"/>
  <c r="J29" i="9" s="1"/>
  <c r="F29" i="9"/>
  <c r="L28" i="9"/>
  <c r="M28" i="9" s="1"/>
  <c r="I28" i="9"/>
  <c r="J28" i="9" s="1"/>
  <c r="F28" i="9"/>
  <c r="L27" i="9"/>
  <c r="M27" i="9" s="1"/>
  <c r="I27" i="9"/>
  <c r="J27" i="9" s="1"/>
  <c r="F27" i="9"/>
  <c r="L26" i="9"/>
  <c r="M26" i="9" s="1"/>
  <c r="I26" i="9"/>
  <c r="J26" i="9" s="1"/>
  <c r="F26" i="9"/>
  <c r="L25" i="9"/>
  <c r="M25" i="9" s="1"/>
  <c r="I25" i="9"/>
  <c r="J25" i="9" s="1"/>
  <c r="F25" i="9"/>
  <c r="L24" i="9"/>
  <c r="M24" i="9" s="1"/>
  <c r="I24" i="9"/>
  <c r="J24" i="9" s="1"/>
  <c r="F24" i="9"/>
  <c r="M23" i="9"/>
  <c r="L23" i="9"/>
  <c r="I23" i="9"/>
  <c r="J23" i="9" s="1"/>
  <c r="F23" i="9"/>
  <c r="L20" i="9"/>
  <c r="M20" i="9" s="1"/>
  <c r="I20" i="9"/>
  <c r="J20" i="9" s="1"/>
  <c r="F20" i="9"/>
  <c r="L19" i="9"/>
  <c r="M19" i="9" s="1"/>
  <c r="I19" i="9"/>
  <c r="J19" i="9" s="1"/>
  <c r="F19" i="9"/>
  <c r="L18" i="9"/>
  <c r="M18" i="9" s="1"/>
  <c r="I18" i="9"/>
  <c r="J18" i="9" s="1"/>
  <c r="F18" i="9"/>
  <c r="L17" i="9"/>
  <c r="M17" i="9" s="1"/>
  <c r="I17" i="9"/>
  <c r="J17" i="9" s="1"/>
  <c r="F17" i="9"/>
  <c r="L16" i="9"/>
  <c r="M16" i="9" s="1"/>
  <c r="I16" i="9"/>
  <c r="J16" i="9" s="1"/>
  <c r="F16" i="9"/>
  <c r="F21" i="9" s="1"/>
  <c r="L13" i="9"/>
  <c r="M13" i="9" s="1"/>
  <c r="I13" i="9"/>
  <c r="J13" i="9" s="1"/>
  <c r="F13" i="9"/>
  <c r="F14" i="9" s="1"/>
  <c r="L30" i="9" l="1"/>
  <c r="M30" i="9" s="1"/>
  <c r="F30" i="9"/>
  <c r="F40" i="9"/>
  <c r="F45" i="9" s="1"/>
  <c r="E91" i="9" s="1"/>
  <c r="L45" i="9"/>
  <c r="J91" i="9" s="1"/>
  <c r="M33" i="9"/>
  <c r="M32" i="9"/>
  <c r="J99" i="9" l="1"/>
  <c r="L99" i="9" s="1"/>
  <c r="J95" i="9"/>
  <c r="J100" i="9"/>
  <c r="J96" i="9"/>
  <c r="J101" i="9"/>
  <c r="J98" i="9"/>
  <c r="L98" i="9" s="1"/>
  <c r="E102" i="9"/>
  <c r="E98" i="9"/>
  <c r="E101" i="9"/>
  <c r="E99" i="9"/>
  <c r="E95" i="9"/>
  <c r="E100" i="9"/>
  <c r="E96" i="9"/>
  <c r="E97" i="9" s="1"/>
  <c r="E103" i="9"/>
  <c r="E107" i="9" l="1"/>
  <c r="E109" i="9" s="1"/>
  <c r="L100" i="9"/>
  <c r="J111" i="9"/>
  <c r="L96" i="9"/>
  <c r="J97" i="9"/>
  <c r="L97" i="9" s="1"/>
  <c r="L95" i="9"/>
  <c r="J112" i="9"/>
  <c r="L112" i="9" s="1"/>
  <c r="L101" i="9"/>
  <c r="J107" i="9" l="1"/>
  <c r="J109" i="9" s="1"/>
  <c r="J113" i="9" s="1"/>
  <c r="L107" i="9"/>
  <c r="L111" i="9"/>
  <c r="L113" i="9" l="1"/>
  <c r="J114" i="9"/>
  <c r="L114" i="9" s="1"/>
  <c r="L146" i="8"/>
  <c r="L73" i="8"/>
  <c r="K73" i="8"/>
  <c r="I73" i="8"/>
  <c r="J73" i="8" s="1"/>
  <c r="F73" i="8"/>
  <c r="L72" i="8"/>
  <c r="M72" i="8" s="1"/>
  <c r="I72" i="8"/>
  <c r="J72" i="8" s="1"/>
  <c r="F72" i="8"/>
  <c r="L71" i="8"/>
  <c r="K71" i="8"/>
  <c r="M71" i="8" s="1"/>
  <c r="I71" i="8"/>
  <c r="J71" i="8" s="1"/>
  <c r="F71" i="8"/>
  <c r="L70" i="8"/>
  <c r="L74" i="8" s="1"/>
  <c r="K70" i="8"/>
  <c r="I70" i="8"/>
  <c r="J70" i="8" s="1"/>
  <c r="F70" i="8"/>
  <c r="F74" i="8" s="1"/>
  <c r="L67" i="8"/>
  <c r="L68" i="8" s="1"/>
  <c r="K67" i="8"/>
  <c r="I67" i="8"/>
  <c r="J67" i="8" s="1"/>
  <c r="F67" i="8"/>
  <c r="F68" i="8" s="1"/>
  <c r="M64" i="8"/>
  <c r="L64" i="8"/>
  <c r="L65" i="8" s="1"/>
  <c r="F64" i="8"/>
  <c r="K63" i="8"/>
  <c r="M63" i="8" s="1"/>
  <c r="I63" i="8"/>
  <c r="J63" i="8" s="1"/>
  <c r="F63" i="8"/>
  <c r="K62" i="8"/>
  <c r="J62" i="8"/>
  <c r="I62" i="8"/>
  <c r="F62" i="8"/>
  <c r="L59" i="8"/>
  <c r="M59" i="8" s="1"/>
  <c r="F59" i="8"/>
  <c r="L58" i="8"/>
  <c r="M58" i="8" s="1"/>
  <c r="F58" i="8"/>
  <c r="L57" i="8"/>
  <c r="M57" i="8" s="1"/>
  <c r="F57" i="8"/>
  <c r="L56" i="8"/>
  <c r="M56" i="8" s="1"/>
  <c r="F56" i="8"/>
  <c r="L55" i="8"/>
  <c r="K55" i="8"/>
  <c r="I55" i="8"/>
  <c r="J55" i="8" s="1"/>
  <c r="F55" i="8"/>
  <c r="L54" i="8"/>
  <c r="M54" i="8" s="1"/>
  <c r="K54" i="8"/>
  <c r="I54" i="8"/>
  <c r="J54" i="8" s="1"/>
  <c r="F54" i="8"/>
  <c r="A54" i="8"/>
  <c r="A55" i="8" s="1"/>
  <c r="A56" i="8" s="1"/>
  <c r="A57" i="8" s="1"/>
  <c r="A58" i="8" s="1"/>
  <c r="A59" i="8" s="1"/>
  <c r="L51" i="8"/>
  <c r="M51" i="8" s="1"/>
  <c r="K51" i="8"/>
  <c r="I51" i="8"/>
  <c r="J51" i="8" s="1"/>
  <c r="F51" i="8"/>
  <c r="L50" i="8"/>
  <c r="M50" i="8" s="1"/>
  <c r="I50" i="8"/>
  <c r="J50" i="8" s="1"/>
  <c r="F50" i="8"/>
  <c r="L49" i="8"/>
  <c r="M49" i="8" s="1"/>
  <c r="J49" i="8"/>
  <c r="I49" i="8"/>
  <c r="F49" i="8"/>
  <c r="L48" i="8"/>
  <c r="M48" i="8" s="1"/>
  <c r="J48" i="8"/>
  <c r="I48" i="8"/>
  <c r="F48" i="8"/>
  <c r="L47" i="8"/>
  <c r="M47" i="8" s="1"/>
  <c r="I47" i="8"/>
  <c r="J47" i="8" s="1"/>
  <c r="F47" i="8"/>
  <c r="L46" i="8"/>
  <c r="M46" i="8" s="1"/>
  <c r="I46" i="8"/>
  <c r="J46" i="8" s="1"/>
  <c r="F46" i="8"/>
  <c r="L45" i="8"/>
  <c r="M45" i="8" s="1"/>
  <c r="J45" i="8"/>
  <c r="I45" i="8"/>
  <c r="F45" i="8"/>
  <c r="K44" i="8"/>
  <c r="M44" i="8" s="1"/>
  <c r="J44" i="8"/>
  <c r="I44" i="8"/>
  <c r="F44" i="8"/>
  <c r="K43" i="8"/>
  <c r="M43" i="8" s="1"/>
  <c r="I43" i="8"/>
  <c r="J43" i="8" s="1"/>
  <c r="F43" i="8"/>
  <c r="K42" i="8"/>
  <c r="M42" i="8" s="1"/>
  <c r="I42" i="8"/>
  <c r="J42" i="8" s="1"/>
  <c r="F42" i="8"/>
  <c r="A42" i="8"/>
  <c r="A43" i="8" s="1"/>
  <c r="A44" i="8" s="1"/>
  <c r="A45" i="8" s="1"/>
  <c r="A46" i="8" s="1"/>
  <c r="A47" i="8" s="1"/>
  <c r="A48" i="8" s="1"/>
  <c r="A49" i="8" s="1"/>
  <c r="A50" i="8" s="1"/>
  <c r="A51" i="8" s="1"/>
  <c r="M33" i="8"/>
  <c r="K33" i="8"/>
  <c r="I33" i="8"/>
  <c r="F33" i="8"/>
  <c r="M32" i="8"/>
  <c r="K32" i="8"/>
  <c r="K34" i="8" s="1"/>
  <c r="I32" i="8"/>
  <c r="F32" i="8"/>
  <c r="L31" i="8"/>
  <c r="L34" i="8" s="1"/>
  <c r="F31" i="8"/>
  <c r="M28" i="8"/>
  <c r="F28" i="8"/>
  <c r="K27" i="8"/>
  <c r="M27" i="8" s="1"/>
  <c r="I27" i="8"/>
  <c r="J27" i="8" s="1"/>
  <c r="F27" i="8"/>
  <c r="K26" i="8"/>
  <c r="M26" i="8" s="1"/>
  <c r="J26" i="8"/>
  <c r="I26" i="8"/>
  <c r="F26" i="8"/>
  <c r="K25" i="8"/>
  <c r="M25" i="8" s="1"/>
  <c r="I25" i="8"/>
  <c r="J25" i="8" s="1"/>
  <c r="F25" i="8"/>
  <c r="K24" i="8"/>
  <c r="M24" i="8" s="1"/>
  <c r="I24" i="8"/>
  <c r="J24" i="8" s="1"/>
  <c r="F24" i="8"/>
  <c r="K23" i="8"/>
  <c r="I23" i="8"/>
  <c r="J23" i="8" s="1"/>
  <c r="F23" i="8"/>
  <c r="F29" i="8" s="1"/>
  <c r="K20" i="8"/>
  <c r="M20" i="8" s="1"/>
  <c r="M21" i="8" s="1"/>
  <c r="I20" i="8"/>
  <c r="J20" i="8" s="1"/>
  <c r="F20" i="8"/>
  <c r="F21" i="8" s="1"/>
  <c r="M17" i="8"/>
  <c r="L17" i="8"/>
  <c r="I17" i="8"/>
  <c r="J17" i="8" s="1"/>
  <c r="F17" i="8"/>
  <c r="L16" i="8"/>
  <c r="L18" i="8" s="1"/>
  <c r="K16" i="8"/>
  <c r="K18" i="8" s="1"/>
  <c r="I16" i="8"/>
  <c r="J16" i="8" s="1"/>
  <c r="F16" i="8"/>
  <c r="K13" i="8"/>
  <c r="M13" i="8" s="1"/>
  <c r="I13" i="8"/>
  <c r="J13" i="8" s="1"/>
  <c r="F13" i="8"/>
  <c r="K12" i="8"/>
  <c r="M12" i="8" s="1"/>
  <c r="I12" i="8"/>
  <c r="J12" i="8" s="1"/>
  <c r="F12" i="8"/>
  <c r="F14" i="8" s="1"/>
  <c r="J116" i="9" l="1"/>
  <c r="L116" i="9" s="1"/>
  <c r="F60" i="8"/>
  <c r="M55" i="8"/>
  <c r="K65" i="8"/>
  <c r="K29" i="8"/>
  <c r="M29" i="8" s="1"/>
  <c r="F34" i="8"/>
  <c r="L52" i="8"/>
  <c r="K60" i="8"/>
  <c r="M70" i="8"/>
  <c r="M73" i="8"/>
  <c r="K52" i="8"/>
  <c r="L60" i="8"/>
  <c r="M60" i="8" s="1"/>
  <c r="F65" i="8"/>
  <c r="M62" i="8"/>
  <c r="F18" i="8"/>
  <c r="F52" i="8"/>
  <c r="M67" i="8"/>
  <c r="K74" i="8"/>
  <c r="M74" i="8" s="1"/>
  <c r="M34" i="8"/>
  <c r="L35" i="8"/>
  <c r="L76" i="8" s="1"/>
  <c r="F75" i="8"/>
  <c r="F35" i="8"/>
  <c r="E126" i="8" s="1"/>
  <c r="M52" i="8"/>
  <c r="M65" i="8"/>
  <c r="M16" i="8"/>
  <c r="M18" i="8" s="1"/>
  <c r="K21" i="8"/>
  <c r="K68" i="8"/>
  <c r="K14" i="8"/>
  <c r="M14" i="8" s="1"/>
  <c r="M23" i="8"/>
  <c r="L75" i="8" l="1"/>
  <c r="K77" i="8"/>
  <c r="K76" i="8"/>
  <c r="K78" i="8"/>
  <c r="I126" i="8" s="1"/>
  <c r="E137" i="8"/>
  <c r="E135" i="8"/>
  <c r="E134" i="8"/>
  <c r="E133" i="8"/>
  <c r="E131" i="8"/>
  <c r="E132" i="8" s="1"/>
  <c r="E130" i="8"/>
  <c r="M68" i="8"/>
  <c r="M75" i="8"/>
  <c r="L77" i="8"/>
  <c r="M77" i="8" s="1"/>
  <c r="M76" i="8"/>
  <c r="M78" i="8" l="1"/>
  <c r="E138" i="8"/>
  <c r="E140" i="8" s="1"/>
  <c r="L78" i="8"/>
  <c r="K126" i="8" s="1"/>
  <c r="L126" i="8" s="1"/>
  <c r="I135" i="8"/>
  <c r="I144" i="8" s="1"/>
  <c r="I134" i="8"/>
  <c r="I133" i="8"/>
  <c r="I131" i="8"/>
  <c r="I132" i="8" s="1"/>
  <c r="I130" i="8"/>
  <c r="L135" i="8" l="1"/>
  <c r="L134" i="8"/>
  <c r="L133" i="8"/>
  <c r="L131" i="8"/>
  <c r="L132" i="8" s="1"/>
  <c r="L130" i="8"/>
  <c r="I138" i="8"/>
  <c r="I140" i="8" s="1"/>
  <c r="I147" i="8"/>
  <c r="L144" i="8"/>
  <c r="L147" i="8" s="1"/>
  <c r="K135" i="8"/>
  <c r="K144" i="8" s="1"/>
  <c r="K147" i="8" s="1"/>
  <c r="K134" i="8"/>
  <c r="K133" i="8"/>
  <c r="K131" i="8"/>
  <c r="K132" i="8" s="1"/>
  <c r="K130" i="8"/>
  <c r="K138" i="8" l="1"/>
  <c r="K140" i="8" s="1"/>
  <c r="K148" i="8" s="1"/>
  <c r="L148" i="8" s="1"/>
  <c r="L138" i="8"/>
  <c r="L140" i="8" l="1"/>
  <c r="H516" i="7" l="1"/>
  <c r="K510" i="7"/>
  <c r="M510" i="7" s="1"/>
  <c r="H502" i="7"/>
  <c r="H501" i="7"/>
  <c r="H500" i="7"/>
  <c r="H499" i="7"/>
  <c r="H497" i="7"/>
  <c r="H498" i="7" s="1"/>
  <c r="H496" i="7"/>
  <c r="H503" i="7" s="1"/>
  <c r="I505" i="7" s="1"/>
  <c r="H519" i="7" s="1"/>
  <c r="M443" i="7"/>
  <c r="N443" i="7" s="1"/>
  <c r="I443" i="7"/>
  <c r="J443" i="7" s="1"/>
  <c r="F443" i="7"/>
  <c r="M442" i="7"/>
  <c r="N442" i="7" s="1"/>
  <c r="I442" i="7"/>
  <c r="J442" i="7" s="1"/>
  <c r="F442" i="7"/>
  <c r="M441" i="7"/>
  <c r="N441" i="7" s="1"/>
  <c r="I441" i="7"/>
  <c r="J441" i="7" s="1"/>
  <c r="F441" i="7"/>
  <c r="M440" i="7"/>
  <c r="N440" i="7" s="1"/>
  <c r="I440" i="7"/>
  <c r="J440" i="7" s="1"/>
  <c r="F440" i="7"/>
  <c r="M439" i="7"/>
  <c r="N439" i="7" s="1"/>
  <c r="I439" i="7"/>
  <c r="J439" i="7" s="1"/>
  <c r="F439" i="7"/>
  <c r="M438" i="7"/>
  <c r="M444" i="7" s="1"/>
  <c r="I438" i="7"/>
  <c r="J438" i="7" s="1"/>
  <c r="F438" i="7"/>
  <c r="A438" i="7"/>
  <c r="A439" i="7" s="1"/>
  <c r="A440" i="7" s="1"/>
  <c r="A441" i="7" s="1"/>
  <c r="A442" i="7" s="1"/>
  <c r="A443" i="7" s="1"/>
  <c r="M435" i="7"/>
  <c r="I435" i="7"/>
  <c r="J435" i="7" s="1"/>
  <c r="F435" i="7"/>
  <c r="F436" i="7" s="1"/>
  <c r="A435" i="7"/>
  <c r="M423" i="7"/>
  <c r="L422" i="7"/>
  <c r="N422" i="7" s="1"/>
  <c r="J422" i="7"/>
  <c r="I422" i="7"/>
  <c r="F422" i="7"/>
  <c r="L421" i="7"/>
  <c r="N421" i="7" s="1"/>
  <c r="J421" i="7"/>
  <c r="I421" i="7"/>
  <c r="F421" i="7"/>
  <c r="L420" i="7"/>
  <c r="N420" i="7" s="1"/>
  <c r="J420" i="7"/>
  <c r="I420" i="7"/>
  <c r="F420" i="7"/>
  <c r="L419" i="7"/>
  <c r="N419" i="7" s="1"/>
  <c r="J419" i="7"/>
  <c r="I419" i="7"/>
  <c r="F419" i="7"/>
  <c r="L418" i="7"/>
  <c r="N418" i="7" s="1"/>
  <c r="J418" i="7"/>
  <c r="I418" i="7"/>
  <c r="F418" i="7"/>
  <c r="L417" i="7"/>
  <c r="N417" i="7" s="1"/>
  <c r="J417" i="7"/>
  <c r="I417" i="7"/>
  <c r="F417" i="7"/>
  <c r="L416" i="7"/>
  <c r="N416" i="7" s="1"/>
  <c r="J416" i="7"/>
  <c r="I416" i="7"/>
  <c r="F416" i="7"/>
  <c r="L415" i="7"/>
  <c r="N415" i="7" s="1"/>
  <c r="J415" i="7"/>
  <c r="I415" i="7"/>
  <c r="F415" i="7"/>
  <c r="A415" i="7"/>
  <c r="A416" i="7" s="1"/>
  <c r="A417" i="7" s="1"/>
  <c r="A418" i="7" s="1"/>
  <c r="A419" i="7" s="1"/>
  <c r="A420" i="7" s="1"/>
  <c r="A421" i="7" s="1"/>
  <c r="A422" i="7" s="1"/>
  <c r="L412" i="7"/>
  <c r="N412" i="7" s="1"/>
  <c r="J412" i="7"/>
  <c r="I412" i="7"/>
  <c r="F412" i="7"/>
  <c r="L411" i="7"/>
  <c r="N411" i="7" s="1"/>
  <c r="J411" i="7"/>
  <c r="I411" i="7"/>
  <c r="F411" i="7"/>
  <c r="L410" i="7"/>
  <c r="N410" i="7" s="1"/>
  <c r="J410" i="7"/>
  <c r="I410" i="7"/>
  <c r="F410" i="7"/>
  <c r="A410" i="7"/>
  <c r="A411" i="7" s="1"/>
  <c r="A412" i="7" s="1"/>
  <c r="L407" i="7"/>
  <c r="N407" i="7" s="1"/>
  <c r="J407" i="7"/>
  <c r="I407" i="7"/>
  <c r="F407" i="7"/>
  <c r="N406" i="7"/>
  <c r="L406" i="7"/>
  <c r="J406" i="7"/>
  <c r="I406" i="7"/>
  <c r="F406" i="7"/>
  <c r="L405" i="7"/>
  <c r="N405" i="7" s="1"/>
  <c r="J405" i="7"/>
  <c r="I405" i="7"/>
  <c r="F405" i="7"/>
  <c r="L404" i="7"/>
  <c r="N404" i="7" s="1"/>
  <c r="J404" i="7"/>
  <c r="I404" i="7"/>
  <c r="F404" i="7"/>
  <c r="L403" i="7"/>
  <c r="N403" i="7" s="1"/>
  <c r="J403" i="7"/>
  <c r="I403" i="7"/>
  <c r="F403" i="7"/>
  <c r="L402" i="7"/>
  <c r="N402" i="7" s="1"/>
  <c r="J402" i="7"/>
  <c r="I402" i="7"/>
  <c r="F402" i="7"/>
  <c r="L401" i="7"/>
  <c r="N401" i="7" s="1"/>
  <c r="J401" i="7"/>
  <c r="I401" i="7"/>
  <c r="F401" i="7"/>
  <c r="L400" i="7"/>
  <c r="N400" i="7" s="1"/>
  <c r="J400" i="7"/>
  <c r="I400" i="7"/>
  <c r="F400" i="7"/>
  <c r="A400" i="7"/>
  <c r="A401" i="7" s="1"/>
  <c r="A402" i="7" s="1"/>
  <c r="A403" i="7" s="1"/>
  <c r="A404" i="7" s="1"/>
  <c r="A405" i="7" s="1"/>
  <c r="A406" i="7" s="1"/>
  <c r="A407" i="7" s="1"/>
  <c r="L397" i="7"/>
  <c r="N397" i="7" s="1"/>
  <c r="J397" i="7"/>
  <c r="I397" i="7"/>
  <c r="F397" i="7"/>
  <c r="L396" i="7"/>
  <c r="N396" i="7" s="1"/>
  <c r="J396" i="7"/>
  <c r="I396" i="7"/>
  <c r="F396" i="7"/>
  <c r="L395" i="7"/>
  <c r="N395" i="7" s="1"/>
  <c r="J395" i="7"/>
  <c r="I395" i="7"/>
  <c r="F395" i="7"/>
  <c r="A395" i="7"/>
  <c r="A396" i="7" s="1"/>
  <c r="A397" i="7" s="1"/>
  <c r="M393" i="7"/>
  <c r="L392" i="7"/>
  <c r="N392" i="7" s="1"/>
  <c r="J392" i="7"/>
  <c r="I392" i="7"/>
  <c r="F392" i="7"/>
  <c r="L391" i="7"/>
  <c r="N391" i="7" s="1"/>
  <c r="J391" i="7"/>
  <c r="I391" i="7"/>
  <c r="F391" i="7"/>
  <c r="L390" i="7"/>
  <c r="N390" i="7" s="1"/>
  <c r="J390" i="7"/>
  <c r="I390" i="7"/>
  <c r="F390" i="7"/>
  <c r="L389" i="7"/>
  <c r="N389" i="7" s="1"/>
  <c r="J389" i="7"/>
  <c r="I389" i="7"/>
  <c r="F389" i="7"/>
  <c r="L388" i="7"/>
  <c r="N388" i="7" s="1"/>
  <c r="J388" i="7"/>
  <c r="I388" i="7"/>
  <c r="F388" i="7"/>
  <c r="L387" i="7"/>
  <c r="N387" i="7" s="1"/>
  <c r="J387" i="7"/>
  <c r="I387" i="7"/>
  <c r="F387" i="7"/>
  <c r="L386" i="7"/>
  <c r="N386" i="7" s="1"/>
  <c r="J386" i="7"/>
  <c r="I386" i="7"/>
  <c r="F386" i="7"/>
  <c r="L385" i="7"/>
  <c r="N385" i="7" s="1"/>
  <c r="J385" i="7"/>
  <c r="I385" i="7"/>
  <c r="F385" i="7"/>
  <c r="L384" i="7"/>
  <c r="N384" i="7" s="1"/>
  <c r="J384" i="7"/>
  <c r="I384" i="7"/>
  <c r="F384" i="7"/>
  <c r="L383" i="7"/>
  <c r="N383" i="7" s="1"/>
  <c r="J383" i="7"/>
  <c r="I383" i="7"/>
  <c r="F383" i="7"/>
  <c r="L382" i="7"/>
  <c r="N382" i="7" s="1"/>
  <c r="J382" i="7"/>
  <c r="I382" i="7"/>
  <c r="F382" i="7"/>
  <c r="L381" i="7"/>
  <c r="N381" i="7" s="1"/>
  <c r="J381" i="7"/>
  <c r="I381" i="7"/>
  <c r="F381" i="7"/>
  <c r="F393" i="7" s="1"/>
  <c r="A381" i="7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M379" i="7"/>
  <c r="L379" i="7"/>
  <c r="N378" i="7"/>
  <c r="I378" i="7"/>
  <c r="J378" i="7" s="1"/>
  <c r="F378" i="7"/>
  <c r="N377" i="7"/>
  <c r="I377" i="7"/>
  <c r="J377" i="7" s="1"/>
  <c r="F377" i="7"/>
  <c r="A377" i="7"/>
  <c r="A378" i="7" s="1"/>
  <c r="M375" i="7"/>
  <c r="L375" i="7"/>
  <c r="N374" i="7"/>
  <c r="I374" i="7"/>
  <c r="J374" i="7" s="1"/>
  <c r="F374" i="7"/>
  <c r="N373" i="7"/>
  <c r="I373" i="7"/>
  <c r="J373" i="7" s="1"/>
  <c r="F373" i="7"/>
  <c r="N372" i="7"/>
  <c r="I372" i="7"/>
  <c r="J372" i="7" s="1"/>
  <c r="F372" i="7"/>
  <c r="A372" i="7"/>
  <c r="A373" i="7" s="1"/>
  <c r="A374" i="7" s="1"/>
  <c r="M370" i="7"/>
  <c r="L370" i="7"/>
  <c r="N369" i="7"/>
  <c r="I369" i="7"/>
  <c r="J369" i="7" s="1"/>
  <c r="F369" i="7"/>
  <c r="N368" i="7"/>
  <c r="I368" i="7"/>
  <c r="J368" i="7" s="1"/>
  <c r="F368" i="7"/>
  <c r="N367" i="7"/>
  <c r="I367" i="7"/>
  <c r="J367" i="7" s="1"/>
  <c r="F367" i="7"/>
  <c r="N366" i="7"/>
  <c r="I366" i="7"/>
  <c r="J366" i="7" s="1"/>
  <c r="F366" i="7"/>
  <c r="N365" i="7"/>
  <c r="I365" i="7"/>
  <c r="J365" i="7" s="1"/>
  <c r="F365" i="7"/>
  <c r="N364" i="7"/>
  <c r="I364" i="7"/>
  <c r="J364" i="7" s="1"/>
  <c r="F364" i="7"/>
  <c r="N363" i="7"/>
  <c r="I363" i="7"/>
  <c r="J363" i="7" s="1"/>
  <c r="F363" i="7"/>
  <c r="N362" i="7"/>
  <c r="I362" i="7"/>
  <c r="J362" i="7" s="1"/>
  <c r="F362" i="7"/>
  <c r="N361" i="7"/>
  <c r="I361" i="7"/>
  <c r="J361" i="7" s="1"/>
  <c r="F361" i="7"/>
  <c r="N360" i="7"/>
  <c r="I360" i="7"/>
  <c r="J360" i="7" s="1"/>
  <c r="F360" i="7"/>
  <c r="N359" i="7"/>
  <c r="I359" i="7"/>
  <c r="J359" i="7" s="1"/>
  <c r="F359" i="7"/>
  <c r="N358" i="7"/>
  <c r="I358" i="7"/>
  <c r="J358" i="7" s="1"/>
  <c r="F358" i="7"/>
  <c r="A358" i="7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M336" i="7"/>
  <c r="L336" i="7"/>
  <c r="N335" i="7"/>
  <c r="I335" i="7"/>
  <c r="J335" i="7" s="1"/>
  <c r="F335" i="7"/>
  <c r="N334" i="7"/>
  <c r="I334" i="7"/>
  <c r="J334" i="7" s="1"/>
  <c r="F334" i="7"/>
  <c r="N333" i="7"/>
  <c r="I333" i="7"/>
  <c r="J333" i="7" s="1"/>
  <c r="F333" i="7"/>
  <c r="N332" i="7"/>
  <c r="I332" i="7"/>
  <c r="J332" i="7" s="1"/>
  <c r="F332" i="7"/>
  <c r="N331" i="7"/>
  <c r="I331" i="7"/>
  <c r="J331" i="7" s="1"/>
  <c r="F331" i="7"/>
  <c r="N330" i="7"/>
  <c r="I330" i="7"/>
  <c r="J330" i="7" s="1"/>
  <c r="F330" i="7"/>
  <c r="N329" i="7"/>
  <c r="I329" i="7"/>
  <c r="J329" i="7" s="1"/>
  <c r="F329" i="7"/>
  <c r="N328" i="7"/>
  <c r="I328" i="7"/>
  <c r="J328" i="7" s="1"/>
  <c r="F328" i="7"/>
  <c r="N327" i="7"/>
  <c r="I327" i="7"/>
  <c r="J327" i="7" s="1"/>
  <c r="F327" i="7"/>
  <c r="A327" i="7"/>
  <c r="A328" i="7" s="1"/>
  <c r="A329" i="7" s="1"/>
  <c r="A330" i="7" s="1"/>
  <c r="A331" i="7" s="1"/>
  <c r="A332" i="7" s="1"/>
  <c r="A333" i="7" s="1"/>
  <c r="A334" i="7" s="1"/>
  <c r="A335" i="7" s="1"/>
  <c r="M325" i="7"/>
  <c r="L325" i="7"/>
  <c r="N325" i="7" s="1"/>
  <c r="N324" i="7"/>
  <c r="J324" i="7"/>
  <c r="I324" i="7"/>
  <c r="F324" i="7"/>
  <c r="N323" i="7"/>
  <c r="I323" i="7"/>
  <c r="J323" i="7" s="1"/>
  <c r="F323" i="7"/>
  <c r="N322" i="7"/>
  <c r="I322" i="7"/>
  <c r="J322" i="7" s="1"/>
  <c r="F322" i="7"/>
  <c r="N321" i="7"/>
  <c r="I321" i="7"/>
  <c r="J321" i="7" s="1"/>
  <c r="F321" i="7"/>
  <c r="N320" i="7"/>
  <c r="I320" i="7"/>
  <c r="J320" i="7" s="1"/>
  <c r="F320" i="7"/>
  <c r="N319" i="7"/>
  <c r="I319" i="7"/>
  <c r="J319" i="7" s="1"/>
  <c r="F319" i="7"/>
  <c r="A318" i="7"/>
  <c r="A319" i="7" s="1"/>
  <c r="A320" i="7" s="1"/>
  <c r="A321" i="7" s="1"/>
  <c r="A322" i="7" s="1"/>
  <c r="A323" i="7" s="1"/>
  <c r="A324" i="7" s="1"/>
  <c r="M316" i="7"/>
  <c r="M337" i="7" s="1"/>
  <c r="L316" i="7"/>
  <c r="N315" i="7"/>
  <c r="I315" i="7"/>
  <c r="J315" i="7" s="1"/>
  <c r="F315" i="7"/>
  <c r="N314" i="7"/>
  <c r="I314" i="7"/>
  <c r="J314" i="7" s="1"/>
  <c r="F314" i="7"/>
  <c r="A314" i="7"/>
  <c r="A315" i="7" s="1"/>
  <c r="M274" i="7"/>
  <c r="L274" i="7"/>
  <c r="N273" i="7"/>
  <c r="I273" i="7"/>
  <c r="J273" i="7" s="1"/>
  <c r="F273" i="7"/>
  <c r="N272" i="7"/>
  <c r="I272" i="7"/>
  <c r="J272" i="7" s="1"/>
  <c r="F272" i="7"/>
  <c r="N271" i="7"/>
  <c r="I271" i="7"/>
  <c r="J271" i="7" s="1"/>
  <c r="F271" i="7"/>
  <c r="N270" i="7"/>
  <c r="I270" i="7"/>
  <c r="J270" i="7" s="1"/>
  <c r="F270" i="7"/>
  <c r="N269" i="7"/>
  <c r="I269" i="7"/>
  <c r="J269" i="7" s="1"/>
  <c r="F269" i="7"/>
  <c r="A269" i="7"/>
  <c r="A270" i="7" s="1"/>
  <c r="A271" i="7" s="1"/>
  <c r="A272" i="7" s="1"/>
  <c r="A273" i="7" s="1"/>
  <c r="M267" i="7"/>
  <c r="L267" i="7"/>
  <c r="N266" i="7"/>
  <c r="I266" i="7"/>
  <c r="J266" i="7" s="1"/>
  <c r="F266" i="7"/>
  <c r="N265" i="7"/>
  <c r="I265" i="7"/>
  <c r="J265" i="7" s="1"/>
  <c r="F265" i="7"/>
  <c r="A265" i="7"/>
  <c r="A266" i="7" s="1"/>
  <c r="N264" i="7"/>
  <c r="I264" i="7"/>
  <c r="J264" i="7" s="1"/>
  <c r="F264" i="7"/>
  <c r="N248" i="7"/>
  <c r="I248" i="7"/>
  <c r="J248" i="7" s="1"/>
  <c r="F248" i="7"/>
  <c r="N247" i="7"/>
  <c r="I247" i="7"/>
  <c r="J247" i="7" s="1"/>
  <c r="F247" i="7"/>
  <c r="N246" i="7"/>
  <c r="I246" i="7"/>
  <c r="J246" i="7" s="1"/>
  <c r="F246" i="7"/>
  <c r="N245" i="7"/>
  <c r="I245" i="7"/>
  <c r="J245" i="7" s="1"/>
  <c r="F245" i="7"/>
  <c r="N244" i="7"/>
  <c r="I244" i="7"/>
  <c r="J244" i="7" s="1"/>
  <c r="F244" i="7"/>
  <c r="N243" i="7"/>
  <c r="I243" i="7"/>
  <c r="J243" i="7" s="1"/>
  <c r="F243" i="7"/>
  <c r="N242" i="7"/>
  <c r="I242" i="7"/>
  <c r="J242" i="7" s="1"/>
  <c r="F242" i="7"/>
  <c r="N241" i="7"/>
  <c r="I241" i="7"/>
  <c r="J241" i="7" s="1"/>
  <c r="F241" i="7"/>
  <c r="N240" i="7"/>
  <c r="I240" i="7"/>
  <c r="J240" i="7" s="1"/>
  <c r="F240" i="7"/>
  <c r="N239" i="7"/>
  <c r="I239" i="7"/>
  <c r="J239" i="7" s="1"/>
  <c r="F239" i="7"/>
  <c r="N238" i="7"/>
  <c r="N267" i="7" s="1"/>
  <c r="I238" i="7"/>
  <c r="J238" i="7" s="1"/>
  <c r="F238" i="7"/>
  <c r="A238" i="7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M236" i="7"/>
  <c r="L236" i="7"/>
  <c r="N236" i="7" s="1"/>
  <c r="N235" i="7"/>
  <c r="I235" i="7"/>
  <c r="J235" i="7" s="1"/>
  <c r="F235" i="7"/>
  <c r="N234" i="7"/>
  <c r="I234" i="7"/>
  <c r="J234" i="7" s="1"/>
  <c r="F234" i="7"/>
  <c r="N233" i="7"/>
  <c r="I233" i="7"/>
  <c r="J233" i="7" s="1"/>
  <c r="F233" i="7"/>
  <c r="N232" i="7"/>
  <c r="I232" i="7"/>
  <c r="J232" i="7" s="1"/>
  <c r="F232" i="7"/>
  <c r="N231" i="7"/>
  <c r="I231" i="7"/>
  <c r="J231" i="7" s="1"/>
  <c r="F231" i="7"/>
  <c r="N230" i="7"/>
  <c r="I230" i="7"/>
  <c r="J230" i="7" s="1"/>
  <c r="F230" i="7"/>
  <c r="N229" i="7"/>
  <c r="I229" i="7"/>
  <c r="J229" i="7" s="1"/>
  <c r="F229" i="7"/>
  <c r="N228" i="7"/>
  <c r="I228" i="7"/>
  <c r="J228" i="7" s="1"/>
  <c r="F228" i="7"/>
  <c r="N227" i="7"/>
  <c r="I227" i="7"/>
  <c r="J227" i="7" s="1"/>
  <c r="F227" i="7"/>
  <c r="N226" i="7"/>
  <c r="I226" i="7"/>
  <c r="J226" i="7" s="1"/>
  <c r="F226" i="7"/>
  <c r="N225" i="7"/>
  <c r="I225" i="7"/>
  <c r="J225" i="7" s="1"/>
  <c r="F225" i="7"/>
  <c r="N224" i="7"/>
  <c r="I224" i="7"/>
  <c r="J224" i="7" s="1"/>
  <c r="F224" i="7"/>
  <c r="N223" i="7"/>
  <c r="I223" i="7"/>
  <c r="J223" i="7" s="1"/>
  <c r="F223" i="7"/>
  <c r="N222" i="7"/>
  <c r="I222" i="7"/>
  <c r="J222" i="7" s="1"/>
  <c r="F222" i="7"/>
  <c r="N221" i="7"/>
  <c r="I221" i="7"/>
  <c r="J221" i="7" s="1"/>
  <c r="F221" i="7"/>
  <c r="N220" i="7"/>
  <c r="I220" i="7"/>
  <c r="J220" i="7" s="1"/>
  <c r="F220" i="7"/>
  <c r="N219" i="7"/>
  <c r="I219" i="7"/>
  <c r="J219" i="7" s="1"/>
  <c r="F219" i="7"/>
  <c r="N218" i="7"/>
  <c r="I218" i="7"/>
  <c r="J218" i="7" s="1"/>
  <c r="F218" i="7"/>
  <c r="N217" i="7"/>
  <c r="I217" i="7"/>
  <c r="J217" i="7" s="1"/>
  <c r="F217" i="7"/>
  <c r="A217" i="7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N216" i="7"/>
  <c r="J216" i="7"/>
  <c r="I216" i="7"/>
  <c r="F216" i="7"/>
  <c r="N198" i="7"/>
  <c r="J198" i="7"/>
  <c r="I198" i="7"/>
  <c r="F198" i="7"/>
  <c r="N197" i="7"/>
  <c r="I197" i="7"/>
  <c r="J197" i="7" s="1"/>
  <c r="F197" i="7"/>
  <c r="N196" i="7"/>
  <c r="I196" i="7"/>
  <c r="J196" i="7" s="1"/>
  <c r="F196" i="7"/>
  <c r="N195" i="7"/>
  <c r="J195" i="7"/>
  <c r="I195" i="7"/>
  <c r="F195" i="7"/>
  <c r="N194" i="7"/>
  <c r="J194" i="7"/>
  <c r="I194" i="7"/>
  <c r="F194" i="7"/>
  <c r="N193" i="7"/>
  <c r="I193" i="7"/>
  <c r="J193" i="7" s="1"/>
  <c r="F193" i="7"/>
  <c r="N192" i="7"/>
  <c r="I192" i="7"/>
  <c r="J192" i="7" s="1"/>
  <c r="F192" i="7"/>
  <c r="N191" i="7"/>
  <c r="I191" i="7"/>
  <c r="J191" i="7" s="1"/>
  <c r="F191" i="7"/>
  <c r="N190" i="7"/>
  <c r="I190" i="7"/>
  <c r="J190" i="7" s="1"/>
  <c r="F190" i="7"/>
  <c r="N189" i="7"/>
  <c r="I189" i="7"/>
  <c r="J189" i="7" s="1"/>
  <c r="F189" i="7"/>
  <c r="N188" i="7"/>
  <c r="I188" i="7"/>
  <c r="J188" i="7" s="1"/>
  <c r="F188" i="7"/>
  <c r="N187" i="7"/>
  <c r="I187" i="7"/>
  <c r="J187" i="7" s="1"/>
  <c r="F187" i="7"/>
  <c r="N186" i="7"/>
  <c r="I186" i="7"/>
  <c r="J186" i="7" s="1"/>
  <c r="F186" i="7"/>
  <c r="A186" i="7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M184" i="7"/>
  <c r="L183" i="7"/>
  <c r="N183" i="7" s="1"/>
  <c r="N184" i="7" s="1"/>
  <c r="J183" i="7"/>
  <c r="I183" i="7"/>
  <c r="F183" i="7"/>
  <c r="F184" i="7" s="1"/>
  <c r="A183" i="7"/>
  <c r="M179" i="7"/>
  <c r="L179" i="7"/>
  <c r="N178" i="7"/>
  <c r="I178" i="7"/>
  <c r="J178" i="7" s="1"/>
  <c r="F178" i="7"/>
  <c r="N177" i="7"/>
  <c r="I177" i="7"/>
  <c r="J177" i="7" s="1"/>
  <c r="F177" i="7"/>
  <c r="N176" i="7"/>
  <c r="I176" i="7"/>
  <c r="J176" i="7" s="1"/>
  <c r="F176" i="7"/>
  <c r="N175" i="7"/>
  <c r="I175" i="7"/>
  <c r="J175" i="7" s="1"/>
  <c r="F175" i="7"/>
  <c r="N174" i="7"/>
  <c r="I174" i="7"/>
  <c r="J174" i="7" s="1"/>
  <c r="F174" i="7"/>
  <c r="F179" i="7" s="1"/>
  <c r="M151" i="7"/>
  <c r="L151" i="7"/>
  <c r="N150" i="7"/>
  <c r="I150" i="7"/>
  <c r="J150" i="7" s="1"/>
  <c r="F150" i="7"/>
  <c r="N149" i="7"/>
  <c r="I149" i="7"/>
  <c r="J149" i="7" s="1"/>
  <c r="F149" i="7"/>
  <c r="N148" i="7"/>
  <c r="I148" i="7"/>
  <c r="J148" i="7" s="1"/>
  <c r="F148" i="7"/>
  <c r="N147" i="7"/>
  <c r="I147" i="7"/>
  <c r="J147" i="7" s="1"/>
  <c r="F147" i="7"/>
  <c r="N146" i="7"/>
  <c r="I146" i="7"/>
  <c r="J146" i="7" s="1"/>
  <c r="F146" i="7"/>
  <c r="N145" i="7"/>
  <c r="I145" i="7"/>
  <c r="J145" i="7" s="1"/>
  <c r="F145" i="7"/>
  <c r="N144" i="7"/>
  <c r="I144" i="7"/>
  <c r="J144" i="7" s="1"/>
  <c r="F144" i="7"/>
  <c r="N143" i="7"/>
  <c r="I143" i="7"/>
  <c r="J143" i="7" s="1"/>
  <c r="F143" i="7"/>
  <c r="N142" i="7"/>
  <c r="I142" i="7"/>
  <c r="J142" i="7" s="1"/>
  <c r="F142" i="7"/>
  <c r="N141" i="7"/>
  <c r="I141" i="7"/>
  <c r="J141" i="7" s="1"/>
  <c r="F141" i="7"/>
  <c r="N140" i="7"/>
  <c r="I140" i="7"/>
  <c r="J140" i="7" s="1"/>
  <c r="F140" i="7"/>
  <c r="N139" i="7"/>
  <c r="I139" i="7"/>
  <c r="J139" i="7" s="1"/>
  <c r="F139" i="7"/>
  <c r="N138" i="7"/>
  <c r="I138" i="7"/>
  <c r="J138" i="7" s="1"/>
  <c r="F138" i="7"/>
  <c r="N137" i="7"/>
  <c r="I137" i="7"/>
  <c r="J137" i="7" s="1"/>
  <c r="F137" i="7"/>
  <c r="N136" i="7"/>
  <c r="I136" i="7"/>
  <c r="J136" i="7" s="1"/>
  <c r="F136" i="7"/>
  <c r="F151" i="7" s="1"/>
  <c r="M134" i="7"/>
  <c r="L134" i="7"/>
  <c r="N133" i="7"/>
  <c r="I133" i="7"/>
  <c r="J133" i="7" s="1"/>
  <c r="F133" i="7"/>
  <c r="N132" i="7"/>
  <c r="I132" i="7"/>
  <c r="J132" i="7" s="1"/>
  <c r="F132" i="7"/>
  <c r="N131" i="7"/>
  <c r="I131" i="7"/>
  <c r="J131" i="7" s="1"/>
  <c r="F131" i="7"/>
  <c r="N130" i="7"/>
  <c r="I130" i="7"/>
  <c r="J130" i="7" s="1"/>
  <c r="F130" i="7"/>
  <c r="N129" i="7"/>
  <c r="I129" i="7"/>
  <c r="J129" i="7" s="1"/>
  <c r="F129" i="7"/>
  <c r="N128" i="7"/>
  <c r="I128" i="7"/>
  <c r="J128" i="7" s="1"/>
  <c r="F128" i="7"/>
  <c r="N112" i="7"/>
  <c r="I112" i="7"/>
  <c r="J112" i="7" s="1"/>
  <c r="F112" i="7"/>
  <c r="N111" i="7"/>
  <c r="I111" i="7"/>
  <c r="J111" i="7" s="1"/>
  <c r="F111" i="7"/>
  <c r="N110" i="7"/>
  <c r="I110" i="7"/>
  <c r="J110" i="7" s="1"/>
  <c r="F110" i="7"/>
  <c r="N109" i="7"/>
  <c r="I109" i="7"/>
  <c r="J109" i="7" s="1"/>
  <c r="F109" i="7"/>
  <c r="N108" i="7"/>
  <c r="I108" i="7"/>
  <c r="J108" i="7" s="1"/>
  <c r="F108" i="7"/>
  <c r="F134" i="7" s="1"/>
  <c r="M106" i="7"/>
  <c r="L106" i="7"/>
  <c r="N105" i="7"/>
  <c r="I105" i="7"/>
  <c r="J105" i="7" s="1"/>
  <c r="F105" i="7"/>
  <c r="N104" i="7"/>
  <c r="I104" i="7"/>
  <c r="J104" i="7" s="1"/>
  <c r="F104" i="7"/>
  <c r="N103" i="7"/>
  <c r="I103" i="7"/>
  <c r="J103" i="7" s="1"/>
  <c r="F103" i="7"/>
  <c r="N102" i="7"/>
  <c r="I102" i="7"/>
  <c r="J102" i="7" s="1"/>
  <c r="F102" i="7"/>
  <c r="N101" i="7"/>
  <c r="I101" i="7"/>
  <c r="J101" i="7" s="1"/>
  <c r="F101" i="7"/>
  <c r="N77" i="7"/>
  <c r="I77" i="7"/>
  <c r="J77" i="7" s="1"/>
  <c r="F77" i="7"/>
  <c r="N76" i="7"/>
  <c r="I76" i="7"/>
  <c r="J76" i="7" s="1"/>
  <c r="F76" i="7"/>
  <c r="N75" i="7"/>
  <c r="I75" i="7"/>
  <c r="J75" i="7" s="1"/>
  <c r="F75" i="7"/>
  <c r="N74" i="7"/>
  <c r="I74" i="7"/>
  <c r="J74" i="7" s="1"/>
  <c r="F74" i="7"/>
  <c r="N73" i="7"/>
  <c r="I73" i="7"/>
  <c r="J73" i="7" s="1"/>
  <c r="F73" i="7"/>
  <c r="N72" i="7"/>
  <c r="I72" i="7"/>
  <c r="J72" i="7" s="1"/>
  <c r="F72" i="7"/>
  <c r="N71" i="7"/>
  <c r="I71" i="7"/>
  <c r="J71" i="7" s="1"/>
  <c r="F71" i="7"/>
  <c r="N70" i="7"/>
  <c r="I70" i="7"/>
  <c r="J70" i="7" s="1"/>
  <c r="F70" i="7"/>
  <c r="F106" i="7" s="1"/>
  <c r="M68" i="7"/>
  <c r="L68" i="7"/>
  <c r="N67" i="7"/>
  <c r="N68" i="7" s="1"/>
  <c r="J67" i="7"/>
  <c r="I67" i="7"/>
  <c r="F67" i="7"/>
  <c r="F66" i="7"/>
  <c r="M64" i="7"/>
  <c r="L64" i="7"/>
  <c r="N64" i="7" s="1"/>
  <c r="N63" i="7"/>
  <c r="I63" i="7"/>
  <c r="J63" i="7" s="1"/>
  <c r="F63" i="7"/>
  <c r="N62" i="7"/>
  <c r="I62" i="7"/>
  <c r="J62" i="7" s="1"/>
  <c r="F62" i="7"/>
  <c r="N61" i="7"/>
  <c r="I61" i="7"/>
  <c r="J61" i="7" s="1"/>
  <c r="F61" i="7"/>
  <c r="N60" i="7"/>
  <c r="I60" i="7"/>
  <c r="J60" i="7" s="1"/>
  <c r="F60" i="7"/>
  <c r="N44" i="7"/>
  <c r="I44" i="7"/>
  <c r="J44" i="7" s="1"/>
  <c r="F44" i="7"/>
  <c r="N43" i="7"/>
  <c r="I43" i="7"/>
  <c r="J43" i="7" s="1"/>
  <c r="F43" i="7"/>
  <c r="N42" i="7"/>
  <c r="I42" i="7"/>
  <c r="J42" i="7" s="1"/>
  <c r="F42" i="7"/>
  <c r="N41" i="7"/>
  <c r="I41" i="7"/>
  <c r="J41" i="7" s="1"/>
  <c r="F41" i="7"/>
  <c r="F64" i="7" s="1"/>
  <c r="L39" i="7"/>
  <c r="N38" i="7"/>
  <c r="I38" i="7"/>
  <c r="J38" i="7" s="1"/>
  <c r="F38" i="7"/>
  <c r="N36" i="7"/>
  <c r="I36" i="7"/>
  <c r="J36" i="7" s="1"/>
  <c r="F36" i="7"/>
  <c r="N34" i="7"/>
  <c r="I34" i="7"/>
  <c r="J34" i="7" s="1"/>
  <c r="F34" i="7"/>
  <c r="H33" i="7"/>
  <c r="F33" i="7"/>
  <c r="N31" i="7"/>
  <c r="I31" i="7"/>
  <c r="J31" i="7" s="1"/>
  <c r="F31" i="7"/>
  <c r="N29" i="7"/>
  <c r="I29" i="7"/>
  <c r="J29" i="7" s="1"/>
  <c r="F29" i="7"/>
  <c r="L26" i="7"/>
  <c r="H25" i="7"/>
  <c r="M25" i="7" s="1"/>
  <c r="N25" i="7" s="1"/>
  <c r="F25" i="7"/>
  <c r="H24" i="7"/>
  <c r="M24" i="7" s="1"/>
  <c r="N24" i="7" s="1"/>
  <c r="F24" i="7"/>
  <c r="H23" i="7"/>
  <c r="M23" i="7" s="1"/>
  <c r="N23" i="7" s="1"/>
  <c r="F23" i="7"/>
  <c r="H21" i="7"/>
  <c r="M21" i="7" s="1"/>
  <c r="N21" i="7" s="1"/>
  <c r="F21" i="7"/>
  <c r="H20" i="7"/>
  <c r="I20" i="7" s="1"/>
  <c r="J20" i="7" s="1"/>
  <c r="F20" i="7"/>
  <c r="F26" i="7" s="1"/>
  <c r="N17" i="7"/>
  <c r="I17" i="7"/>
  <c r="J17" i="7" s="1"/>
  <c r="F17" i="7"/>
  <c r="N16" i="7"/>
  <c r="I16" i="7"/>
  <c r="J16" i="7" s="1"/>
  <c r="F16" i="7"/>
  <c r="N15" i="7"/>
  <c r="I15" i="7"/>
  <c r="J15" i="7" s="1"/>
  <c r="F15" i="7"/>
  <c r="M14" i="7"/>
  <c r="L14" i="7"/>
  <c r="I14" i="7"/>
  <c r="J14" i="7" s="1"/>
  <c r="F14" i="7"/>
  <c r="M13" i="7"/>
  <c r="M18" i="7" s="1"/>
  <c r="L13" i="7"/>
  <c r="I13" i="7"/>
  <c r="J13" i="7" s="1"/>
  <c r="F13" i="7"/>
  <c r="L50" i="6"/>
  <c r="M50" i="6" s="1"/>
  <c r="I50" i="6"/>
  <c r="J50" i="6" s="1"/>
  <c r="F50" i="6"/>
  <c r="L49" i="6"/>
  <c r="M49" i="6" s="1"/>
  <c r="I49" i="6"/>
  <c r="J49" i="6" s="1"/>
  <c r="F49" i="6"/>
  <c r="F51" i="6" s="1"/>
  <c r="F46" i="6"/>
  <c r="F45" i="6"/>
  <c r="F44" i="6"/>
  <c r="F43" i="6"/>
  <c r="F42" i="6"/>
  <c r="L39" i="6"/>
  <c r="M39" i="6" s="1"/>
  <c r="I39" i="6"/>
  <c r="J39" i="6" s="1"/>
  <c r="F39" i="6"/>
  <c r="L38" i="6"/>
  <c r="M38" i="6" s="1"/>
  <c r="I38" i="6"/>
  <c r="J38" i="6" s="1"/>
  <c r="F38" i="6"/>
  <c r="L37" i="6"/>
  <c r="M37" i="6" s="1"/>
  <c r="I37" i="6"/>
  <c r="J37" i="6" s="1"/>
  <c r="F37" i="6"/>
  <c r="L36" i="6"/>
  <c r="M36" i="6" s="1"/>
  <c r="I36" i="6"/>
  <c r="J36" i="6" s="1"/>
  <c r="F36" i="6"/>
  <c r="L35" i="6"/>
  <c r="I35" i="6"/>
  <c r="J35" i="6" s="1"/>
  <c r="F35" i="6"/>
  <c r="M32" i="6"/>
  <c r="L32" i="6"/>
  <c r="L33" i="6" s="1"/>
  <c r="M33" i="6" s="1"/>
  <c r="I32" i="6"/>
  <c r="J32" i="6" s="1"/>
  <c r="F32" i="6"/>
  <c r="F33" i="6" s="1"/>
  <c r="L29" i="6"/>
  <c r="M29" i="6" s="1"/>
  <c r="I29" i="6"/>
  <c r="J29" i="6" s="1"/>
  <c r="F29" i="6"/>
  <c r="L28" i="6"/>
  <c r="M28" i="6" s="1"/>
  <c r="I28" i="6"/>
  <c r="J28" i="6" s="1"/>
  <c r="F28" i="6"/>
  <c r="L27" i="6"/>
  <c r="M27" i="6" s="1"/>
  <c r="I27" i="6"/>
  <c r="J27" i="6" s="1"/>
  <c r="F27" i="6"/>
  <c r="L26" i="6"/>
  <c r="M26" i="6" s="1"/>
  <c r="I26" i="6"/>
  <c r="J26" i="6" s="1"/>
  <c r="F26" i="6"/>
  <c r="L25" i="6"/>
  <c r="M25" i="6" s="1"/>
  <c r="I25" i="6"/>
  <c r="J25" i="6" s="1"/>
  <c r="F25" i="6"/>
  <c r="L24" i="6"/>
  <c r="M24" i="6" s="1"/>
  <c r="I24" i="6"/>
  <c r="J24" i="6" s="1"/>
  <c r="F24" i="6"/>
  <c r="L23" i="6"/>
  <c r="I23" i="6"/>
  <c r="J23" i="6" s="1"/>
  <c r="F23" i="6"/>
  <c r="F20" i="6"/>
  <c r="F19" i="6"/>
  <c r="F18" i="6"/>
  <c r="F17" i="6"/>
  <c r="F16" i="6"/>
  <c r="L13" i="6"/>
  <c r="M13" i="6" s="1"/>
  <c r="I13" i="6"/>
  <c r="J13" i="6" s="1"/>
  <c r="F13" i="6"/>
  <c r="F14" i="6" s="1"/>
  <c r="N274" i="7" l="1"/>
  <c r="N370" i="7"/>
  <c r="N336" i="7"/>
  <c r="N375" i="7"/>
  <c r="F444" i="7"/>
  <c r="M20" i="7"/>
  <c r="N20" i="7" s="1"/>
  <c r="I23" i="7"/>
  <c r="J23" i="7" s="1"/>
  <c r="N379" i="7"/>
  <c r="F413" i="7"/>
  <c r="N14" i="7"/>
  <c r="F398" i="7"/>
  <c r="I24" i="7"/>
  <c r="J24" i="7" s="1"/>
  <c r="I25" i="7"/>
  <c r="J25" i="7" s="1"/>
  <c r="F39" i="7"/>
  <c r="F68" i="7"/>
  <c r="N106" i="7"/>
  <c r="N151" i="7"/>
  <c r="F274" i="7"/>
  <c r="F379" i="7"/>
  <c r="N316" i="7"/>
  <c r="F325" i="7"/>
  <c r="N423" i="7"/>
  <c r="F408" i="7"/>
  <c r="F423" i="7"/>
  <c r="F18" i="7"/>
  <c r="N134" i="7"/>
  <c r="N179" i="7"/>
  <c r="F236" i="7"/>
  <c r="F267" i="7"/>
  <c r="F316" i="7"/>
  <c r="L337" i="7"/>
  <c r="N337" i="7" s="1"/>
  <c r="F375" i="7"/>
  <c r="N393" i="7"/>
  <c r="N424" i="7" s="1"/>
  <c r="L30" i="6"/>
  <c r="M30" i="6" s="1"/>
  <c r="L40" i="6"/>
  <c r="M40" i="6" s="1"/>
  <c r="F47" i="6"/>
  <c r="F21" i="6"/>
  <c r="F30" i="6"/>
  <c r="M35" i="6"/>
  <c r="F40" i="6"/>
  <c r="F370" i="7"/>
  <c r="M436" i="7"/>
  <c r="N436" i="7" s="1"/>
  <c r="N435" i="7"/>
  <c r="L18" i="7"/>
  <c r="N13" i="7"/>
  <c r="M26" i="7"/>
  <c r="N26" i="7" s="1"/>
  <c r="F275" i="7"/>
  <c r="M33" i="7"/>
  <c r="I33" i="7"/>
  <c r="J33" i="7" s="1"/>
  <c r="I21" i="7"/>
  <c r="J21" i="7" s="1"/>
  <c r="F336" i="7"/>
  <c r="F337" i="7" s="1"/>
  <c r="N444" i="7"/>
  <c r="L423" i="7"/>
  <c r="L424" i="7" s="1"/>
  <c r="L445" i="7" s="1"/>
  <c r="N438" i="7"/>
  <c r="L51" i="6"/>
  <c r="M23" i="6"/>
  <c r="F424" i="7" l="1"/>
  <c r="F180" i="7"/>
  <c r="F276" i="7" s="1"/>
  <c r="F491" i="7" s="1"/>
  <c r="F52" i="6"/>
  <c r="E89" i="6" s="1"/>
  <c r="N18" i="7"/>
  <c r="L277" i="7"/>
  <c r="M39" i="7"/>
  <c r="M277" i="7" s="1"/>
  <c r="M446" i="7" s="1"/>
  <c r="N33" i="7"/>
  <c r="N39" i="7" s="1"/>
  <c r="M445" i="7"/>
  <c r="L52" i="6"/>
  <c r="J89" i="6" s="1"/>
  <c r="M51" i="6"/>
  <c r="F501" i="7" l="1"/>
  <c r="F500" i="7"/>
  <c r="F499" i="7"/>
  <c r="F497" i="7"/>
  <c r="F498" i="7" s="1"/>
  <c r="F507" i="7"/>
  <c r="F510" i="7" s="1"/>
  <c r="F496" i="7"/>
  <c r="F502" i="7"/>
  <c r="F503" i="7" s="1"/>
  <c r="F505" i="7" s="1"/>
  <c r="F511" i="7" s="1"/>
  <c r="E96" i="6"/>
  <c r="E98" i="6"/>
  <c r="E99" i="6"/>
  <c r="E94" i="6"/>
  <c r="E95" i="6" s="1"/>
  <c r="E100" i="6"/>
  <c r="E97" i="6"/>
  <c r="E101" i="6"/>
  <c r="E93" i="6"/>
  <c r="L446" i="7"/>
  <c r="N446" i="7" s="1"/>
  <c r="L447" i="7"/>
  <c r="N277" i="7"/>
  <c r="M447" i="7"/>
  <c r="K491" i="7" s="1"/>
  <c r="N445" i="7"/>
  <c r="J97" i="6"/>
  <c r="L97" i="6" s="1"/>
  <c r="J93" i="6"/>
  <c r="J96" i="6"/>
  <c r="L96" i="6" s="1"/>
  <c r="J98" i="6"/>
  <c r="J94" i="6"/>
  <c r="J99" i="6"/>
  <c r="E105" i="6" l="1"/>
  <c r="E107" i="6" s="1"/>
  <c r="M491" i="7"/>
  <c r="K502" i="7"/>
  <c r="K514" i="7" s="1"/>
  <c r="M514" i="7" s="1"/>
  <c r="K501" i="7"/>
  <c r="K513" i="7" s="1"/>
  <c r="K500" i="7"/>
  <c r="K499" i="7"/>
  <c r="K497" i="7"/>
  <c r="K498" i="7" s="1"/>
  <c r="K496" i="7"/>
  <c r="K503" i="7" s="1"/>
  <c r="K505" i="7" s="1"/>
  <c r="N447" i="7"/>
  <c r="L98" i="6"/>
  <c r="J109" i="6"/>
  <c r="J110" i="6"/>
  <c r="L110" i="6" s="1"/>
  <c r="L99" i="6"/>
  <c r="L93" i="6"/>
  <c r="L94" i="6"/>
  <c r="J95" i="6"/>
  <c r="L95" i="6" s="1"/>
  <c r="K516" i="7" l="1"/>
  <c r="M516" i="7" s="1"/>
  <c r="M513" i="7"/>
  <c r="M502" i="7"/>
  <c r="M501" i="7"/>
  <c r="M500" i="7"/>
  <c r="M499" i="7"/>
  <c r="M497" i="7"/>
  <c r="M498" i="7" s="1"/>
  <c r="M496" i="7"/>
  <c r="L105" i="6"/>
  <c r="L109" i="6"/>
  <c r="J105" i="6"/>
  <c r="J107" i="6" s="1"/>
  <c r="M503" i="7" l="1"/>
  <c r="M505" i="7" s="1"/>
  <c r="K519" i="7"/>
  <c r="J111" i="6"/>
  <c r="M519" i="7" l="1"/>
  <c r="M511" i="7"/>
  <c r="L111" i="6"/>
  <c r="J112" i="6"/>
  <c r="L432" i="5"/>
  <c r="H430" i="5"/>
  <c r="E423" i="5"/>
  <c r="H351" i="5"/>
  <c r="F351" i="5"/>
  <c r="F352" i="5" s="1"/>
  <c r="H348" i="5"/>
  <c r="I348" i="5" s="1"/>
  <c r="J348" i="5" s="1"/>
  <c r="F348" i="5"/>
  <c r="H347" i="5"/>
  <c r="L347" i="5" s="1"/>
  <c r="M347" i="5" s="1"/>
  <c r="F347" i="5"/>
  <c r="H346" i="5"/>
  <c r="L346" i="5" s="1"/>
  <c r="F346" i="5"/>
  <c r="F349" i="5" s="1"/>
  <c r="H343" i="5"/>
  <c r="F343" i="5"/>
  <c r="H342" i="5"/>
  <c r="I342" i="5" s="1"/>
  <c r="J342" i="5" s="1"/>
  <c r="F342" i="5"/>
  <c r="F344" i="5" s="1"/>
  <c r="H339" i="5"/>
  <c r="I339" i="5" s="1"/>
  <c r="J339" i="5" s="1"/>
  <c r="F339" i="5"/>
  <c r="H338" i="5"/>
  <c r="L338" i="5" s="1"/>
  <c r="M338" i="5" s="1"/>
  <c r="F338" i="5"/>
  <c r="H337" i="5"/>
  <c r="L337" i="5" s="1"/>
  <c r="M337" i="5" s="1"/>
  <c r="F337" i="5"/>
  <c r="H336" i="5"/>
  <c r="L336" i="5" s="1"/>
  <c r="M336" i="5" s="1"/>
  <c r="F336" i="5"/>
  <c r="H335" i="5"/>
  <c r="L335" i="5" s="1"/>
  <c r="M335" i="5" s="1"/>
  <c r="F335" i="5"/>
  <c r="H334" i="5"/>
  <c r="L334" i="5" s="1"/>
  <c r="M334" i="5" s="1"/>
  <c r="F334" i="5"/>
  <c r="H333" i="5"/>
  <c r="L333" i="5" s="1"/>
  <c r="M333" i="5" s="1"/>
  <c r="F333" i="5"/>
  <c r="H332" i="5"/>
  <c r="L332" i="5" s="1"/>
  <c r="M332" i="5" s="1"/>
  <c r="F332" i="5"/>
  <c r="H331" i="5"/>
  <c r="L331" i="5" s="1"/>
  <c r="M331" i="5" s="1"/>
  <c r="F331" i="5"/>
  <c r="F330" i="5"/>
  <c r="H329" i="5"/>
  <c r="I329" i="5" s="1"/>
  <c r="J329" i="5" s="1"/>
  <c r="F329" i="5"/>
  <c r="H328" i="5"/>
  <c r="F328" i="5"/>
  <c r="H327" i="5"/>
  <c r="I327" i="5" s="1"/>
  <c r="J327" i="5" s="1"/>
  <c r="F327" i="5"/>
  <c r="H326" i="5"/>
  <c r="F326" i="5"/>
  <c r="J325" i="5"/>
  <c r="H325" i="5"/>
  <c r="I325" i="5" s="1"/>
  <c r="F325" i="5"/>
  <c r="H324" i="5"/>
  <c r="F324" i="5"/>
  <c r="H323" i="5"/>
  <c r="I323" i="5" s="1"/>
  <c r="J323" i="5" s="1"/>
  <c r="F323" i="5"/>
  <c r="H320" i="5"/>
  <c r="L320" i="5" s="1"/>
  <c r="M320" i="5" s="1"/>
  <c r="F320" i="5"/>
  <c r="H319" i="5"/>
  <c r="L319" i="5" s="1"/>
  <c r="M319" i="5" s="1"/>
  <c r="F319" i="5"/>
  <c r="H318" i="5"/>
  <c r="L318" i="5" s="1"/>
  <c r="M318" i="5" s="1"/>
  <c r="F318" i="5"/>
  <c r="H317" i="5"/>
  <c r="L317" i="5" s="1"/>
  <c r="M317" i="5" s="1"/>
  <c r="F317" i="5"/>
  <c r="H316" i="5"/>
  <c r="L316" i="5" s="1"/>
  <c r="F316" i="5"/>
  <c r="H313" i="5"/>
  <c r="F313" i="5"/>
  <c r="H312" i="5"/>
  <c r="F312" i="5"/>
  <c r="F314" i="5" s="1"/>
  <c r="K303" i="5"/>
  <c r="M303" i="5" s="1"/>
  <c r="I303" i="5"/>
  <c r="J303" i="5" s="1"/>
  <c r="F303" i="5"/>
  <c r="K302" i="5"/>
  <c r="M302" i="5" s="1"/>
  <c r="I302" i="5"/>
  <c r="J302" i="5" s="1"/>
  <c r="F302" i="5"/>
  <c r="K301" i="5"/>
  <c r="M301" i="5" s="1"/>
  <c r="I301" i="5"/>
  <c r="J301" i="5" s="1"/>
  <c r="F301" i="5"/>
  <c r="K300" i="5"/>
  <c r="M300" i="5" s="1"/>
  <c r="I300" i="5"/>
  <c r="J300" i="5" s="1"/>
  <c r="F300" i="5"/>
  <c r="K299" i="5"/>
  <c r="M299" i="5" s="1"/>
  <c r="I299" i="5"/>
  <c r="J299" i="5" s="1"/>
  <c r="F299" i="5"/>
  <c r="K298" i="5"/>
  <c r="M298" i="5" s="1"/>
  <c r="I298" i="5"/>
  <c r="J298" i="5" s="1"/>
  <c r="F298" i="5"/>
  <c r="K297" i="5"/>
  <c r="M297" i="5" s="1"/>
  <c r="I297" i="5"/>
  <c r="J297" i="5" s="1"/>
  <c r="F297" i="5"/>
  <c r="K296" i="5"/>
  <c r="M296" i="5" s="1"/>
  <c r="I296" i="5"/>
  <c r="J296" i="5" s="1"/>
  <c r="F296" i="5"/>
  <c r="K295" i="5"/>
  <c r="M295" i="5" s="1"/>
  <c r="I295" i="5"/>
  <c r="J295" i="5" s="1"/>
  <c r="F295" i="5"/>
  <c r="K294" i="5"/>
  <c r="M294" i="5" s="1"/>
  <c r="I294" i="5"/>
  <c r="J294" i="5" s="1"/>
  <c r="F294" i="5"/>
  <c r="K293" i="5"/>
  <c r="M293" i="5" s="1"/>
  <c r="I293" i="5"/>
  <c r="J293" i="5" s="1"/>
  <c r="F293" i="5"/>
  <c r="K292" i="5"/>
  <c r="M292" i="5" s="1"/>
  <c r="I292" i="5"/>
  <c r="J292" i="5" s="1"/>
  <c r="F292" i="5"/>
  <c r="K291" i="5"/>
  <c r="M291" i="5" s="1"/>
  <c r="I291" i="5"/>
  <c r="J291" i="5" s="1"/>
  <c r="F291" i="5"/>
  <c r="K290" i="5"/>
  <c r="M290" i="5" s="1"/>
  <c r="I290" i="5"/>
  <c r="J290" i="5" s="1"/>
  <c r="F290" i="5"/>
  <c r="K289" i="5"/>
  <c r="M289" i="5" s="1"/>
  <c r="I289" i="5"/>
  <c r="J289" i="5" s="1"/>
  <c r="F289" i="5"/>
  <c r="K288" i="5"/>
  <c r="M288" i="5" s="1"/>
  <c r="I288" i="5"/>
  <c r="J288" i="5" s="1"/>
  <c r="F288" i="5"/>
  <c r="K287" i="5"/>
  <c r="M287" i="5" s="1"/>
  <c r="I287" i="5"/>
  <c r="J287" i="5" s="1"/>
  <c r="F287" i="5"/>
  <c r="K286" i="5"/>
  <c r="M286" i="5" s="1"/>
  <c r="I286" i="5"/>
  <c r="J286" i="5" s="1"/>
  <c r="F286" i="5"/>
  <c r="K285" i="5"/>
  <c r="M285" i="5" s="1"/>
  <c r="I285" i="5"/>
  <c r="J285" i="5" s="1"/>
  <c r="F285" i="5"/>
  <c r="K284" i="5"/>
  <c r="M284" i="5" s="1"/>
  <c r="I284" i="5"/>
  <c r="J284" i="5" s="1"/>
  <c r="F284" i="5"/>
  <c r="K283" i="5"/>
  <c r="M283" i="5" s="1"/>
  <c r="I283" i="5"/>
  <c r="J283" i="5" s="1"/>
  <c r="F283" i="5"/>
  <c r="K282" i="5"/>
  <c r="M282" i="5" s="1"/>
  <c r="I282" i="5"/>
  <c r="J282" i="5" s="1"/>
  <c r="F282" i="5"/>
  <c r="K281" i="5"/>
  <c r="M281" i="5" s="1"/>
  <c r="I281" i="5"/>
  <c r="J281" i="5" s="1"/>
  <c r="F281" i="5"/>
  <c r="K280" i="5"/>
  <c r="M280" i="5" s="1"/>
  <c r="I280" i="5"/>
  <c r="J280" i="5" s="1"/>
  <c r="F280" i="5"/>
  <c r="K279" i="5"/>
  <c r="M279" i="5" s="1"/>
  <c r="I279" i="5"/>
  <c r="J279" i="5" s="1"/>
  <c r="F279" i="5"/>
  <c r="K278" i="5"/>
  <c r="M278" i="5" s="1"/>
  <c r="I278" i="5"/>
  <c r="J278" i="5" s="1"/>
  <c r="F278" i="5"/>
  <c r="K277" i="5"/>
  <c r="M277" i="5" s="1"/>
  <c r="I277" i="5"/>
  <c r="J277" i="5" s="1"/>
  <c r="F277" i="5"/>
  <c r="K276" i="5"/>
  <c r="M276" i="5" s="1"/>
  <c r="I276" i="5"/>
  <c r="J276" i="5" s="1"/>
  <c r="F276" i="5"/>
  <c r="K275" i="5"/>
  <c r="M275" i="5" s="1"/>
  <c r="I275" i="5"/>
  <c r="J275" i="5" s="1"/>
  <c r="F275" i="5"/>
  <c r="K274" i="5"/>
  <c r="M274" i="5" s="1"/>
  <c r="I274" i="5"/>
  <c r="J274" i="5" s="1"/>
  <c r="F274" i="5"/>
  <c r="K273" i="5"/>
  <c r="M273" i="5" s="1"/>
  <c r="I273" i="5"/>
  <c r="J273" i="5" s="1"/>
  <c r="F273" i="5"/>
  <c r="K272" i="5"/>
  <c r="M272" i="5" s="1"/>
  <c r="I272" i="5"/>
  <c r="J272" i="5" s="1"/>
  <c r="F272" i="5"/>
  <c r="K271" i="5"/>
  <c r="M271" i="5" s="1"/>
  <c r="I271" i="5"/>
  <c r="J271" i="5" s="1"/>
  <c r="F271" i="5"/>
  <c r="K270" i="5"/>
  <c r="M270" i="5" s="1"/>
  <c r="I270" i="5"/>
  <c r="J270" i="5" s="1"/>
  <c r="F270" i="5"/>
  <c r="K269" i="5"/>
  <c r="M269" i="5" s="1"/>
  <c r="I269" i="5"/>
  <c r="J269" i="5" s="1"/>
  <c r="F269" i="5"/>
  <c r="K268" i="5"/>
  <c r="M268" i="5" s="1"/>
  <c r="I268" i="5"/>
  <c r="J268" i="5" s="1"/>
  <c r="F268" i="5"/>
  <c r="K267" i="5"/>
  <c r="M267" i="5" s="1"/>
  <c r="I267" i="5"/>
  <c r="J267" i="5" s="1"/>
  <c r="F267" i="5"/>
  <c r="K266" i="5"/>
  <c r="M266" i="5" s="1"/>
  <c r="I266" i="5"/>
  <c r="J266" i="5" s="1"/>
  <c r="F266" i="5"/>
  <c r="K265" i="5"/>
  <c r="M265" i="5" s="1"/>
  <c r="I265" i="5"/>
  <c r="J265" i="5" s="1"/>
  <c r="F265" i="5"/>
  <c r="K264" i="5"/>
  <c r="M264" i="5" s="1"/>
  <c r="I264" i="5"/>
  <c r="J264" i="5" s="1"/>
  <c r="F264" i="5"/>
  <c r="M263" i="5"/>
  <c r="K263" i="5"/>
  <c r="J263" i="5"/>
  <c r="I263" i="5"/>
  <c r="F263" i="5"/>
  <c r="K262" i="5"/>
  <c r="M262" i="5" s="1"/>
  <c r="I262" i="5"/>
  <c r="J262" i="5" s="1"/>
  <c r="F262" i="5"/>
  <c r="K261" i="5"/>
  <c r="M261" i="5" s="1"/>
  <c r="I261" i="5"/>
  <c r="J261" i="5" s="1"/>
  <c r="F261" i="5"/>
  <c r="K260" i="5"/>
  <c r="M260" i="5" s="1"/>
  <c r="I260" i="5"/>
  <c r="J260" i="5" s="1"/>
  <c r="F260" i="5"/>
  <c r="K259" i="5"/>
  <c r="M259" i="5" s="1"/>
  <c r="I259" i="5"/>
  <c r="J259" i="5" s="1"/>
  <c r="F259" i="5"/>
  <c r="K258" i="5"/>
  <c r="M258" i="5" s="1"/>
  <c r="I258" i="5"/>
  <c r="J258" i="5" s="1"/>
  <c r="F258" i="5"/>
  <c r="K257" i="5"/>
  <c r="M257" i="5" s="1"/>
  <c r="I257" i="5"/>
  <c r="J257" i="5" s="1"/>
  <c r="F257" i="5"/>
  <c r="K256" i="5"/>
  <c r="M256" i="5" s="1"/>
  <c r="I256" i="5"/>
  <c r="J256" i="5" s="1"/>
  <c r="F256" i="5"/>
  <c r="K255" i="5"/>
  <c r="M255" i="5" s="1"/>
  <c r="I255" i="5"/>
  <c r="J255" i="5" s="1"/>
  <c r="F255" i="5"/>
  <c r="K254" i="5"/>
  <c r="M254" i="5" s="1"/>
  <c r="I254" i="5"/>
  <c r="J254" i="5" s="1"/>
  <c r="F254" i="5"/>
  <c r="K253" i="5"/>
  <c r="M253" i="5" s="1"/>
  <c r="I253" i="5"/>
  <c r="J253" i="5" s="1"/>
  <c r="F253" i="5"/>
  <c r="K252" i="5"/>
  <c r="M252" i="5" s="1"/>
  <c r="I252" i="5"/>
  <c r="J252" i="5" s="1"/>
  <c r="F252" i="5"/>
  <c r="K251" i="5"/>
  <c r="M251" i="5" s="1"/>
  <c r="I251" i="5"/>
  <c r="J251" i="5" s="1"/>
  <c r="F251" i="5"/>
  <c r="K250" i="5"/>
  <c r="M250" i="5" s="1"/>
  <c r="I250" i="5"/>
  <c r="J250" i="5" s="1"/>
  <c r="F250" i="5"/>
  <c r="K249" i="5"/>
  <c r="M249" i="5" s="1"/>
  <c r="I249" i="5"/>
  <c r="J249" i="5" s="1"/>
  <c r="F249" i="5"/>
  <c r="K248" i="5"/>
  <c r="M248" i="5" s="1"/>
  <c r="I248" i="5"/>
  <c r="J248" i="5" s="1"/>
  <c r="F248" i="5"/>
  <c r="K247" i="5"/>
  <c r="M247" i="5" s="1"/>
  <c r="I247" i="5"/>
  <c r="J247" i="5" s="1"/>
  <c r="F247" i="5"/>
  <c r="K246" i="5"/>
  <c r="I246" i="5"/>
  <c r="J246" i="5" s="1"/>
  <c r="F246" i="5"/>
  <c r="L243" i="5"/>
  <c r="L244" i="5" s="1"/>
  <c r="I243" i="5"/>
  <c r="J243" i="5" s="1"/>
  <c r="F243" i="5"/>
  <c r="I242" i="5"/>
  <c r="J242" i="5" s="1"/>
  <c r="F242" i="5"/>
  <c r="L239" i="5"/>
  <c r="M239" i="5" s="1"/>
  <c r="I239" i="5"/>
  <c r="J239" i="5" s="1"/>
  <c r="F239" i="5"/>
  <c r="F240" i="5" s="1"/>
  <c r="K237" i="5"/>
  <c r="L236" i="5"/>
  <c r="M236" i="5" s="1"/>
  <c r="I236" i="5"/>
  <c r="J236" i="5" s="1"/>
  <c r="F236" i="5"/>
  <c r="L235" i="5"/>
  <c r="M235" i="5" s="1"/>
  <c r="I235" i="5"/>
  <c r="J235" i="5" s="1"/>
  <c r="F235" i="5"/>
  <c r="L234" i="5"/>
  <c r="M234" i="5" s="1"/>
  <c r="I234" i="5"/>
  <c r="J234" i="5" s="1"/>
  <c r="F234" i="5"/>
  <c r="L233" i="5"/>
  <c r="M233" i="5" s="1"/>
  <c r="I233" i="5"/>
  <c r="J233" i="5" s="1"/>
  <c r="F233" i="5"/>
  <c r="L232" i="5"/>
  <c r="M232" i="5" s="1"/>
  <c r="I232" i="5"/>
  <c r="J232" i="5" s="1"/>
  <c r="F232" i="5"/>
  <c r="L231" i="5"/>
  <c r="M231" i="5" s="1"/>
  <c r="I231" i="5"/>
  <c r="J231" i="5" s="1"/>
  <c r="F231" i="5"/>
  <c r="K229" i="5"/>
  <c r="L228" i="5"/>
  <c r="M228" i="5" s="1"/>
  <c r="I228" i="5"/>
  <c r="J228" i="5" s="1"/>
  <c r="F228" i="5"/>
  <c r="L227" i="5"/>
  <c r="I227" i="5"/>
  <c r="J227" i="5" s="1"/>
  <c r="F227" i="5"/>
  <c r="F229" i="5" s="1"/>
  <c r="L220" i="5"/>
  <c r="K220" i="5"/>
  <c r="M219" i="5"/>
  <c r="I219" i="5"/>
  <c r="J219" i="5" s="1"/>
  <c r="F219" i="5"/>
  <c r="M218" i="5"/>
  <c r="I218" i="5"/>
  <c r="J218" i="5" s="1"/>
  <c r="F218" i="5"/>
  <c r="M217" i="5"/>
  <c r="I217" i="5"/>
  <c r="J217" i="5" s="1"/>
  <c r="F217" i="5"/>
  <c r="M216" i="5"/>
  <c r="I216" i="5"/>
  <c r="J216" i="5" s="1"/>
  <c r="F216" i="5"/>
  <c r="M215" i="5"/>
  <c r="I215" i="5"/>
  <c r="J215" i="5" s="1"/>
  <c r="F215" i="5"/>
  <c r="M214" i="5"/>
  <c r="I214" i="5"/>
  <c r="J214" i="5" s="1"/>
  <c r="F214" i="5"/>
  <c r="M212" i="5"/>
  <c r="I212" i="5"/>
  <c r="J212" i="5" s="1"/>
  <c r="F212" i="5"/>
  <c r="M211" i="5"/>
  <c r="I211" i="5"/>
  <c r="J211" i="5" s="1"/>
  <c r="F211" i="5"/>
  <c r="M210" i="5"/>
  <c r="I210" i="5"/>
  <c r="J210" i="5" s="1"/>
  <c r="F210" i="5"/>
  <c r="M209" i="5"/>
  <c r="I209" i="5"/>
  <c r="J209" i="5" s="1"/>
  <c r="F209" i="5"/>
  <c r="F220" i="5" s="1"/>
  <c r="L200" i="5"/>
  <c r="M200" i="5" s="1"/>
  <c r="I200" i="5"/>
  <c r="J200" i="5" s="1"/>
  <c r="F200" i="5"/>
  <c r="L199" i="5"/>
  <c r="M199" i="5" s="1"/>
  <c r="J199" i="5"/>
  <c r="I199" i="5"/>
  <c r="F199" i="5"/>
  <c r="L198" i="5"/>
  <c r="M198" i="5" s="1"/>
  <c r="I198" i="5"/>
  <c r="J198" i="5" s="1"/>
  <c r="F198" i="5"/>
  <c r="K196" i="5"/>
  <c r="M196" i="5" s="1"/>
  <c r="M195" i="5"/>
  <c r="I195" i="5"/>
  <c r="J195" i="5" s="1"/>
  <c r="F195" i="5"/>
  <c r="M194" i="5"/>
  <c r="I194" i="5"/>
  <c r="J194" i="5" s="1"/>
  <c r="F194" i="5"/>
  <c r="M193" i="5"/>
  <c r="I193" i="5"/>
  <c r="J193" i="5" s="1"/>
  <c r="F193" i="5"/>
  <c r="M192" i="5"/>
  <c r="I192" i="5"/>
  <c r="J192" i="5" s="1"/>
  <c r="F192" i="5"/>
  <c r="M191" i="5"/>
  <c r="I191" i="5"/>
  <c r="J191" i="5" s="1"/>
  <c r="F191" i="5"/>
  <c r="M190" i="5"/>
  <c r="I190" i="5"/>
  <c r="J190" i="5" s="1"/>
  <c r="F190" i="5"/>
  <c r="M188" i="5"/>
  <c r="I188" i="5"/>
  <c r="J188" i="5" s="1"/>
  <c r="F188" i="5"/>
  <c r="M187" i="5"/>
  <c r="I187" i="5"/>
  <c r="J187" i="5" s="1"/>
  <c r="F187" i="5"/>
  <c r="M186" i="5"/>
  <c r="I186" i="5"/>
  <c r="J186" i="5" s="1"/>
  <c r="F186" i="5"/>
  <c r="M185" i="5"/>
  <c r="I185" i="5"/>
  <c r="J185" i="5" s="1"/>
  <c r="F185" i="5"/>
  <c r="F196" i="5" s="1"/>
  <c r="L163" i="5"/>
  <c r="K163" i="5"/>
  <c r="M162" i="5"/>
  <c r="M163" i="5" s="1"/>
  <c r="I162" i="5"/>
  <c r="J162" i="5" s="1"/>
  <c r="F162" i="5"/>
  <c r="F163" i="5" s="1"/>
  <c r="L156" i="5"/>
  <c r="K156" i="5"/>
  <c r="I155" i="5"/>
  <c r="J155" i="5" s="1"/>
  <c r="F155" i="5"/>
  <c r="M154" i="5"/>
  <c r="I154" i="5"/>
  <c r="J154" i="5" s="1"/>
  <c r="F154" i="5"/>
  <c r="M153" i="5"/>
  <c r="I153" i="5"/>
  <c r="J153" i="5" s="1"/>
  <c r="F153" i="5"/>
  <c r="M152" i="5"/>
  <c r="I152" i="5"/>
  <c r="J152" i="5" s="1"/>
  <c r="F152" i="5"/>
  <c r="M151" i="5"/>
  <c r="I151" i="5"/>
  <c r="J151" i="5" s="1"/>
  <c r="F151" i="5"/>
  <c r="M150" i="5"/>
  <c r="I150" i="5"/>
  <c r="J150" i="5" s="1"/>
  <c r="F150" i="5"/>
  <c r="M149" i="5"/>
  <c r="I149" i="5"/>
  <c r="J149" i="5" s="1"/>
  <c r="F149" i="5"/>
  <c r="M148" i="5"/>
  <c r="I148" i="5"/>
  <c r="J148" i="5" s="1"/>
  <c r="F148" i="5"/>
  <c r="M147" i="5"/>
  <c r="I147" i="5"/>
  <c r="J147" i="5" s="1"/>
  <c r="F147" i="5"/>
  <c r="M146" i="5"/>
  <c r="I146" i="5"/>
  <c r="J146" i="5" s="1"/>
  <c r="F146" i="5"/>
  <c r="M145" i="5"/>
  <c r="I145" i="5"/>
  <c r="J145" i="5" s="1"/>
  <c r="F145" i="5"/>
  <c r="M144" i="5"/>
  <c r="I144" i="5"/>
  <c r="J144" i="5" s="1"/>
  <c r="F144" i="5"/>
  <c r="M143" i="5"/>
  <c r="I143" i="5"/>
  <c r="J143" i="5" s="1"/>
  <c r="F143" i="5"/>
  <c r="M142" i="5"/>
  <c r="I142" i="5"/>
  <c r="J142" i="5" s="1"/>
  <c r="F142" i="5"/>
  <c r="M141" i="5"/>
  <c r="I141" i="5"/>
  <c r="J141" i="5" s="1"/>
  <c r="F141" i="5"/>
  <c r="M140" i="5"/>
  <c r="I140" i="5"/>
  <c r="J140" i="5" s="1"/>
  <c r="F140" i="5"/>
  <c r="L138" i="5"/>
  <c r="K138" i="5"/>
  <c r="M137" i="5"/>
  <c r="I137" i="5"/>
  <c r="F137" i="5"/>
  <c r="M122" i="5"/>
  <c r="I122" i="5"/>
  <c r="J122" i="5" s="1"/>
  <c r="F122" i="5"/>
  <c r="M121" i="5"/>
  <c r="I121" i="5"/>
  <c r="J121" i="5" s="1"/>
  <c r="F121" i="5"/>
  <c r="M120" i="5"/>
  <c r="I120" i="5"/>
  <c r="J120" i="5" s="1"/>
  <c r="F120" i="5"/>
  <c r="M119" i="5"/>
  <c r="I119" i="5"/>
  <c r="J119" i="5" s="1"/>
  <c r="F119" i="5"/>
  <c r="M118" i="5"/>
  <c r="I118" i="5"/>
  <c r="J118" i="5" s="1"/>
  <c r="F118" i="5"/>
  <c r="I117" i="5"/>
  <c r="M116" i="5"/>
  <c r="I116" i="5"/>
  <c r="J116" i="5" s="1"/>
  <c r="F116" i="5"/>
  <c r="M115" i="5"/>
  <c r="I115" i="5"/>
  <c r="J115" i="5" s="1"/>
  <c r="F115" i="5"/>
  <c r="M113" i="5"/>
  <c r="I113" i="5"/>
  <c r="J113" i="5" s="1"/>
  <c r="F113" i="5"/>
  <c r="L107" i="5"/>
  <c r="K106" i="5"/>
  <c r="M106" i="5" s="1"/>
  <c r="F106" i="5"/>
  <c r="K105" i="5"/>
  <c r="K107" i="5" s="1"/>
  <c r="M107" i="5" s="1"/>
  <c r="I105" i="5"/>
  <c r="F105" i="5"/>
  <c r="L81" i="5"/>
  <c r="M81" i="5" s="1"/>
  <c r="J81" i="5"/>
  <c r="I81" i="5"/>
  <c r="F81" i="5"/>
  <c r="M80" i="5"/>
  <c r="J80" i="5"/>
  <c r="I80" i="5"/>
  <c r="F80" i="5"/>
  <c r="M79" i="5"/>
  <c r="J79" i="5"/>
  <c r="I79" i="5"/>
  <c r="F79" i="5"/>
  <c r="M78" i="5"/>
  <c r="J78" i="5"/>
  <c r="I78" i="5"/>
  <c r="F78" i="5"/>
  <c r="M77" i="5"/>
  <c r="J77" i="5"/>
  <c r="I77" i="5"/>
  <c r="F77" i="5"/>
  <c r="M76" i="5"/>
  <c r="J76" i="5"/>
  <c r="I76" i="5"/>
  <c r="F76" i="5"/>
  <c r="M75" i="5"/>
  <c r="J75" i="5"/>
  <c r="I75" i="5"/>
  <c r="F75" i="5"/>
  <c r="M74" i="5"/>
  <c r="J74" i="5"/>
  <c r="I74" i="5"/>
  <c r="F74" i="5"/>
  <c r="M73" i="5"/>
  <c r="J73" i="5"/>
  <c r="I73" i="5"/>
  <c r="F73" i="5"/>
  <c r="M72" i="5"/>
  <c r="J72" i="5"/>
  <c r="I72" i="5"/>
  <c r="F72" i="5"/>
  <c r="M71" i="5"/>
  <c r="J71" i="5"/>
  <c r="I71" i="5"/>
  <c r="F71" i="5"/>
  <c r="F70" i="5"/>
  <c r="F69" i="5"/>
  <c r="M68" i="5"/>
  <c r="I68" i="5"/>
  <c r="J68" i="5" s="1"/>
  <c r="F68" i="5"/>
  <c r="M66" i="5"/>
  <c r="K66" i="5"/>
  <c r="M65" i="5"/>
  <c r="I65" i="5"/>
  <c r="J65" i="5" s="1"/>
  <c r="F65" i="5"/>
  <c r="M64" i="5"/>
  <c r="I64" i="5"/>
  <c r="J64" i="5" s="1"/>
  <c r="F64" i="5"/>
  <c r="M63" i="5"/>
  <c r="I63" i="5"/>
  <c r="J63" i="5" s="1"/>
  <c r="F63" i="5"/>
  <c r="M62" i="5"/>
  <c r="I62" i="5"/>
  <c r="J62" i="5" s="1"/>
  <c r="F62" i="5"/>
  <c r="M61" i="5"/>
  <c r="I61" i="5"/>
  <c r="J61" i="5" s="1"/>
  <c r="F61" i="5"/>
  <c r="M60" i="5"/>
  <c r="I60" i="5"/>
  <c r="J60" i="5" s="1"/>
  <c r="F60" i="5"/>
  <c r="M59" i="5"/>
  <c r="I59" i="5"/>
  <c r="J59" i="5" s="1"/>
  <c r="F59" i="5"/>
  <c r="L56" i="5"/>
  <c r="M56" i="5" s="1"/>
  <c r="M57" i="5" s="1"/>
  <c r="I56" i="5"/>
  <c r="J56" i="5" s="1"/>
  <c r="F56" i="5"/>
  <c r="F57" i="5" s="1"/>
  <c r="L40" i="5"/>
  <c r="M40" i="5" s="1"/>
  <c r="I39" i="5"/>
  <c r="K39" i="5" s="1"/>
  <c r="K57" i="5" s="1"/>
  <c r="F39" i="5"/>
  <c r="F40" i="5" s="1"/>
  <c r="K36" i="5"/>
  <c r="K37" i="5" s="1"/>
  <c r="I36" i="5"/>
  <c r="J36" i="5" s="1"/>
  <c r="F36" i="5"/>
  <c r="F35" i="5"/>
  <c r="L34" i="5"/>
  <c r="M34" i="5" s="1"/>
  <c r="I34" i="5"/>
  <c r="J34" i="5" s="1"/>
  <c r="F34" i="5"/>
  <c r="F33" i="5"/>
  <c r="F32" i="5"/>
  <c r="F31" i="5"/>
  <c r="F30" i="5"/>
  <c r="M29" i="5"/>
  <c r="I29" i="5"/>
  <c r="J29" i="5" s="1"/>
  <c r="F29" i="5"/>
  <c r="F27" i="5"/>
  <c r="K23" i="5"/>
  <c r="M23" i="5" s="1"/>
  <c r="I23" i="5"/>
  <c r="J23" i="5" s="1"/>
  <c r="F23" i="5"/>
  <c r="K22" i="5"/>
  <c r="M22" i="5" s="1"/>
  <c r="I22" i="5"/>
  <c r="J22" i="5" s="1"/>
  <c r="F22" i="5"/>
  <c r="K21" i="5"/>
  <c r="M21" i="5" s="1"/>
  <c r="I21" i="5"/>
  <c r="J21" i="5" s="1"/>
  <c r="F21" i="5"/>
  <c r="K20" i="5"/>
  <c r="M20" i="5" s="1"/>
  <c r="I20" i="5"/>
  <c r="J20" i="5" s="1"/>
  <c r="F20" i="5"/>
  <c r="K19" i="5"/>
  <c r="M19" i="5" s="1"/>
  <c r="I19" i="5"/>
  <c r="J19" i="5" s="1"/>
  <c r="F19" i="5"/>
  <c r="K17" i="5"/>
  <c r="M17" i="5" s="1"/>
  <c r="M16" i="5"/>
  <c r="I16" i="5"/>
  <c r="J16" i="5" s="1"/>
  <c r="F16" i="5"/>
  <c r="M15" i="5"/>
  <c r="I15" i="5"/>
  <c r="J15" i="5" s="1"/>
  <c r="F15" i="5"/>
  <c r="M14" i="5"/>
  <c r="I14" i="5"/>
  <c r="J14" i="5" s="1"/>
  <c r="F14" i="5"/>
  <c r="M13" i="5"/>
  <c r="I13" i="5"/>
  <c r="J13" i="5" s="1"/>
  <c r="F13" i="5"/>
  <c r="H126" i="4"/>
  <c r="L125" i="4"/>
  <c r="L61" i="4"/>
  <c r="L58" i="4"/>
  <c r="M58" i="4" s="1"/>
  <c r="I58" i="4"/>
  <c r="J58" i="4" s="1"/>
  <c r="F58" i="4"/>
  <c r="L57" i="4"/>
  <c r="I57" i="4"/>
  <c r="J57" i="4" s="1"/>
  <c r="F57" i="4"/>
  <c r="L56" i="4"/>
  <c r="M56" i="4" s="1"/>
  <c r="I56" i="4"/>
  <c r="J56" i="4" s="1"/>
  <c r="F56" i="4"/>
  <c r="L53" i="4"/>
  <c r="K53" i="4"/>
  <c r="M53" i="4" s="1"/>
  <c r="I53" i="4"/>
  <c r="J53" i="4" s="1"/>
  <c r="F53" i="4"/>
  <c r="L52" i="4"/>
  <c r="K52" i="4"/>
  <c r="I52" i="4"/>
  <c r="J52" i="4" s="1"/>
  <c r="F52" i="4"/>
  <c r="L51" i="4"/>
  <c r="M51" i="4" s="1"/>
  <c r="F51" i="4"/>
  <c r="K50" i="4"/>
  <c r="I50" i="4"/>
  <c r="J50" i="4" s="1"/>
  <c r="F50" i="4"/>
  <c r="K47" i="4"/>
  <c r="M47" i="4" s="1"/>
  <c r="I47" i="4"/>
  <c r="J47" i="4" s="1"/>
  <c r="F47" i="4"/>
  <c r="F48" i="4" s="1"/>
  <c r="K46" i="4"/>
  <c r="M46" i="4" s="1"/>
  <c r="I46" i="4"/>
  <c r="J46" i="4" s="1"/>
  <c r="F46" i="4"/>
  <c r="L37" i="4"/>
  <c r="L38" i="4" s="1"/>
  <c r="K37" i="4"/>
  <c r="I37" i="4"/>
  <c r="J37" i="4" s="1"/>
  <c r="F37" i="4"/>
  <c r="M36" i="4"/>
  <c r="K36" i="4"/>
  <c r="J36" i="4"/>
  <c r="I36" i="4"/>
  <c r="F36" i="4"/>
  <c r="F38" i="4" s="1"/>
  <c r="L30" i="4"/>
  <c r="M28" i="4"/>
  <c r="K28" i="4"/>
  <c r="J28" i="4"/>
  <c r="I28" i="4"/>
  <c r="F28" i="4"/>
  <c r="K27" i="4"/>
  <c r="M27" i="4" s="1"/>
  <c r="I27" i="4"/>
  <c r="J27" i="4" s="1"/>
  <c r="F27" i="4"/>
  <c r="J26" i="4"/>
  <c r="I26" i="4"/>
  <c r="F26" i="4"/>
  <c r="F29" i="4" s="1"/>
  <c r="F25" i="4"/>
  <c r="K21" i="4"/>
  <c r="M21" i="4" s="1"/>
  <c r="I21" i="4"/>
  <c r="J21" i="4" s="1"/>
  <c r="F21" i="4"/>
  <c r="K20" i="4"/>
  <c r="M20" i="4" s="1"/>
  <c r="I20" i="4"/>
  <c r="J20" i="4" s="1"/>
  <c r="F20" i="4"/>
  <c r="I19" i="4"/>
  <c r="J19" i="4" s="1"/>
  <c r="F19" i="4"/>
  <c r="K19" i="4" s="1"/>
  <c r="M19" i="4" s="1"/>
  <c r="I18" i="4"/>
  <c r="J18" i="4" s="1"/>
  <c r="F18" i="4"/>
  <c r="J15" i="4"/>
  <c r="I15" i="4"/>
  <c r="F15" i="4"/>
  <c r="K15" i="4" s="1"/>
  <c r="M15" i="4" s="1"/>
  <c r="I14" i="4"/>
  <c r="J14" i="4" s="1"/>
  <c r="F14" i="4"/>
  <c r="K14" i="4" s="1"/>
  <c r="M14" i="4" s="1"/>
  <c r="I13" i="4"/>
  <c r="J13" i="4" s="1"/>
  <c r="F13" i="4"/>
  <c r="L66" i="3"/>
  <c r="M66" i="3" s="1"/>
  <c r="I66" i="3"/>
  <c r="J66" i="3" s="1"/>
  <c r="F66" i="3"/>
  <c r="L65" i="3"/>
  <c r="M65" i="3" s="1"/>
  <c r="I65" i="3"/>
  <c r="J65" i="3" s="1"/>
  <c r="F65" i="3"/>
  <c r="L64" i="3"/>
  <c r="I64" i="3"/>
  <c r="J64" i="3" s="1"/>
  <c r="F64" i="3"/>
  <c r="F55" i="3"/>
  <c r="F54" i="3"/>
  <c r="F51" i="3"/>
  <c r="L50" i="3"/>
  <c r="M50" i="3" s="1"/>
  <c r="I50" i="3"/>
  <c r="J50" i="3" s="1"/>
  <c r="F50" i="3"/>
  <c r="L49" i="3"/>
  <c r="M49" i="3" s="1"/>
  <c r="I49" i="3"/>
  <c r="J49" i="3" s="1"/>
  <c r="F49" i="3"/>
  <c r="F48" i="3"/>
  <c r="L47" i="3"/>
  <c r="M47" i="3" s="1"/>
  <c r="I47" i="3"/>
  <c r="J47" i="3" s="1"/>
  <c r="F47" i="3"/>
  <c r="F46" i="3"/>
  <c r="F45" i="3"/>
  <c r="L44" i="3"/>
  <c r="M44" i="3" s="1"/>
  <c r="I44" i="3"/>
  <c r="J44" i="3" s="1"/>
  <c r="F44" i="3"/>
  <c r="L43" i="3"/>
  <c r="M43" i="3" s="1"/>
  <c r="I43" i="3"/>
  <c r="J43" i="3" s="1"/>
  <c r="F43" i="3"/>
  <c r="L42" i="3"/>
  <c r="M42" i="3" s="1"/>
  <c r="I42" i="3"/>
  <c r="J42" i="3" s="1"/>
  <c r="F42" i="3"/>
  <c r="L41" i="3"/>
  <c r="M41" i="3" s="1"/>
  <c r="I41" i="3"/>
  <c r="J41" i="3" s="1"/>
  <c r="F41" i="3"/>
  <c r="L40" i="3"/>
  <c r="M40" i="3" s="1"/>
  <c r="F40" i="3"/>
  <c r="L39" i="3"/>
  <c r="I39" i="3"/>
  <c r="J39" i="3" s="1"/>
  <c r="F39" i="3"/>
  <c r="F36" i="3"/>
  <c r="F35" i="3"/>
  <c r="F34" i="3"/>
  <c r="F33" i="3"/>
  <c r="F32" i="3"/>
  <c r="F31" i="3"/>
  <c r="F30" i="3"/>
  <c r="F29" i="3"/>
  <c r="L26" i="3"/>
  <c r="L27" i="3" s="1"/>
  <c r="M27" i="3" s="1"/>
  <c r="I26" i="3"/>
  <c r="J26" i="3" s="1"/>
  <c r="F26" i="3"/>
  <c r="F27" i="3" s="1"/>
  <c r="F23" i="3"/>
  <c r="L22" i="3"/>
  <c r="M22" i="3" s="1"/>
  <c r="I22" i="3"/>
  <c r="J22" i="3" s="1"/>
  <c r="F22" i="3"/>
  <c r="F21" i="3"/>
  <c r="F20" i="3"/>
  <c r="F19" i="3"/>
  <c r="L18" i="3"/>
  <c r="M18" i="3" s="1"/>
  <c r="M23" i="3" s="1"/>
  <c r="I18" i="3"/>
  <c r="J18" i="3" s="1"/>
  <c r="F18" i="3"/>
  <c r="F15" i="3"/>
  <c r="F16" i="3" s="1"/>
  <c r="F14" i="3"/>
  <c r="L13" i="3"/>
  <c r="M13" i="3" s="1"/>
  <c r="I13" i="3"/>
  <c r="J13" i="3" s="1"/>
  <c r="F13" i="3"/>
  <c r="I74" i="2"/>
  <c r="L74" i="2" s="1"/>
  <c r="L75" i="2" s="1"/>
  <c r="M75" i="2" s="1"/>
  <c r="F74" i="2"/>
  <c r="F75" i="2" s="1"/>
  <c r="A74" i="2"/>
  <c r="I71" i="2"/>
  <c r="J71" i="2" s="1"/>
  <c r="F71" i="2"/>
  <c r="F72" i="2" s="1"/>
  <c r="A71" i="2"/>
  <c r="L68" i="2"/>
  <c r="L69" i="2" s="1"/>
  <c r="M69" i="2" s="1"/>
  <c r="I68" i="2"/>
  <c r="J68" i="2" s="1"/>
  <c r="F68" i="2"/>
  <c r="F69" i="2" s="1"/>
  <c r="A68" i="2"/>
  <c r="L65" i="2"/>
  <c r="M65" i="2" s="1"/>
  <c r="I65" i="2"/>
  <c r="J65" i="2" s="1"/>
  <c r="F65" i="2"/>
  <c r="L64" i="2"/>
  <c r="M64" i="2" s="1"/>
  <c r="I64" i="2"/>
  <c r="J64" i="2" s="1"/>
  <c r="F64" i="2"/>
  <c r="L63" i="2"/>
  <c r="M63" i="2" s="1"/>
  <c r="I63" i="2"/>
  <c r="J63" i="2" s="1"/>
  <c r="F63" i="2"/>
  <c r="L62" i="2"/>
  <c r="I62" i="2"/>
  <c r="J62" i="2" s="1"/>
  <c r="F62" i="2"/>
  <c r="A62" i="2"/>
  <c r="A63" i="2" s="1"/>
  <c r="A64" i="2" s="1"/>
  <c r="A65" i="2" s="1"/>
  <c r="F60" i="2"/>
  <c r="L57" i="2"/>
  <c r="M57" i="2" s="1"/>
  <c r="I57" i="2"/>
  <c r="J57" i="2" s="1"/>
  <c r="F57" i="2"/>
  <c r="L56" i="2"/>
  <c r="M56" i="2" s="1"/>
  <c r="I56" i="2"/>
  <c r="J56" i="2" s="1"/>
  <c r="F56" i="2"/>
  <c r="L55" i="2"/>
  <c r="I55" i="2"/>
  <c r="J55" i="2" s="1"/>
  <c r="F55" i="2"/>
  <c r="F53" i="2"/>
  <c r="L52" i="2"/>
  <c r="L53" i="2" s="1"/>
  <c r="M53" i="2" s="1"/>
  <c r="I52" i="2"/>
  <c r="J52" i="2" s="1"/>
  <c r="F52" i="2"/>
  <c r="F44" i="2"/>
  <c r="F42" i="2"/>
  <c r="F41" i="2"/>
  <c r="F40" i="2"/>
  <c r="L39" i="2"/>
  <c r="M39" i="2" s="1"/>
  <c r="I39" i="2"/>
  <c r="J39" i="2" s="1"/>
  <c r="F39" i="2"/>
  <c r="A39" i="2"/>
  <c r="A40" i="2" s="1"/>
  <c r="A41" i="2" s="1"/>
  <c r="A42" i="2" s="1"/>
  <c r="A44" i="2" s="1"/>
  <c r="L37" i="2"/>
  <c r="M37" i="2" s="1"/>
  <c r="F35" i="2"/>
  <c r="F34" i="2"/>
  <c r="F33" i="2"/>
  <c r="M32" i="2"/>
  <c r="I32" i="2"/>
  <c r="J32" i="2" s="1"/>
  <c r="F32" i="2"/>
  <c r="F29" i="2"/>
  <c r="F28" i="2"/>
  <c r="L27" i="2"/>
  <c r="M27" i="2" s="1"/>
  <c r="I27" i="2"/>
  <c r="D27" i="2"/>
  <c r="F27" i="2" s="1"/>
  <c r="L26" i="2"/>
  <c r="M26" i="2" s="1"/>
  <c r="I26" i="2"/>
  <c r="J26" i="2" s="1"/>
  <c r="F26" i="2"/>
  <c r="L25" i="2"/>
  <c r="I25" i="2"/>
  <c r="J25" i="2" s="1"/>
  <c r="F25" i="2"/>
  <c r="L22" i="2"/>
  <c r="M22" i="2" s="1"/>
  <c r="I22" i="2"/>
  <c r="D22" i="2"/>
  <c r="F22" i="2" s="1"/>
  <c r="M21" i="2"/>
  <c r="F21" i="2"/>
  <c r="L20" i="2"/>
  <c r="M20" i="2" s="1"/>
  <c r="I20" i="2"/>
  <c r="J20" i="2" s="1"/>
  <c r="F20" i="2"/>
  <c r="L19" i="2"/>
  <c r="M19" i="2" s="1"/>
  <c r="I19" i="2"/>
  <c r="J19" i="2" s="1"/>
  <c r="F19" i="2"/>
  <c r="L16" i="2"/>
  <c r="M16" i="2" s="1"/>
  <c r="I16" i="2"/>
  <c r="J16" i="2" s="1"/>
  <c r="F16" i="2"/>
  <c r="L15" i="2"/>
  <c r="M15" i="2" s="1"/>
  <c r="I15" i="2"/>
  <c r="J15" i="2" s="1"/>
  <c r="F15" i="2"/>
  <c r="L14" i="2"/>
  <c r="M14" i="2" s="1"/>
  <c r="I14" i="2"/>
  <c r="J14" i="2" s="1"/>
  <c r="F14" i="2"/>
  <c r="L13" i="2"/>
  <c r="I13" i="2"/>
  <c r="J13" i="2" s="1"/>
  <c r="F13" i="2"/>
  <c r="I317" i="5" l="1"/>
  <c r="J317" i="5" s="1"/>
  <c r="L37" i="5"/>
  <c r="L358" i="5" s="1"/>
  <c r="M220" i="5"/>
  <c r="F304" i="5"/>
  <c r="I320" i="5"/>
  <c r="J320" i="5" s="1"/>
  <c r="F66" i="5"/>
  <c r="F244" i="5"/>
  <c r="I316" i="5"/>
  <c r="J316" i="5" s="1"/>
  <c r="F24" i="5"/>
  <c r="F107" i="5"/>
  <c r="F138" i="5"/>
  <c r="M156" i="5"/>
  <c r="L229" i="5"/>
  <c r="M138" i="5"/>
  <c r="M237" i="5"/>
  <c r="K304" i="5"/>
  <c r="F17" i="5"/>
  <c r="F108" i="5" s="1"/>
  <c r="F410" i="5" s="1"/>
  <c r="F37" i="5"/>
  <c r="M37" i="5"/>
  <c r="F156" i="5"/>
  <c r="M229" i="5"/>
  <c r="K242" i="5"/>
  <c r="M242" i="5" s="1"/>
  <c r="M243" i="5"/>
  <c r="M246" i="5"/>
  <c r="I318" i="5"/>
  <c r="J318" i="5" s="1"/>
  <c r="I319" i="5"/>
  <c r="J319" i="5" s="1"/>
  <c r="I331" i="5"/>
  <c r="J331" i="5" s="1"/>
  <c r="I332" i="5"/>
  <c r="J332" i="5" s="1"/>
  <c r="I333" i="5"/>
  <c r="J333" i="5" s="1"/>
  <c r="I334" i="5"/>
  <c r="J334" i="5" s="1"/>
  <c r="I335" i="5"/>
  <c r="J335" i="5" s="1"/>
  <c r="I336" i="5"/>
  <c r="J336" i="5" s="1"/>
  <c r="I337" i="5"/>
  <c r="J337" i="5" s="1"/>
  <c r="I338" i="5"/>
  <c r="J338" i="5" s="1"/>
  <c r="L339" i="5"/>
  <c r="M339" i="5" s="1"/>
  <c r="I346" i="5"/>
  <c r="J346" i="5" s="1"/>
  <c r="I347" i="5"/>
  <c r="J347" i="5" s="1"/>
  <c r="L348" i="5"/>
  <c r="M348" i="5" s="1"/>
  <c r="F340" i="5"/>
  <c r="F16" i="4"/>
  <c r="K54" i="4"/>
  <c r="F59" i="4"/>
  <c r="M52" i="4"/>
  <c r="F22" i="4"/>
  <c r="F54" i="4"/>
  <c r="M50" i="4"/>
  <c r="L59" i="4"/>
  <c r="M59" i="4" s="1"/>
  <c r="F30" i="4"/>
  <c r="E105" i="4" s="1"/>
  <c r="M37" i="4"/>
  <c r="M48" i="4"/>
  <c r="L52" i="3"/>
  <c r="L58" i="3" s="1"/>
  <c r="L76" i="3" s="1"/>
  <c r="M76" i="3" s="1"/>
  <c r="L75" i="3"/>
  <c r="M75" i="3" s="1"/>
  <c r="F52" i="3"/>
  <c r="F24" i="3"/>
  <c r="L23" i="3"/>
  <c r="F67" i="3"/>
  <c r="F37" i="3"/>
  <c r="F56" i="3"/>
  <c r="F58" i="3" s="1"/>
  <c r="E96" i="3" s="1"/>
  <c r="F58" i="2"/>
  <c r="F17" i="2"/>
  <c r="L58" i="2"/>
  <c r="M58" i="2" s="1"/>
  <c r="L30" i="2"/>
  <c r="M30" i="2" s="1"/>
  <c r="L45" i="2"/>
  <c r="M45" i="2" s="1"/>
  <c r="F66" i="2"/>
  <c r="L17" i="2"/>
  <c r="M17" i="2" s="1"/>
  <c r="J22" i="2"/>
  <c r="L66" i="2"/>
  <c r="M66" i="2" s="1"/>
  <c r="M13" i="2"/>
  <c r="F23" i="2"/>
  <c r="M25" i="2"/>
  <c r="F30" i="2"/>
  <c r="M68" i="2"/>
  <c r="J27" i="2"/>
  <c r="F36" i="2"/>
  <c r="J74" i="2"/>
  <c r="F45" i="2"/>
  <c r="L112" i="6"/>
  <c r="J114" i="6"/>
  <c r="L114" i="6" s="1"/>
  <c r="K24" i="5"/>
  <c r="M24" i="5" s="1"/>
  <c r="M108" i="5" s="1"/>
  <c r="L201" i="5"/>
  <c r="M201" i="5" s="1"/>
  <c r="L328" i="5"/>
  <c r="M328" i="5" s="1"/>
  <c r="I328" i="5"/>
  <c r="J328" i="5" s="1"/>
  <c r="H433" i="5"/>
  <c r="M36" i="5"/>
  <c r="M105" i="5"/>
  <c r="I312" i="5"/>
  <c r="J312" i="5" s="1"/>
  <c r="L312" i="5"/>
  <c r="L313" i="5"/>
  <c r="M313" i="5" s="1"/>
  <c r="I313" i="5"/>
  <c r="J313" i="5" s="1"/>
  <c r="F321" i="5"/>
  <c r="L324" i="5"/>
  <c r="M324" i="5" s="1"/>
  <c r="I324" i="5"/>
  <c r="J324" i="5" s="1"/>
  <c r="L351" i="5"/>
  <c r="M351" i="5" s="1"/>
  <c r="I351" i="5"/>
  <c r="J351" i="5" s="1"/>
  <c r="M227" i="5"/>
  <c r="L240" i="5"/>
  <c r="M240" i="5" s="1"/>
  <c r="K244" i="5"/>
  <c r="L326" i="5"/>
  <c r="M326" i="5" s="1"/>
  <c r="I326" i="5"/>
  <c r="J326" i="5" s="1"/>
  <c r="L343" i="5"/>
  <c r="M343" i="5" s="1"/>
  <c r="I343" i="5"/>
  <c r="J343" i="5" s="1"/>
  <c r="L321" i="5"/>
  <c r="M316" i="5"/>
  <c r="M321" i="5" s="1"/>
  <c r="F237" i="5"/>
  <c r="F305" i="5" s="1"/>
  <c r="L237" i="5"/>
  <c r="M304" i="5"/>
  <c r="M346" i="5"/>
  <c r="L323" i="5"/>
  <c r="L325" i="5"/>
  <c r="M325" i="5" s="1"/>
  <c r="L327" i="5"/>
  <c r="M327" i="5" s="1"/>
  <c r="L329" i="5"/>
  <c r="M329" i="5" s="1"/>
  <c r="L342" i="5"/>
  <c r="E116" i="4"/>
  <c r="E115" i="4"/>
  <c r="E114" i="4"/>
  <c r="E113" i="4"/>
  <c r="E112" i="4"/>
  <c r="E110" i="4"/>
  <c r="E111" i="4" s="1"/>
  <c r="E109" i="4"/>
  <c r="E117" i="4"/>
  <c r="K38" i="4"/>
  <c r="M38" i="4" s="1"/>
  <c r="K18" i="4"/>
  <c r="K26" i="4"/>
  <c r="M57" i="4"/>
  <c r="K48" i="4"/>
  <c r="K62" i="4" s="1"/>
  <c r="L54" i="4"/>
  <c r="K13" i="4"/>
  <c r="M39" i="3"/>
  <c r="M52" i="3" s="1"/>
  <c r="M58" i="3" s="1"/>
  <c r="M64" i="3"/>
  <c r="L71" i="2"/>
  <c r="M52" i="2"/>
  <c r="M55" i="2"/>
  <c r="M62" i="2"/>
  <c r="L23" i="2"/>
  <c r="M23" i="2" s="1"/>
  <c r="F354" i="5" l="1"/>
  <c r="K358" i="5"/>
  <c r="M358" i="5" s="1"/>
  <c r="M54" i="4"/>
  <c r="L62" i="4"/>
  <c r="L63" i="4" s="1"/>
  <c r="K105" i="4" s="1"/>
  <c r="K113" i="4" s="1"/>
  <c r="E118" i="4"/>
  <c r="E120" i="4" s="1"/>
  <c r="L77" i="3"/>
  <c r="M77" i="3" s="1"/>
  <c r="F46" i="2"/>
  <c r="E99" i="2" s="1"/>
  <c r="L352" i="5"/>
  <c r="K357" i="5"/>
  <c r="M244" i="5"/>
  <c r="M312" i="5"/>
  <c r="M314" i="5" s="1"/>
  <c r="L314" i="5"/>
  <c r="L344" i="5"/>
  <c r="M344" i="5" s="1"/>
  <c r="M342" i="5"/>
  <c r="L340" i="5"/>
  <c r="M323" i="5"/>
  <c r="M340" i="5" s="1"/>
  <c r="F422" i="5"/>
  <c r="F421" i="5"/>
  <c r="F420" i="5"/>
  <c r="F419" i="5"/>
  <c r="F417" i="5"/>
  <c r="F418" i="5" s="1"/>
  <c r="F416" i="5"/>
  <c r="K124" i="4"/>
  <c r="K114" i="4"/>
  <c r="K123" i="4" s="1"/>
  <c r="K112" i="4"/>
  <c r="K110" i="4"/>
  <c r="K111" i="4" s="1"/>
  <c r="K109" i="4"/>
  <c r="K16" i="4"/>
  <c r="M16" i="4" s="1"/>
  <c r="M13" i="4"/>
  <c r="K29" i="4"/>
  <c r="M26" i="4"/>
  <c r="K22" i="4"/>
  <c r="M22" i="4" s="1"/>
  <c r="M18" i="4"/>
  <c r="E104" i="3"/>
  <c r="E100" i="3"/>
  <c r="E105" i="3"/>
  <c r="E101" i="3"/>
  <c r="E102" i="3" s="1"/>
  <c r="E108" i="3"/>
  <c r="E103" i="3"/>
  <c r="E106" i="3"/>
  <c r="L72" i="2"/>
  <c r="M71" i="2"/>
  <c r="L76" i="2"/>
  <c r="K115" i="4" l="1"/>
  <c r="M62" i="4"/>
  <c r="K96" i="3"/>
  <c r="J101" i="3" s="1"/>
  <c r="E112" i="3"/>
  <c r="E114" i="3" s="1"/>
  <c r="F107" i="2"/>
  <c r="F111" i="2"/>
  <c r="F109" i="2"/>
  <c r="F103" i="2"/>
  <c r="F106" i="2"/>
  <c r="F110" i="2"/>
  <c r="F108" i="2"/>
  <c r="F104" i="2"/>
  <c r="F105" i="2" s="1"/>
  <c r="F423" i="5"/>
  <c r="F425" i="5" s="1"/>
  <c r="K359" i="5"/>
  <c r="H410" i="5" s="1"/>
  <c r="L357" i="5"/>
  <c r="L359" i="5" s="1"/>
  <c r="J410" i="5" s="1"/>
  <c r="M352" i="5"/>
  <c r="M354" i="5" s="1"/>
  <c r="K118" i="4"/>
  <c r="K120" i="4" s="1"/>
  <c r="K126" i="4"/>
  <c r="L123" i="4"/>
  <c r="L124" i="4"/>
  <c r="M29" i="4"/>
  <c r="M30" i="4" s="1"/>
  <c r="K61" i="4"/>
  <c r="K30" i="4"/>
  <c r="J105" i="3"/>
  <c r="J104" i="3"/>
  <c r="L104" i="3" s="1"/>
  <c r="M76" i="2"/>
  <c r="L77" i="2"/>
  <c r="M77" i="2" s="1"/>
  <c r="M72" i="2"/>
  <c r="K128" i="4" l="1"/>
  <c r="J103" i="3"/>
  <c r="L103" i="3" s="1"/>
  <c r="J106" i="3"/>
  <c r="L96" i="3"/>
  <c r="J100" i="3"/>
  <c r="L100" i="3" s="1"/>
  <c r="F112" i="2"/>
  <c r="F114" i="2" s="1"/>
  <c r="J422" i="5"/>
  <c r="J431" i="5" s="1"/>
  <c r="L431" i="5" s="1"/>
  <c r="J421" i="5"/>
  <c r="J430" i="5" s="1"/>
  <c r="J420" i="5"/>
  <c r="J419" i="5"/>
  <c r="J417" i="5"/>
  <c r="J418" i="5" s="1"/>
  <c r="J416" i="5"/>
  <c r="L410" i="5"/>
  <c r="H421" i="5"/>
  <c r="H417" i="5"/>
  <c r="H418" i="5" s="1"/>
  <c r="H420" i="5"/>
  <c r="H416" i="5"/>
  <c r="H422" i="5"/>
  <c r="H419" i="5"/>
  <c r="M357" i="5"/>
  <c r="M359" i="5" s="1"/>
  <c r="L126" i="4"/>
  <c r="K63" i="4"/>
  <c r="M61" i="4"/>
  <c r="L106" i="3"/>
  <c r="J117" i="3"/>
  <c r="L117" i="3" s="1"/>
  <c r="J102" i="3"/>
  <c r="L102" i="3" s="1"/>
  <c r="L101" i="3"/>
  <c r="J116" i="3"/>
  <c r="L105" i="3"/>
  <c r="L78" i="2"/>
  <c r="J99" i="2" s="1"/>
  <c r="M78" i="2"/>
  <c r="L112" i="3" l="1"/>
  <c r="J112" i="3"/>
  <c r="J114" i="3" s="1"/>
  <c r="J423" i="5"/>
  <c r="J425" i="5" s="1"/>
  <c r="J433" i="5"/>
  <c r="L430" i="5"/>
  <c r="L433" i="5" s="1"/>
  <c r="L422" i="5"/>
  <c r="L421" i="5"/>
  <c r="L420" i="5"/>
  <c r="L419" i="5"/>
  <c r="L417" i="5"/>
  <c r="L418" i="5" s="1"/>
  <c r="L416" i="5"/>
  <c r="H423" i="5"/>
  <c r="H425" i="5" s="1"/>
  <c r="H436" i="5" s="1"/>
  <c r="M63" i="4"/>
  <c r="H105" i="4"/>
  <c r="J118" i="3"/>
  <c r="L118" i="3" s="1"/>
  <c r="L116" i="3"/>
  <c r="J107" i="2"/>
  <c r="L107" i="2" s="1"/>
  <c r="J103" i="2"/>
  <c r="J108" i="2"/>
  <c r="J104" i="2"/>
  <c r="J109" i="2"/>
  <c r="L99" i="2"/>
  <c r="J106" i="2"/>
  <c r="L106" i="2" s="1"/>
  <c r="J436" i="5" l="1"/>
  <c r="J119" i="3"/>
  <c r="L119" i="3" s="1"/>
  <c r="L423" i="5"/>
  <c r="L425" i="5" s="1"/>
  <c r="L436" i="5" s="1"/>
  <c r="H109" i="4"/>
  <c r="L105" i="4"/>
  <c r="H114" i="4"/>
  <c r="L114" i="4" s="1"/>
  <c r="H112" i="4"/>
  <c r="L112" i="4" s="1"/>
  <c r="H110" i="4"/>
  <c r="H115" i="4"/>
  <c r="L115" i="4" s="1"/>
  <c r="H113" i="4"/>
  <c r="L113" i="4" s="1"/>
  <c r="L104" i="2"/>
  <c r="J105" i="2"/>
  <c r="L105" i="2" s="1"/>
  <c r="J117" i="2"/>
  <c r="L108" i="2"/>
  <c r="L103" i="2"/>
  <c r="L109" i="2"/>
  <c r="J118" i="2"/>
  <c r="L118" i="2" s="1"/>
  <c r="J121" i="3" l="1"/>
  <c r="L121" i="3" s="1"/>
  <c r="L110" i="4"/>
  <c r="H111" i="4"/>
  <c r="L111" i="4" s="1"/>
  <c r="H118" i="4"/>
  <c r="L109" i="4"/>
  <c r="L117" i="2"/>
  <c r="J112" i="2"/>
  <c r="L118" i="4" l="1"/>
  <c r="L120" i="4" s="1"/>
  <c r="L128" i="4" s="1"/>
  <c r="H120" i="4"/>
  <c r="H128" i="4" s="1"/>
  <c r="L112" i="2"/>
  <c r="J114" i="2"/>
  <c r="J119" i="2" l="1"/>
  <c r="L114" i="2"/>
  <c r="L119" i="2" l="1"/>
  <c r="L120" i="2" s="1"/>
  <c r="L122" i="2" s="1"/>
  <c r="J120" i="2"/>
  <c r="J122" i="2" s="1"/>
</calcChain>
</file>

<file path=xl/sharedStrings.xml><?xml version="1.0" encoding="utf-8"?>
<sst xmlns="http://schemas.openxmlformats.org/spreadsheetml/2006/main" count="2556" uniqueCount="761">
  <si>
    <t>CORPORACION DE ACUEDUCTOS Y ALCANTARILLADOS DE PUERTO PLATA</t>
  </si>
  <si>
    <t>"CORAAPPLATA"</t>
  </si>
  <si>
    <t>Pág. 01/02</t>
  </si>
  <si>
    <t>OBRAS:</t>
  </si>
  <si>
    <t>REPOSICION DE LA LINEA DE AGUA POTABLE CALLE JOSE E. KUNDHART MUNICIPIO SAN FELIPE,  PROV.  PTO. PTA.</t>
  </si>
  <si>
    <t>MONTO  CONTRATADO:</t>
  </si>
  <si>
    <t>CUBICACION NO.:</t>
  </si>
  <si>
    <t>MONTO AVANCE:</t>
  </si>
  <si>
    <t>FECHA DE REALIZACION:</t>
  </si>
  <si>
    <t xml:space="preserve">FEBRERO 9, 2022 </t>
  </si>
  <si>
    <t>NO. CONTRATO:</t>
  </si>
  <si>
    <t>003/2021</t>
  </si>
  <si>
    <t>CONTRATISTA:</t>
  </si>
  <si>
    <t>ING. SENOVIA VASQUEZ CASTILLO</t>
  </si>
  <si>
    <t xml:space="preserve">                                      PARTIDAS PRESUPUESTO</t>
  </si>
  <si>
    <t>CANTIDADES</t>
  </si>
  <si>
    <t>COSTOS RD$</t>
  </si>
  <si>
    <t>CODIGO</t>
  </si>
  <si>
    <t>DESCRIPCION</t>
  </si>
  <si>
    <t>UND.</t>
  </si>
  <si>
    <t>CANTIDAD</t>
  </si>
  <si>
    <t>P. U. RD$</t>
  </si>
  <si>
    <t>TOTAL</t>
  </si>
  <si>
    <t>ANTERIOR</t>
  </si>
  <si>
    <t>PRESENTE</t>
  </si>
  <si>
    <t>ACUMULADO</t>
  </si>
  <si>
    <t>%</t>
  </si>
  <si>
    <t>TRABAJOS GENERALES</t>
  </si>
  <si>
    <t>Replanteo y control topografico</t>
  </si>
  <si>
    <t>ML.</t>
  </si>
  <si>
    <t xml:space="preserve">Limpieza general </t>
  </si>
  <si>
    <t>P.A.</t>
  </si>
  <si>
    <t>Manejo del transito</t>
  </si>
  <si>
    <t>Cruce de Alcantarilla</t>
  </si>
  <si>
    <t>UND</t>
  </si>
  <si>
    <t>SUB-TOTAL TRABAJOS GENERALES</t>
  </si>
  <si>
    <t>MOVIMIENTO DE TIERRA</t>
  </si>
  <si>
    <t>Excavación con equipo (Retro Pala)</t>
  </si>
  <si>
    <t>M3C</t>
  </si>
  <si>
    <t>Asiento de arena</t>
  </si>
  <si>
    <t>Regado nivelado y compactado relleno</t>
  </si>
  <si>
    <t>M3E</t>
  </si>
  <si>
    <t>Bote</t>
  </si>
  <si>
    <t>SUB-TOTAL MOVIMIENTO DE TIERRA</t>
  </si>
  <si>
    <t>SUMINISTRO Y COLOCACION DE TUBERIAS</t>
  </si>
  <si>
    <t>Suministro de Tuberia de Acero ø20" de 3/8" de espesor</t>
  </si>
  <si>
    <t>ML</t>
  </si>
  <si>
    <t>Colocacion de Tuberia de Acero ø20" de 3/8" de espesor</t>
  </si>
  <si>
    <t xml:space="preserve">Pintura epoxica </t>
  </si>
  <si>
    <t>Reconstruccion de registro</t>
  </si>
  <si>
    <t>PA</t>
  </si>
  <si>
    <t>Const. de anclajes en empalmes y piezas especiales</t>
  </si>
  <si>
    <t>MISCELANEOS</t>
  </si>
  <si>
    <t xml:space="preserve">Reparacion de Acometidas </t>
  </si>
  <si>
    <t>Reconst. de Reductores de velocidad (Policia A)</t>
  </si>
  <si>
    <t>Pieza especial tipo zeta en acero para empalme en valvula frente al Hotel Mountain View</t>
  </si>
  <si>
    <t>Junta dresser doble tiro de 20"</t>
  </si>
  <si>
    <t>SUBTOTAL MISCELANEOS</t>
  </si>
  <si>
    <t>Asfalto</t>
  </si>
  <si>
    <t>Corte de asfalto con maquina (e=5") ambos lados</t>
  </si>
  <si>
    <t>Riego de imprimación 0.30Gal/M2 con gravilla</t>
  </si>
  <si>
    <t>M2</t>
  </si>
  <si>
    <t>Riego de adherencia</t>
  </si>
  <si>
    <t>Sum. de Hormigón Asfáltico en Caliente en planta</t>
  </si>
  <si>
    <t xml:space="preserve">Col. Carpeta Asfáltica en Caliente - </t>
  </si>
  <si>
    <t>Todo Costo 5 Pulg</t>
  </si>
  <si>
    <t>SUB-TOTAL ASFALTO</t>
  </si>
  <si>
    <t>SUBTOTAL PRESUPUESTO</t>
  </si>
  <si>
    <t>ADICIONALES POR NUEVAS PARTIDAS/AUMENTO DE VOLUMEN</t>
  </si>
  <si>
    <t>GENERALES</t>
  </si>
  <si>
    <t>Campamento</t>
  </si>
  <si>
    <t>Pa</t>
  </si>
  <si>
    <t>SUBTOTAL GENERALES</t>
  </si>
  <si>
    <t>Suministro de Material p/relleno</t>
  </si>
  <si>
    <t>Mt3</t>
  </si>
  <si>
    <t>Relleno compactado de material granular bajo pavimento e=0.30 m</t>
  </si>
  <si>
    <t>SUBTOTAL MOVIMIENTO DE TIERRA</t>
  </si>
  <si>
    <t>AVERIAS EN TUBERIA DE AGUA POTABLE EXISTENTE</t>
  </si>
  <si>
    <t>AVERIA #1</t>
  </si>
  <si>
    <t>UD</t>
  </si>
  <si>
    <t>AVERIA #2</t>
  </si>
  <si>
    <t>AVERIA #3</t>
  </si>
  <si>
    <t>AVERIA #4</t>
  </si>
  <si>
    <t>SUBTOTAL AVERIAS</t>
  </si>
  <si>
    <t>TRASLADO DE TUBERIA DE 20" DE 3/8 H.N SUMINISTRADA POR CORAAPPLATA</t>
  </si>
  <si>
    <t>USO DE GRUA 3 VIAJES</t>
  </si>
  <si>
    <t>SUBTOTAL TRASLADO DE TUBERIA</t>
  </si>
  <si>
    <t>SEÑALIZACION</t>
  </si>
  <si>
    <t>SEÑALIZACION AREA DE TRABAJO</t>
  </si>
  <si>
    <t>SUB-TOTAL SEÑALIZACION</t>
  </si>
  <si>
    <t xml:space="preserve">BOMBA DE ACHIQUE </t>
  </si>
  <si>
    <t xml:space="preserve">USO BOMBA DE ACHIQUE </t>
  </si>
  <si>
    <t xml:space="preserve">DIAS </t>
  </si>
  <si>
    <t xml:space="preserve">SUBTOTAL BOMBA DE ACHIQUE </t>
  </si>
  <si>
    <t>SUBTOTAL ADICIONALES</t>
  </si>
  <si>
    <t>SUBTOTAL GENERAL</t>
  </si>
  <si>
    <t xml:space="preserve"> </t>
  </si>
  <si>
    <t>Pág. 02/02</t>
  </si>
  <si>
    <t>PRESUPUESTO</t>
  </si>
  <si>
    <t>SUB-TOTAL GENERAL</t>
  </si>
  <si>
    <t>MAS:</t>
  </si>
  <si>
    <t>GASTOS INDIRECTOS</t>
  </si>
  <si>
    <t>GASTOS ADMINISTRATIVOS</t>
  </si>
  <si>
    <t>HONORARIOS PROFESIONALES</t>
  </si>
  <si>
    <t>ITBIS A HONORARIOS PROFESIONALES</t>
  </si>
  <si>
    <t>SEGUROS, POLIZAS Y FIANZAS</t>
  </si>
  <si>
    <t>TRANSPORTE</t>
  </si>
  <si>
    <t>LEY 6/86</t>
  </si>
  <si>
    <t>CODIA</t>
  </si>
  <si>
    <t xml:space="preserve">SUPERVISION </t>
  </si>
  <si>
    <t>IMPREVISTOS</t>
  </si>
  <si>
    <t>SUB-TOTAL GASTOS INDIRECTOS</t>
  </si>
  <si>
    <t>SUB-TOTAL CUBICADO</t>
  </si>
  <si>
    <t>MENOS:</t>
  </si>
  <si>
    <t>AMORTIZACION DEL AVANCE</t>
  </si>
  <si>
    <t>TOTAL A PAGAR EN CUBICACION 01</t>
  </si>
  <si>
    <t>PREPARADO POR:</t>
  </si>
  <si>
    <t>REVISADO POR:</t>
  </si>
  <si>
    <t>APROBADO POR:</t>
  </si>
  <si>
    <t xml:space="preserve"> MARCOS JOEL GARCIA GARCIA</t>
  </si>
  <si>
    <t>JUAN RAMON MOORE CHECO</t>
  </si>
  <si>
    <t xml:space="preserve">                                                              OLIVER JOSE NAZARIO BRUGAL</t>
  </si>
  <si>
    <t>ANALISTA DEPTO. FISCALIZACION DE OBRAS</t>
  </si>
  <si>
    <t>ENC. DEPTO. FISCALIZACION DE OBRAS</t>
  </si>
  <si>
    <t xml:space="preserve">                                                             DIRECTOR GENERAL</t>
  </si>
  <si>
    <t>CONSTRUCCION DE RELEVO Y LINEA DE IMPULSION DESDE TANQUE REGULADOR ZONA BAJA
TRV EN CUESTA AMARILLA AL TANQUE DE VISTA BELLA SAN MARCOS.</t>
  </si>
  <si>
    <t>FEBRERO 7, 2022</t>
  </si>
  <si>
    <t>004/2021</t>
  </si>
  <si>
    <t>ING. ARIEL YORDENY CASTILLO ROMAN</t>
  </si>
  <si>
    <t>TRABAJOS PRELIMINARES</t>
  </si>
  <si>
    <t>REPLANTEO ( CON TOPOGRAFO)</t>
  </si>
  <si>
    <t>LIMPIEZA GENERAL Y CONTINUA</t>
  </si>
  <si>
    <t>CONFECCION DE LETRERO Y ROTULO PARA IDENTIFICACION</t>
  </si>
  <si>
    <t>SUBTOTAL PRELIMINARES</t>
  </si>
  <si>
    <t>EXCAVACION CON EQUIPO</t>
  </si>
  <si>
    <t>M3</t>
  </si>
  <si>
    <t>ASIENTO DE ARENA DE 10 CM</t>
  </si>
  <si>
    <t>REGADO, NIVELADO Y COMPACTADO DE RELLENO</t>
  </si>
  <si>
    <t xml:space="preserve">BOTE DE MATERIAL </t>
  </si>
  <si>
    <t>CORTE DE ASFALTO</t>
  </si>
  <si>
    <t>TOPE DE 5 PULG. DE HORMIGON SIMPLE 1:2:4</t>
  </si>
  <si>
    <t xml:space="preserve">SUMINISTRO Y COLOCACION DE </t>
  </si>
  <si>
    <t>TUBERIA LINEA DE IMPULSION DE DIAMETRO 6" PVC SDR-26 C/J DE GOMA +5% P/CAMPANA</t>
  </si>
  <si>
    <t>SUBTOTAL SUMINISTRO Y COLOCACION</t>
  </si>
  <si>
    <t>SUMINISTRO E INSTALACION DE PIEZAS ESPECIALES</t>
  </si>
  <si>
    <t>SUM. E INST. DE VALVULA DE COMPUERTA DE 6" COMPLETA</t>
  </si>
  <si>
    <t>UDS</t>
  </si>
  <si>
    <t>SUM E INST. DE VALVULA DE COMPUERTA DE 4" COMPLETA</t>
  </si>
  <si>
    <t>CONEXIÓN DE TANQUE A ESTACION DE RELEVO</t>
  </si>
  <si>
    <t>CODOS DE 6" ACERO HN</t>
  </si>
  <si>
    <t>ANCLAJE EN H.S. EN SALIDA MANIFOLD (0.8X0.8X1)</t>
  </si>
  <si>
    <t>ANCLAJE EN H.S. EN RED MANIFOLD (0.6X0.6X0.8)</t>
  </si>
  <si>
    <t>MANIFOLD</t>
  </si>
  <si>
    <t>CARRETE DE 4"</t>
  </si>
  <si>
    <t>SUBTOTAL SUM. E INST. DE PIEZAS ESPECIALES</t>
  </si>
  <si>
    <t>CASETA DE 2 MT X 1.8 MT CON 2.7 MT DE ALTURA</t>
  </si>
  <si>
    <t xml:space="preserve">REPLANTEO </t>
  </si>
  <si>
    <t>PISO PLATEA (5X4) HA E=0.15M 3/8 @0.25M EN A.D. FROTADO-1:2:4 CON LIGADORA</t>
  </si>
  <si>
    <t>BLOQUES HORMIGON DE 6"-3/8 @0.80M</t>
  </si>
  <si>
    <t>COLUMNA DE AMARRE 15X15 4 3/8"-3/8 @ 0.20M TAPA Y TAPA 1:2:4 LIGADO A MANO</t>
  </si>
  <si>
    <t>VIGA DE CORONACION 15X20 4 3/8-3/8 @0.20M 1:2:4 CON LIGADORA</t>
  </si>
  <si>
    <t>TECHO EN ALUZINC ACANALADO Y MADERA PINO TRATADO AMER.</t>
  </si>
  <si>
    <t>PUERTA POLIMETALICA DE 0.9X2.1</t>
  </si>
  <si>
    <t>PAÑETE DE PARED</t>
  </si>
  <si>
    <t>PINTURA</t>
  </si>
  <si>
    <t>DINTEL 15X20 3 1/2 Y 2 3/8". 3/8 @0.20M 1:2:4 A MANO</t>
  </si>
  <si>
    <t>CANTOS Y MOCHETAS</t>
  </si>
  <si>
    <t>VENTANAS SALOMONICAS</t>
  </si>
  <si>
    <t>P2</t>
  </si>
  <si>
    <t>SUBTOTAL CASETA DE 2 MT X 1.8 MT CON 2.7 MT DE ALTURA</t>
  </si>
  <si>
    <t xml:space="preserve">ELECTROMECANICO </t>
  </si>
  <si>
    <t>INSTALACION ELECTROMECANICAS ( INSTALACION DE BOMBA, INCLUYE POSTES, TRANSFORMADORES, ESTRUCTURAS, CONDUCTORES, PIEZAS, MANO DE OBRA, EQUIPOS ENTRE OTROS SEGÚN DISEÑO)</t>
  </si>
  <si>
    <t>EQUIPO DE BOMBEO CENTRIFUGA DE 300 GPM Y 340 PIES DE TDH, INCLUYE MOTOR, PANEL DE CONTROL, MONITOR DE FASE</t>
  </si>
  <si>
    <t>SUBTOTAL ELECTROMECANICO</t>
  </si>
  <si>
    <t>SUBTOTAL GENERAL DE PRESUPUESTO</t>
  </si>
  <si>
    <t xml:space="preserve">                                                                                                     ADICIONALES POR NUEVAS PARTIDAS/AUMENTO DE VOLUMEN</t>
  </si>
  <si>
    <t>PARTIDAS PRESUPUESTO</t>
  </si>
  <si>
    <t>P.U. RD$</t>
  </si>
  <si>
    <t xml:space="preserve">REPOSICION DE ACOMETIDAS </t>
  </si>
  <si>
    <t xml:space="preserve">ACOMETIDAS AGUA POTABLE  </t>
  </si>
  <si>
    <t xml:space="preserve">ACOMETIDA LINEA DISTRIBUCION DE 3" </t>
  </si>
  <si>
    <t>ACOMETIDA DE ALCANTARILLADO SANITARIO DE 4"</t>
  </si>
  <si>
    <t xml:space="preserve">SUBTOTAL REPARACION DE ACOMETIDA </t>
  </si>
  <si>
    <t>SUBTOTAL GENERAL PRESUPUESTO</t>
  </si>
  <si>
    <t xml:space="preserve">SUBTOTAL GENERAL </t>
  </si>
  <si>
    <t>Pág. 03/03</t>
  </si>
  <si>
    <t xml:space="preserve">DISEÑO Y ENTREGA EDENORTE </t>
  </si>
  <si>
    <t xml:space="preserve">DERECHO INTERCONEXION EDENORTE </t>
  </si>
  <si>
    <t>AMPLIACION TRAMO DE LINEA 30" PARA CONEXIÓN CON EMISARIO SUBMARINO,  PROV.  PTO. PTA.</t>
  </si>
  <si>
    <t>3 Y FINAL</t>
  </si>
  <si>
    <t>FEBRERO 07, 2022</t>
  </si>
  <si>
    <t>001/2021</t>
  </si>
  <si>
    <t>ING. JOSE MIGUEL TAVAREZ CASTELLANOS</t>
  </si>
  <si>
    <t>REPLANTEO  Y CONTROL TOPOGRAFICO</t>
  </si>
  <si>
    <t xml:space="preserve">LIMPIEZA GENERAL </t>
  </si>
  <si>
    <t>EXTRACCION DE TUBERIAS</t>
  </si>
  <si>
    <t>SUB-TOTAL TRABAJOS PRELIMINARES</t>
  </si>
  <si>
    <t>EXCAVACION EN MATERIAL NO CLASIFICADO</t>
  </si>
  <si>
    <t>ASIENTO DE ARENA</t>
  </si>
  <si>
    <t xml:space="preserve">RELLENO COMPACTADO </t>
  </si>
  <si>
    <t>BOTE DE MATERIAL</t>
  </si>
  <si>
    <t xml:space="preserve"> SUB-TOTAL MOVIMIENTO DE TIERRA</t>
  </si>
  <si>
    <t xml:space="preserve">SUMINISTRO DE TUBERIA DE ACERO </t>
  </si>
  <si>
    <t xml:space="preserve">  Ø30" ESPESOR 3/8" PARA 150 PSI</t>
  </si>
  <si>
    <t>PINTURA EPOXICA</t>
  </si>
  <si>
    <t>CONSTRUCCION DE REGISTRO</t>
  </si>
  <si>
    <t>UD.</t>
  </si>
  <si>
    <t>INTERCONEXION REDES COLECTORAS</t>
  </si>
  <si>
    <t xml:space="preserve"> SUMINISTRO Y COLOCACION DE TUBERIAS</t>
  </si>
  <si>
    <t>ADICIONALES POR NUEVAS PARTIDAS</t>
  </si>
  <si>
    <t xml:space="preserve">                                            PARTIDAS PRESUPUESTO</t>
  </si>
  <si>
    <t>No.</t>
  </si>
  <si>
    <t>CAMBIO DE  TUBERIA POR DOS LINEAS DE 20"</t>
  </si>
  <si>
    <t xml:space="preserve">   SUMINISTRO   DE TUBERIA DE ACERO Ø20" ESPESOR 3/8"</t>
  </si>
  <si>
    <t xml:space="preserve"> COLOCACION DE TUBERIA DE ACERO  Ø20" ESPESOR 3/8"</t>
  </si>
  <si>
    <t>SUBTOTAL  DE SUMINISTRO Y COLOCACION DE TUBERIA</t>
  </si>
  <si>
    <t>ADICIONALES POR AUMENTO DE VOLUMEN/ PARTIDA NUEVA</t>
  </si>
  <si>
    <t>RELLENO FONDO EN GRANSOTES</t>
  </si>
  <si>
    <t>RELLENO DE REPOSICION COMPACTADO</t>
  </si>
  <si>
    <t xml:space="preserve">LIMPIEZA  DE ZANJA </t>
  </si>
  <si>
    <t>PINTURA ANTI OXIDO</t>
  </si>
  <si>
    <t xml:space="preserve">SUBTOTAL SUMINISTRO Y COLOCACION TUBERIA </t>
  </si>
  <si>
    <t>TOTAL A PAGAR EN CUBICACION 03</t>
  </si>
  <si>
    <t>Pág. 01/06</t>
  </si>
  <si>
    <t>CONSTRUCCION SISTEMA DE DISTRIBUCION DE AGUA POTABLE EN LA HEBRA, YASICA</t>
  </si>
  <si>
    <t>5 y Final</t>
  </si>
  <si>
    <t>RD$991,656.24</t>
  </si>
  <si>
    <t>003/2020</t>
  </si>
  <si>
    <t>ARQ. SUSAN DEL PILAR MORONTA DE POLANCO</t>
  </si>
  <si>
    <t xml:space="preserve">  </t>
  </si>
  <si>
    <t>REPLANTEO (CON TOPOGRAFO)</t>
  </si>
  <si>
    <t>CONFECCION DE LETRERO Y ROTULO P/IDENTIFICACION</t>
  </si>
  <si>
    <t>ACONDICIONAMIENTO OBRA DE TOMA</t>
  </si>
  <si>
    <t xml:space="preserve">RELLENO 60% DE EXCAVACION </t>
  </si>
  <si>
    <t>RELLENO COMPACTADO 40% DE  EXCAVACION TOSCA BLANDA</t>
  </si>
  <si>
    <t>TUBERIA 3" PVC SDR-26 C/JUNTA DE GOMA +</t>
  </si>
  <si>
    <t>5% P/CAMPANA</t>
  </si>
  <si>
    <t>TUBERIA 3" PVC SCH-40 C/JUNTA DE GOMA +</t>
  </si>
  <si>
    <t>CODOS 3" X 90</t>
  </si>
  <si>
    <t>UDS.</t>
  </si>
  <si>
    <t>CODOS 3" X 45</t>
  </si>
  <si>
    <t>CODOS 3" X 60</t>
  </si>
  <si>
    <t>TAPON 3" PVC</t>
  </si>
  <si>
    <t>JUNTAS DRESSER 3"</t>
  </si>
  <si>
    <t>SUB-TOTAL SUMINISTRO Y COLOCACION</t>
  </si>
  <si>
    <t>ESTRUCTURA DE APOYO A TUBERIA DE ACERO</t>
  </si>
  <si>
    <t>ANCLAJES A TUBERIA 3" PVC SCH-40 C/JUNTA DE GOMA CADA 10 MTS. (0.60 X 0.4 X 0.6) MTS. DE H.S.</t>
  </si>
  <si>
    <t>SUB-TOTAL  ESTRUCTURA DE APOYO TUBERIA ACERO</t>
  </si>
  <si>
    <t>Pág. 02/06</t>
  </si>
  <si>
    <t>FEBRERO 7,2022</t>
  </si>
  <si>
    <t>ACOMETIDAS</t>
  </si>
  <si>
    <t xml:space="preserve">ACOMETIDAS DOMICILIARIAS </t>
  </si>
  <si>
    <t>SUB-TOTAL ACOMETIDAS</t>
  </si>
  <si>
    <t>TRABAJOS EN TANQUE</t>
  </si>
  <si>
    <t>PAÑETE INTERIOR</t>
  </si>
  <si>
    <t>PAÑETE EXTERIOR</t>
  </si>
  <si>
    <t>PINTURA SEMIGLOSS</t>
  </si>
  <si>
    <t>IMPERMEABILIZANTE</t>
  </si>
  <si>
    <t>DESAGUE DE FONDO</t>
  </si>
  <si>
    <t>TAPA METALICA</t>
  </si>
  <si>
    <t>MANTENIMIENTO ENTRADA</t>
  </si>
  <si>
    <t>SUB-TOTAL TRABAJOS EN TANQUE</t>
  </si>
  <si>
    <t>TRABAJOS EN OBRA DE TOMA</t>
  </si>
  <si>
    <t>ZAPATAS MUROS 8" 0.60 M. X 0.25 M.</t>
  </si>
  <si>
    <t>MUROS DE H.A. DE 0.20 M, ESPESOR 3/8" X 0.20 M. A.D. Y A.C. 210 KG./CMS.2</t>
  </si>
  <si>
    <t>LOSA DE FONDO H.A. E=0.15 MTS. 3/8" X 0.25 MTS. EN A.D. 1:2:4 C/LIGADORA</t>
  </si>
  <si>
    <t>LOSA DE TECHO H.A. E=0.12 MTS. 3/8" X 0.25 MTS. EN A.D. 1:2:4 C/LIGADORA</t>
  </si>
  <si>
    <t>SUM. Y COLOC. TUBERIAS 4" PVC SDR-26 C/JUNTA DE GOMA + 5% P/CAMPANA CONECTAR OBRA DE TOMA</t>
  </si>
  <si>
    <t>REPLANTEO TUBERIAS</t>
  </si>
  <si>
    <t>EXCAVACION A MANO</t>
  </si>
  <si>
    <t>RELLENO COMPACTADO</t>
  </si>
  <si>
    <t>CONSTRUCCION CASETA DE CLORACION</t>
  </si>
  <si>
    <t>Pág. 03/06</t>
  </si>
  <si>
    <t>SISTEMA DE CLORACION P/SOLUCION, C/CAP. DE DOSIFICACION DE 0 1 15 LIBRAS P/DIA, INCLUYE: (1) DOSIFICADOR DE CLORO GAS P/VACIO, MODEL. 500 C/VALVULA DE DOSIFICACION, (1) EYECTOR MODEL. EJ-1000 Y PAQUETE DE ACCESSORIOS (BOTELLA P/AMONIACO, MANUAL, FILTRO P/VENTILACION, TUBERIA P/VENTILACION, ARANDELAS Y MATERIAL FILTRANTE</t>
  </si>
  <si>
    <t>ELECTROBOMBA CENTRIFUGA VERTICAL NO AUTOCEBANTE, C/IMPULSORES Y CAMARAS INTERMEDIAS EN ACERO INOXIDABLE, C/CAP. P/BOMBEAR 30 GPM CONTRA 190 FT DE TDH ACOPLADA A MOTOR  ELECTRICO DE 3" HP/208-230-460 V/ 3PH/60HZ.</t>
  </si>
  <si>
    <t>SUB-TOTAL TRABAJOS EN OBRA DE TOMA</t>
  </si>
  <si>
    <t>SUB-TOTAL</t>
  </si>
  <si>
    <t>ADICIONAL</t>
  </si>
  <si>
    <t>2.01.1</t>
  </si>
  <si>
    <t>EXCAVACION ROCA A COMPRESOR</t>
  </si>
  <si>
    <t>TRABAJOS EN TANQUE PROXIMO A OBRA DE TOMA</t>
  </si>
  <si>
    <t>REPARACION SUPERFICIES C/MALLA GALVANIZADA 1" X 2"</t>
  </si>
  <si>
    <t>COLOCACION BLOCKS DE 6"  BASTONES A 0.60 M. EN CASETA DE BOMBEO</t>
  </si>
  <si>
    <t>ESTRUCTURA METALICA CUBIERTA ALIGERADA</t>
  </si>
  <si>
    <t>BLOCKS 8" SNP BASTONES A 0.10 M.</t>
  </si>
  <si>
    <t>FRAGUACHE</t>
  </si>
  <si>
    <t>REFUERZO DE SUPERFICIE C/MALLA GALVANIZADA DE 1" X 2"</t>
  </si>
  <si>
    <t>PAÑETE INTERIOR PAREDES</t>
  </si>
  <si>
    <t>Pág. 04/06</t>
  </si>
  <si>
    <t>TRABAJOS EN CASETA DE TANQUE</t>
  </si>
  <si>
    <t>2.1.2</t>
  </si>
  <si>
    <t>LOSA TECHO INCLINADO H.A. H=0.12M. 3/8" X 0.20 M. EN A.D.</t>
  </si>
  <si>
    <t>2.1.3</t>
  </si>
  <si>
    <t>2.1.4</t>
  </si>
  <si>
    <t>PAÑETE INTERIOR EN TECHO</t>
  </si>
  <si>
    <t>2.1.5</t>
  </si>
  <si>
    <t>2.1.6</t>
  </si>
  <si>
    <t>PAÑETE EXTERIOR PAREDES</t>
  </si>
  <si>
    <t>2.1.7</t>
  </si>
  <si>
    <t>FINO DE TECHO</t>
  </si>
  <si>
    <t>2.1.8</t>
  </si>
  <si>
    <t>2.1.9</t>
  </si>
  <si>
    <t>INSTALACION ELECTRICA CASETA</t>
  </si>
  <si>
    <t>2.1.10</t>
  </si>
  <si>
    <t>ELECTROBOMBA CENTRIFUGA MONOFASICA 15 GPM, 150 TDH</t>
  </si>
  <si>
    <t>2.1.11</t>
  </si>
  <si>
    <r>
      <t>POSTES DE 25</t>
    </r>
    <r>
      <rPr>
        <sz val="9"/>
        <rFont val="Calibri"/>
        <family val="2"/>
      </rPr>
      <t>' HAV-300 DAM</t>
    </r>
  </si>
  <si>
    <t>2.1.12</t>
  </si>
  <si>
    <t>ALAMBRES TRIPLEX # 2/0</t>
  </si>
  <si>
    <t>PIES</t>
  </si>
  <si>
    <t>2.1.13</t>
  </si>
  <si>
    <t>PARARRAYO DE 9KV</t>
  </si>
  <si>
    <t>2.1.14</t>
  </si>
  <si>
    <t>VIENTO SENCILLO BAJA TENSION HA-100A</t>
  </si>
  <si>
    <t>2.1.15</t>
  </si>
  <si>
    <t>ESTRUCTURA MT-101</t>
  </si>
  <si>
    <t>2.1.16</t>
  </si>
  <si>
    <t>ESTRUCTURA PR-204</t>
  </si>
  <si>
    <t>LEVANTAMIENTO TOPOGRAFICO</t>
  </si>
  <si>
    <t>SUB-TOTAL ADICIONALES CASETA DE TANQUE</t>
  </si>
  <si>
    <t>ADICIONALES POR AUMENTO DE CANTIDAD</t>
  </si>
  <si>
    <t>ZAPATA DE MUROS 8" 0.60M. X 0.25M.</t>
  </si>
  <si>
    <t>Pág. 05/06</t>
  </si>
  <si>
    <t>ADICIONALES POR NUEVAS PARTIDAS INCORPORACION DE MANANTIAL NUEVO DE LA HEBRA(NUEVA LINEA DEL MANANTIAL AL TANQUE)</t>
  </si>
  <si>
    <t>SUM. TUBERIAS 2" PVC (SDR.21) C/JGOMA</t>
  </si>
  <si>
    <t>COL. TUBERIAS 2" PVC (SDR-219 C/JGOMA</t>
  </si>
  <si>
    <t>RELLENO 60% DE EXCAVACION</t>
  </si>
  <si>
    <t>RELLENO COMPACTADO 40% DE EXCAVACION TOSCA BLANDA</t>
  </si>
  <si>
    <t>EXCAVACION EN ROCA A COMPRESOR</t>
  </si>
  <si>
    <t>SUB-TOTAL ADICIONALES</t>
  </si>
  <si>
    <t xml:space="preserve">CASETA DE CLORACION </t>
  </si>
  <si>
    <t>TANQUE DE CLROGAS 1.50 GLS.</t>
  </si>
  <si>
    <t>ELECTROBOMBA BOOSTER (0.5 hp/115/230 V IPH)</t>
  </si>
  <si>
    <t>PIEZAS ESPECIALES INSTALACION SISTEMA</t>
  </si>
  <si>
    <t>SUBTOTAL CASETA DE CLORACION</t>
  </si>
  <si>
    <t>ADICIONALES POR NUEVAS PARTIDAS  EN LA RED DE DISTRIBUCION DE LA HEBRA(TANQUE CISTERNA HASTA LA ESCUELA)</t>
  </si>
  <si>
    <t xml:space="preserve">ADICIONALES POR NUEVAS PARTIDAS  EN LA RED DE DISTRIBUCION DE LA HEBRA(DESDE LA ESCUELA HASTA SUB-ESTACION) </t>
  </si>
  <si>
    <t>PRELIMINARES</t>
  </si>
  <si>
    <t>EXCAVACION ROCA CON COMPRESOR</t>
  </si>
  <si>
    <t xml:space="preserve">RELLENO COMPACTADO 60% DE EXCAVACION </t>
  </si>
  <si>
    <t>RELLENO COMPACTADO 40% DE EXCAVACION  EN CALICHE BLANDO</t>
  </si>
  <si>
    <t>SUBTOTAL</t>
  </si>
  <si>
    <t>ACOMETIDAS DOMICILIARIAS</t>
  </si>
  <si>
    <t>SUBTOTAL ACOMETIDAS</t>
  </si>
  <si>
    <t>SUMINISTRO Y COLOCACION DE TUBERIAS CONEXIÓN DE TOMA DE MANANTIAL II PARTE ALTA HASTA PARTE BAJA</t>
  </si>
  <si>
    <t>SUMINISTRO TUBERIA DE 2" PVC SDR-21 C/J DE GOMA +5% P/CAMPANA</t>
  </si>
  <si>
    <t>COLOCACION TUBERIA DE 2" PVC SDR-21 C/J DE GOMA +5% P/CAMPANA</t>
  </si>
  <si>
    <t xml:space="preserve">SUBTOTAL </t>
  </si>
  <si>
    <t>TRABAJO EN CASETA DE TANQUE</t>
  </si>
  <si>
    <t>ESCALINATA ACCESO CASETA</t>
  </si>
  <si>
    <t>PUERTA CASETA</t>
  </si>
  <si>
    <t>LETRERO IDENTIFICACION CASETA</t>
  </si>
  <si>
    <t>CABLE ACERO COBREADO DESNUDO #2 AWG 7 HILOS</t>
  </si>
  <si>
    <t>M</t>
  </si>
  <si>
    <t>TRANSF TP 1" RCO 7.2 KV 15 KVA</t>
  </si>
  <si>
    <t>POSTE DE 30¨ HAV-500 DAM</t>
  </si>
  <si>
    <t>CABEL ACERO GALVANIZADO P/ RETENIDA 3/8</t>
  </si>
  <si>
    <t>CONDUCTOR AAAC 2/0 AWG ANAHEIM</t>
  </si>
  <si>
    <t>TRIPLEX #2</t>
  </si>
  <si>
    <t>TERMINAL COMPRESION TIPO PIN #2</t>
  </si>
  <si>
    <t>AISLADOR POLIMERICO T/SUPENSION 13.2 KV</t>
  </si>
  <si>
    <t>UN</t>
  </si>
  <si>
    <t>AISLADOR PORC. TIPO CARRETE ANSI 53-2</t>
  </si>
  <si>
    <t>AISLADOR PORC. TIPO LINE POST ANSI 57-1</t>
  </si>
  <si>
    <t>ARAN PLAN CUA AC GALV 21/4" X21/4" D 5/8"</t>
  </si>
  <si>
    <t>ARANDELA PRESION ACERO GALV P/TORN 1/2"</t>
  </si>
  <si>
    <t>ARANDELA PRESION ACERO GALV P/TORN 5/8"</t>
  </si>
  <si>
    <t>CONECTOR AMOVILE P/ESTRIBO</t>
  </si>
  <si>
    <t>CONECTOR CUÑA X/ESTRIBO (1/0___2/0) AWG</t>
  </si>
  <si>
    <t>CONECTOR CUÑA PRESION P.T AWG 2/0_ #2</t>
  </si>
  <si>
    <t>CONO ANCLAJE 500 MM</t>
  </si>
  <si>
    <t>PLETINA FIJ ANG GUARDACAB P/TORANTE 5/8</t>
  </si>
  <si>
    <t>FUSIBLE EXPULSION 2.1 A TIPO D</t>
  </si>
  <si>
    <t>GRAPA RETENCION 2/0 AWG A 4/0 AWG</t>
  </si>
  <si>
    <t>GRAPA CONEXIÓN DOBLE S/TOR</t>
  </si>
  <si>
    <t>PERNO ROSCA CORRIDA AC GALV 5/8 X12"</t>
  </si>
  <si>
    <t>PERNO ROSCA CORRIDA AC GALV 5/8 X14"</t>
  </si>
  <si>
    <t>PICA PUESTA A TIERRA 5/8X 8¨</t>
  </si>
  <si>
    <t>SOPORTE EN CRUCETA DOBLE UND AC GALV 1/4"</t>
  </si>
  <si>
    <t>SOPORTE TIPO HORQUILLA</t>
  </si>
  <si>
    <t>SOPORTE VERTICAL</t>
  </si>
  <si>
    <t>SOPORTE TIPO L AC GALV 1/4</t>
  </si>
  <si>
    <t>RETENCION TERM PREFORMADO CABLE AC 3/8</t>
  </si>
  <si>
    <t>TORNILLO HEX PAS AC GALV 5/8 X 12"</t>
  </si>
  <si>
    <t>TORNILLO HEX PAS AC GALV 5/8 X 14"</t>
  </si>
  <si>
    <t>TUBO Y BASE CORTA CIRCUITO 15 KV 100 AMPS</t>
  </si>
  <si>
    <t>TUBO ABIERTO SEÑALIZACION Y PROT 2" X 8"</t>
  </si>
  <si>
    <t>TUERCA CAB HEX AC GALV P/TORNILLO 5/8</t>
  </si>
  <si>
    <t>TUERCA D/OJO AC GALV P/ TORNILLO 5/8</t>
  </si>
  <si>
    <t>VARILLA ANCLAJE SIMPLE 3/4 X 8"</t>
  </si>
  <si>
    <t>ABRAZADERA PERNO P/TORNILLO 5/8"</t>
  </si>
  <si>
    <t>ARANDELA CUADRADA 3"X3"</t>
  </si>
  <si>
    <t>PARRARAYO 10 KV OXIDO METALICO</t>
  </si>
  <si>
    <t>TORNILLO P/ AILSADOR TIPO CARRETE</t>
  </si>
  <si>
    <t>CONECTOR CUÑA PRESION 2/0 AWG 2/0 AWG</t>
  </si>
  <si>
    <t>CONECTOR CUÑA PRESION 2/0 AWG 2/0 AWG #2</t>
  </si>
  <si>
    <t>CONDULET 1 1/12"</t>
  </si>
  <si>
    <t>TUBO IMC 1 1/2" X 10¨</t>
  </si>
  <si>
    <t>CAJA PORTAMEDIDOR</t>
  </si>
  <si>
    <t>CABLE THIN #2</t>
  </si>
  <si>
    <t>RIEL/ TARUGOS/ TORNILLOS, SILICON, ETC.</t>
  </si>
  <si>
    <t>USO GRUA INSTALACION MEDIA TENSION MONOFASICA</t>
  </si>
  <si>
    <t>INSTALACION ELECTRICA MEDIA TENSION</t>
  </si>
  <si>
    <t>SUMINISTRO E INSTALACION DE VALVULA COMPUERTA DE 4"</t>
  </si>
  <si>
    <t>SUMINISTRO E INSTALACION DE VALVULA COMPUERTA DE 3"</t>
  </si>
  <si>
    <t>SUMINISTRO E INSTALACION DE VALVULA DE COMPUERTA DE 2 "</t>
  </si>
  <si>
    <t>SUMINISTRO E INSTALACION  DE VALVULA TIPO CHEQUE HORIZONTAL 3"</t>
  </si>
  <si>
    <t>SUMINISTRO E INSTALACION DE VALVULA TIPO CHEQUE HORIZONTAL 2"</t>
  </si>
  <si>
    <t>CAMARA DE REGISTRO CON TAPA 1.0 M X 0.60 M</t>
  </si>
  <si>
    <t>SUBTOTAL GENERAL ADICIONALES POR AUMENTO DE VOLUMNES Y NUEVAS PARTIDAS</t>
  </si>
  <si>
    <r>
      <t>AD</t>
    </r>
    <r>
      <rPr>
        <b/>
        <sz val="9"/>
        <rFont val="Times New Roman"/>
        <family val="1"/>
      </rPr>
      <t>ICIONALES POR NUEVAS PARTIDAS  DESDE PUNTO DE BOMBEO HASTA EL TANQUE</t>
    </r>
  </si>
  <si>
    <t>RELLENO COMPACTADO 60% DE EXCAVACION</t>
  </si>
  <si>
    <t>SUMINISTRO Y COLOCACION DE</t>
  </si>
  <si>
    <t>JUNTA DRESSER 2"</t>
  </si>
  <si>
    <t>UNDS</t>
  </si>
  <si>
    <t>JUNTA DRESSER 3"</t>
  </si>
  <si>
    <t>REGISTROS CON TAPA</t>
  </si>
  <si>
    <t>CODO 2" X 90</t>
  </si>
  <si>
    <t>CODO 3" X 90</t>
  </si>
  <si>
    <t>SUMINISTRO E INSTALACION DE VALVULA COMPUERTA DE 2"</t>
  </si>
  <si>
    <t>SUMINISTRO E INSTALACION DE VALVULA TIPO CHEQUE HORIZONTAL 3"</t>
  </si>
  <si>
    <t>SUMINISTRO E INSTALACION DE TUBERIA ACERO 4"</t>
  </si>
  <si>
    <t>SUMINISTRO E INSTALACION DE TUBERIA ACERO 2"</t>
  </si>
  <si>
    <t>CAMARA REGISTRO CON TAPA 1.0MX 1.0MX0.60M</t>
  </si>
  <si>
    <t>REPARACION AVERIA TUBERIA DE PRESION 1 1/2</t>
  </si>
  <si>
    <t>REPARACION AVERIA TUBERIA DE PRESION  3/4</t>
  </si>
  <si>
    <t>SUMINISTRO E INSTALACION DE TUBERIA ACERO 3"</t>
  </si>
  <si>
    <t>SUBTOTAL SUMINISTRO Y  COLOCACION CONEXIÓN</t>
  </si>
  <si>
    <t>CASETA DE CLORACION</t>
  </si>
  <si>
    <t>TANQUE CLOROGAS 150 GLS.</t>
  </si>
  <si>
    <t>ELECTROBOMBA BOOSTER (0.5 HP/115/230 V IPH)</t>
  </si>
  <si>
    <t>TRABAJOS DE MEDIA TENSION PARA ENERGIZAR ESTACION DE BOMBEO</t>
  </si>
  <si>
    <t>POSTE DE 30 PIES HAV-500 DAM</t>
  </si>
  <si>
    <t>SUBTOTAL TRABAJO DE MEDIA TENSION</t>
  </si>
  <si>
    <t>SUB-TOTAL GENERAL PRESUPUESTO</t>
  </si>
  <si>
    <t>TOTAL GENERAL</t>
  </si>
  <si>
    <t>Pág. 06/06</t>
  </si>
  <si>
    <t>SUB-TOTAL GASTOS DIRECTOS</t>
  </si>
  <si>
    <t>TOTAL GENERAL PRESUPUESTADO</t>
  </si>
  <si>
    <t>SOMETIDO EN CUBICACIONES ANTERIORES</t>
  </si>
  <si>
    <t>TOTAL A PAGAR EN CUBICACION 05</t>
  </si>
  <si>
    <t xml:space="preserve"> OLIVER JOSE NAZARIO BRUGAL</t>
  </si>
  <si>
    <t>DIRECTOR GENERAL</t>
  </si>
  <si>
    <t>CONSTRUCCION DE COLECTOR DE AGUAS RESIDUALES EN LA CAÑADA DEL MIRADOR SUR, MUNICIPIO SAN FELIPE DE PUERTO PLATA, PROVINCIA PUERTO PLATA</t>
  </si>
  <si>
    <t>005/2021</t>
  </si>
  <si>
    <t>CONSTRUCTORA DE LA CRUZ ROCHTTIS SRL</t>
  </si>
  <si>
    <t xml:space="preserve">RED DE ALCANTARILLADO </t>
  </si>
  <si>
    <t>SUBTOTAL RED DE ALCANTARILLADO</t>
  </si>
  <si>
    <t>EXCAVACION NO CALIFICADA</t>
  </si>
  <si>
    <t xml:space="preserve">ASIENTO DE ARENA </t>
  </si>
  <si>
    <t>RELLENO COMPACTADO C/TOSCA O CALICHE P/SUST. MINA (60% DE EXCAVACION)</t>
  </si>
  <si>
    <t>RELLENO COMPACTADO DE REPOSICION (40% DE EXCAVACION)</t>
  </si>
  <si>
    <t>TUBERIA DE 8"X 20¨DE ACERO 3/8 ESP.</t>
  </si>
  <si>
    <t>TUBERIA DE 12"X 20¨DE ACERO 3/8 ESP.</t>
  </si>
  <si>
    <t>PINTURA EPOXICA TUBERIA DE 8 ACERO</t>
  </si>
  <si>
    <t>PINTURA EPOXICA TUBERIA DE 12 ACERO</t>
  </si>
  <si>
    <t>CONST. DE ANCLAJE EN LINEA COLECTORA C 15MTS</t>
  </si>
  <si>
    <t>CONST. DE ANCLAJE EN EMPALMES Y PIEZAS ESPECIALES</t>
  </si>
  <si>
    <t>CRUCE DE ALCANTARILLAS</t>
  </si>
  <si>
    <t>CONFECCION DE REGISTROS 1@2 MTS: 62 UNIDADES</t>
  </si>
  <si>
    <t>REGISTRO FABRICADO A MANO</t>
  </si>
  <si>
    <t>SUBTOTAL CONFECCION DE REGISTRO</t>
  </si>
  <si>
    <t>EMPALME A RED PRINCIPAL DE LA MANOLO TAVAREZ JUSTO</t>
  </si>
  <si>
    <t>PICADO DE CALLE, CONEXION A REGISTRO, ADECUACION Y REHABILITACION DE REGISTROS Y CALLE</t>
  </si>
  <si>
    <t>SUBTOTAL  EMPALME A RED PRINCIPAL</t>
  </si>
  <si>
    <t>EMPALME A RED PRINCIPAL EN CALLE VISTA ALEGRE</t>
  </si>
  <si>
    <t xml:space="preserve">RELLENO COMPACTADO DE REPOSICION </t>
  </si>
  <si>
    <t>SUBTOTAL EMPALME A RED CALLE VISTA ALEGRE</t>
  </si>
  <si>
    <t>CONEXIÓN DE ACOMETIDAS</t>
  </si>
  <si>
    <t xml:space="preserve">TUBERIA LINEA RECOLECTORA </t>
  </si>
  <si>
    <t xml:space="preserve">CONSTRUCCION DE COLECTOR DE AGUAS RESIDUALES EN LA CAÑADA DEL MIRADOR SUR, MUNICIPIO SAN FELIPE DE PUERTO PLATA, PROVINCIA PUERTO PLATA
</t>
  </si>
  <si>
    <t>Pag 2/2</t>
  </si>
  <si>
    <t>ESTUDIO DISEÑO Y PLANOS</t>
  </si>
  <si>
    <t>Pág. 01/10</t>
  </si>
  <si>
    <t>CONSTRUCCION AC. RURAL MOSOVI, MONTELLANO, PROVINCIA PUERTO PLATA</t>
  </si>
  <si>
    <t>002/2020</t>
  </si>
  <si>
    <t>AISER, SRL</t>
  </si>
  <si>
    <t>ADICIONALES</t>
  </si>
  <si>
    <t>A</t>
  </si>
  <si>
    <t>TRABAJOS CIVILES</t>
  </si>
  <si>
    <t>CASETA DE MATERIALES</t>
  </si>
  <si>
    <t>PREPARACION CAMINO DE ACCESO</t>
  </si>
  <si>
    <t>CONFECCION LETRERO Y ROTULO P/IDENT.</t>
  </si>
  <si>
    <t>REGADO, NIVELADO Y COMPACTADO DE</t>
  </si>
  <si>
    <t>RELLENO 60% DE EXCAVACION C/EQUIPO</t>
  </si>
  <si>
    <t>TUBERIA LINEA IMPULSION MOSOVI 4" PVC</t>
  </si>
  <si>
    <t>SDR-26 C/JUNTA DE GOMA +5% P/CAMPANA</t>
  </si>
  <si>
    <t>TUBERIA LINEA IMPULSION 4" SEVERE PVC</t>
  </si>
  <si>
    <t>TUBERIA DE DISTRIBUCION MOSOVI 3" PVC</t>
  </si>
  <si>
    <t>TUBERIA P/CRUCE DE RIO 4" ACERO</t>
  </si>
  <si>
    <t xml:space="preserve">RECUBRIMIENTO TUBERIA P/CRUCE DE RIO </t>
  </si>
  <si>
    <t>DE 50 CM. X 50 CM. X 40 MTS. EN H.S.</t>
  </si>
  <si>
    <t xml:space="preserve">ANCLAJES TUBERIA P/CRUCE DE RIO DE 60 </t>
  </si>
  <si>
    <t>CM. X 60 CM. X 80 CM. EN H.S.</t>
  </si>
  <si>
    <t>CODOS 4" X 30 H.N.</t>
  </si>
  <si>
    <t>CODOS 4" X 60 H.N.</t>
  </si>
  <si>
    <t>CODOS 4" X 90 H.N.</t>
  </si>
  <si>
    <t>JUNTAS DRESSER DE 4" AMERICANAS</t>
  </si>
  <si>
    <t>Pág. 02/10</t>
  </si>
  <si>
    <t>VALVULAS DE COMPUERTA DE CUADRANTE 4", COMPLETAS P/RED DE DISTRIBUCION</t>
  </si>
  <si>
    <t>VENTOSAS DE 1" PN-8 INSTALACION COMPLETA</t>
  </si>
  <si>
    <t>REGISTROS P/VENTOSAS DE 1.0 X 1.0 X 1.0 MTS. (C/DESAGUE Y RESPIRADERO</t>
  </si>
  <si>
    <t>DESAGUES DE 2" VALVULA DE BOLA</t>
  </si>
  <si>
    <t>SUB-TOTAL SUMINISTRO E INSTALACION DE PIEZAS ESPCIALES</t>
  </si>
  <si>
    <t>ACOMETIDAS DOMICILIARIAS TIPO 1 DE 6 ML.</t>
  </si>
  <si>
    <t>ACOMETIDAS DOMICILIARIAS TIPO 2 DE 12 ML.</t>
  </si>
  <si>
    <t>CARCAMO DE BOMBEO</t>
  </si>
  <si>
    <t>CONSTRUCCION CARCAMO DE BOMBEO, TUBERIA H.S. DE 48" X 6.5 MTS. DE PROFUNDIDAD BAJO NIVEL DE PISO Y 2.50 MTS. SOBRE NIVEL DE PISO</t>
  </si>
  <si>
    <t>USO DE GRUA</t>
  </si>
  <si>
    <t>HORAS</t>
  </si>
  <si>
    <t>CONSTRUCCION CASETA DE SOPORTE DE PANEL DE BOMBEO</t>
  </si>
  <si>
    <t>MALLA PERIMETRAL CARCAMO (5 MTS. X 5 MTS.)</t>
  </si>
  <si>
    <t>SUMINISTRO Y COLOCACION  MANOMETRO SUMERGIDO EN GLICERINA</t>
  </si>
  <si>
    <t>Pág. 03/10</t>
  </si>
  <si>
    <t>SISTEMA DE CLORACION P/SOLUCION, C/CAP. DE DOSIFICACION DE 0. A 15 LIBRAS P/DIA, INCLUYE : (1) DOSIFICADOR DE CLORO GAS P/VACIO, MODELO 500 C/VALVULA DE DOSIFICACION, (1) EYECTOR, MODELO EJ-1,000 Y PAQUETE DE ACCESORIOS, (BOTELLA P/AMONIACO, MANUAL, FILTRO P/VEWNTILACION, TUBERIA P/VENTILACION, ARANDELAS Y MATERIAL FILTRANTE)</t>
  </si>
  <si>
    <t>ELECTROBOMBA CENTRIFUGA VERTICAL NO AUTOCEBANTE, C/IMPULSORES Y CAMARAS INTERMEDIAS EN ACERO INOXIDABLE, C/CAP. P/BOMBEAR 30 GPM CONTRA 190 FT DE TDH, ACOPLADA A MOTOR ELECTRICO DE 3 HP/208-230-460 V/ 3PH/60 HZ, SUCCION Y DESCARGA BRIDADA EN 1 1/4", ANSI 300 LB., MOTOR SELLADO Y CARCAZA EN ACERO INOXIDABLE</t>
  </si>
  <si>
    <t>SUMINISTRO E INSTALACION VALVULA DE COMPUERTA 6" COMPLETA P/SALIDA DE LA BOMBA</t>
  </si>
  <si>
    <t>SUMINISTRO E INSTALACION VALVULAS DE COMPUERTA 4" COMPLETA P/LINEA DE IMPULSION AL TANQUE EN MOSOVI Y SEVERE</t>
  </si>
  <si>
    <t>SUMINISTRO E INSTALACION CARRETE CON SU VALVULA DE COMPUERTA DE 4" COMPLETA</t>
  </si>
  <si>
    <t>SUB-TOTAL CARCAMO DE BOMBEO</t>
  </si>
  <si>
    <t>PLATAFORMA PARA ELEVAR CARCAMO, SEGÚN DISEÑO</t>
  </si>
  <si>
    <t>ZAPATAS MUROS 8" 0.60 M. X 0.25 M. HORMIGON 1.2:4 CON LIGADORA</t>
  </si>
  <si>
    <t>MUROS DE HORMIGON ARMADO DE 0.20 M., ESPESOR 3/8" X 0.20 M. A.D. y A.C. 210 KG./CM2.</t>
  </si>
  <si>
    <t>LOSA H.A. E=0.15 M. 3/8" X 0.25 M. AD HORMIGON INDUSTRIAL 210 KG./CM2.</t>
  </si>
  <si>
    <t>Pág. 04/10</t>
  </si>
  <si>
    <t>PAÑETE PULIDO</t>
  </si>
  <si>
    <t>PINTURA ACRILICA PREPARADA INTERIOR Y EXTERIOR</t>
  </si>
  <si>
    <t>ESCALERA METALICA</t>
  </si>
  <si>
    <t>RECUBRIMIENTO DE TUBO EN HORMIGON E=0.12M. 3/8" X 0.25M. A.D.</t>
  </si>
  <si>
    <t>LOSA DE PLATAFORMA NIVEL DE PISO P/PROTECCION DE TUBERIA DE POZO H.A. E=0.20M. 3/8" X 0.25M. EN A.D. FROTADO 1:2:4 C/LIGADORA</t>
  </si>
  <si>
    <t>ANCLAJE 0.8 X 1.0 X 0.8 MTS. P/TUBERIA SALIDA DE PLATAFORMA (SUMINISTRO Y COLOCACION)</t>
  </si>
  <si>
    <t>SUB-TOTAL PLATAFORMA P/ELEVAR CARCAMO, SEGÚN DISEÑO</t>
  </si>
  <si>
    <t>OBRA DE TOMA</t>
  </si>
  <si>
    <t>ADECUACION TERRENO P/ENCOFRADO Y VACIADO</t>
  </si>
  <si>
    <t>USO BOMBA DE ACHIQUE</t>
  </si>
  <si>
    <t>HORMIGON INDUSTRIAL 210 KG./CM2 + 10% DESPACHO</t>
  </si>
  <si>
    <t>ACERO 1/2" X 15 CM. A.D.</t>
  </si>
  <si>
    <t>QQ</t>
  </si>
  <si>
    <t>ALAMBRE DULCE NO. 18</t>
  </si>
  <si>
    <t>LB.</t>
  </si>
  <si>
    <t>ENCOFRADO Y DESENCOFRADO</t>
  </si>
  <si>
    <t>TUBERIAS 6" ACERO</t>
  </si>
  <si>
    <t>MANO DE OBRA</t>
  </si>
  <si>
    <t>GAVIONES</t>
  </si>
  <si>
    <t>DESVIO DEL RIO CON ATAGUIAS</t>
  </si>
  <si>
    <t>CAMARA DE LIMPIEZA</t>
  </si>
  <si>
    <t>SUMINISTRO E INSTALACION DE VALVULA DE COMPUERTA 6" P/SALIDA DE LA OBRA DE TOMA</t>
  </si>
  <si>
    <t>SUMINISTRO E INSTALACION VALVULA DE COMPUERTA 8" P/OBRA DE TOMA</t>
  </si>
  <si>
    <t>SUMINISTRO E INSTALACION DE REJILLA</t>
  </si>
  <si>
    <t>SUB-TOTAL OBRA DE TOMA</t>
  </si>
  <si>
    <t>Pág. 05/10</t>
  </si>
  <si>
    <t>TRABAJOS EN TANQUES MOSOVI Y SEVERE</t>
  </si>
  <si>
    <t>LIMPIEZA  TANQUES Y AREAS EN GENERAL</t>
  </si>
  <si>
    <t>REHABILITACION DE MANIFOULD</t>
  </si>
  <si>
    <t>SUMINISTRO E INSTALACION VALVULAS DE COMPUERTA 4" COMPLETAS</t>
  </si>
  <si>
    <t>SUMINISTRO E INSTALACION VALVULAS DE COMPUERTA 3" COMPLETAS P/RED DE DISTRIBUCION SALIDA TANQUE MOSOVI Y SEVERE</t>
  </si>
  <si>
    <t>SUB-TOTAL TRABAJOS EN TANQUES MOSOVI Y SEVERE</t>
  </si>
  <si>
    <t>SUB-TOTAL A</t>
  </si>
  <si>
    <t>B</t>
  </si>
  <si>
    <t>ELECTROMECANICA</t>
  </si>
  <si>
    <t>INSTALACION MECANICA</t>
  </si>
  <si>
    <t>ELECTROBOMBA DE TURBINA VERTICAL C/CAP. DE BOMBEO DE 100 GPM CONTRA 175` DE TDH, COMPLETA C/TODOS SUS ELEMENTOS E INSTALACION</t>
  </si>
  <si>
    <t>SUB-TOTAL INSTALACION MECANICA</t>
  </si>
  <si>
    <t>INSTALACION ELECTRICA DE MEDIA TENSION</t>
  </si>
  <si>
    <t>SUMINISTRO E INSTALACION TRANSFORMADOR DE 25 KVA  7200/12400-120/240</t>
  </si>
  <si>
    <t>USO DE GRUA P/SUBIR TRANSFORMADORES</t>
  </si>
  <si>
    <t>POSTES DE  40´ HAV-500 DAM</t>
  </si>
  <si>
    <t>POSTES DE  40´ HAV-800 DAM</t>
  </si>
  <si>
    <t>POSTES DE 30`HAV-300 DAM</t>
  </si>
  <si>
    <r>
      <t xml:space="preserve">ALAMBRE AAAC </t>
    </r>
    <r>
      <rPr>
        <sz val="8"/>
        <rFont val="Calibri"/>
        <family val="2"/>
      </rPr>
      <t>#</t>
    </r>
    <r>
      <rPr>
        <sz val="8"/>
        <rFont val="Times New Roman"/>
        <family val="1"/>
      </rPr>
      <t>2/0</t>
    </r>
  </si>
  <si>
    <t>TRIPLEX SECUNDARIO 2/0</t>
  </si>
  <si>
    <t>ESTRUCTURAS TIPO MT-101</t>
  </si>
  <si>
    <t>ESTRUCTURAS AL-BT</t>
  </si>
  <si>
    <t>ESTRUCTURAS TIPO MT-102</t>
  </si>
  <si>
    <t>ESTRUCTURAS SU-BT</t>
  </si>
  <si>
    <t>ESTRUCTURAS TIPO MT-103</t>
  </si>
  <si>
    <t>ESTRUCTURAS TIPO MT-104</t>
  </si>
  <si>
    <t>Pág. 06/10</t>
  </si>
  <si>
    <t>ESTRUCTURAS TIPO MT-105</t>
  </si>
  <si>
    <t>ESTRUCTURAS F1-BT</t>
  </si>
  <si>
    <t>ESTRUCTURAS TIPO MT-106</t>
  </si>
  <si>
    <t>ESTRUCTURAS F2-BT</t>
  </si>
  <si>
    <t>ESTRUCTURAS TIPO PR-202</t>
  </si>
  <si>
    <t>ESTRUCTURAS HA-100</t>
  </si>
  <si>
    <t>ESTRUCTURAS HA-105</t>
  </si>
  <si>
    <t>ESTRUCTURAS PR-101</t>
  </si>
  <si>
    <t>CUT-OUT 100 AMPS.</t>
  </si>
  <si>
    <t>PARARRAYOS DE 9 KV</t>
  </si>
  <si>
    <t>FLEJE GALVANIZADO 28"</t>
  </si>
  <si>
    <t>SOPORTE DE CUT-OUT Y PARARRAYOS</t>
  </si>
  <si>
    <t>TORNILLO 5/8 X 10"</t>
  </si>
  <si>
    <t>TORNILLO 3/8 X 2"</t>
  </si>
  <si>
    <t>TORNILLO 1/2 X 10"</t>
  </si>
  <si>
    <t>FUSIBLES PARA MEDIA TENSION 4 AMPS.</t>
  </si>
  <si>
    <t>HOYOS PARA VIENTO Y POSTES</t>
  </si>
  <si>
    <t>INSTALACION DE POSTES</t>
  </si>
  <si>
    <t>MATERIALES VARIOS</t>
  </si>
  <si>
    <t>SUB-TOTAL INSTALACION ELECTRICA MEDIA TENSION</t>
  </si>
  <si>
    <t>ALIMENTADOR DESDE TRANSFORMADOR A ENCLOSURE BREAKER</t>
  </si>
  <si>
    <t>CONDULET DE 2</t>
  </si>
  <si>
    <r>
      <t xml:space="preserve">ALAMBRE AWG </t>
    </r>
    <r>
      <rPr>
        <sz val="8"/>
        <rFont val="Calibri"/>
        <family val="2"/>
      </rPr>
      <t>#</t>
    </r>
    <r>
      <rPr>
        <sz val="8"/>
        <rFont val="Times New Roman"/>
        <family val="1"/>
      </rPr>
      <t>2</t>
    </r>
  </si>
  <si>
    <t>TUBOS IMC DE 2" 10</t>
  </si>
  <si>
    <t>RIEL UNITRUD DE 3/4"</t>
  </si>
  <si>
    <t>ABRAZADERAS UNITRUD DE 2"</t>
  </si>
  <si>
    <t>ENCLOSURE BREAKER DE 100 AMPS., 3F, 600V, NEMA-1</t>
  </si>
  <si>
    <t>TUBERIAS 2" SDR-26</t>
  </si>
  <si>
    <t>CURVAS PVC REFORZADAS</t>
  </si>
  <si>
    <t>ADAPTADORES HEMBRA PVC DE 2"</t>
  </si>
  <si>
    <t>EXCAVACION DE 13 X 0.80 X 0.60</t>
  </si>
  <si>
    <t>TAPADO ZANJA</t>
  </si>
  <si>
    <t>Pág. 07/10</t>
  </si>
  <si>
    <t>TRIPLEX SECUNDARIOS 2/0</t>
  </si>
  <si>
    <t>SUB-TOTAL ALIMENTADOR DESDE TRANSFORMADOR A ENCLOSURE BREAKER</t>
  </si>
  <si>
    <t>GRUA FIJA P/MANTENIMIENTO DE LAS BOMBAS</t>
  </si>
  <si>
    <t>GRUA FIJA DE VIGA TIPO H 6 X 6 P/LA ESTACION</t>
  </si>
  <si>
    <t>PINTURA CONTRA CORROCION</t>
  </si>
  <si>
    <t>TROLLEY DE 1 TONELADA</t>
  </si>
  <si>
    <t>DIFERENCIAL DE 1 TONELADA</t>
  </si>
  <si>
    <t>SUB-TOTAL GRUA FIJA P/MANT. DE LAS BOMBAS</t>
  </si>
  <si>
    <t>SUB-TOTAL B</t>
  </si>
  <si>
    <t>SUB-TOTAL A + B</t>
  </si>
  <si>
    <t>SUB-TOTAL GENERAL SEGÚN PRESUPUESTO</t>
  </si>
  <si>
    <t>Pág. 08/10</t>
  </si>
  <si>
    <t>SUMINISTRO Y COLOCACION DE:</t>
  </si>
  <si>
    <t>TUBERIAS PARA CRUCE DE RIO DE 4" ACERO</t>
  </si>
  <si>
    <t>RECUBRIMIENTO DE TUBERIAS P/CRUCE DE RIO DE 50 CM. X 50 CM. CX 40 MT. EN H.S.</t>
  </si>
  <si>
    <t>RED DE DISTRIBUCION SEREVE</t>
  </si>
  <si>
    <t>TUBERIA 3" PVC (SDR-26) C/JUNTA DE GOMA</t>
  </si>
  <si>
    <t>REGADO, NIVELADO Y COMPACTADO DE RELLENO 60% DE EXCAVACION CON EQUIPO</t>
  </si>
  <si>
    <t>SUB-TOTAL SUMINISTRO Y COLOCACION DE PIEZAS ESPECIALES</t>
  </si>
  <si>
    <t>ADECUACION DEL TERRENO P/ECONFRADO Y VACIADO</t>
  </si>
  <si>
    <t>USO DE BOMBA DE ACHIQUE</t>
  </si>
  <si>
    <t>HORMIGON INDUSTRIAL 210 KG/CM2 + 10% DESPERDICIOS</t>
  </si>
  <si>
    <t>SUB-TOTAL ADICIONALES POR AUMENTO DE CANTIDAD</t>
  </si>
  <si>
    <t>Pág. 09/10</t>
  </si>
  <si>
    <t>CISTERNA DE ALMACENAMIENTO</t>
  </si>
  <si>
    <t>BOTE DE MATERIAL EXCAVADO</t>
  </si>
  <si>
    <t>LIMPIEZA BASE CISATERNA POR DERRUMBES SUELO</t>
  </si>
  <si>
    <t>HORMIGON ARMADO EN FONDO H=0.30 M, (HORMIGON 240KG/CM2)</t>
  </si>
  <si>
    <t>HORMIGON ARMADO PAREDES ANCHO =0.30 M, (HORMIGON 240KG/CM2)</t>
  </si>
  <si>
    <t>HORMIGON ARMADO EN LOSA H=0.15 M, (HORMIGON 240KG/CM2)</t>
  </si>
  <si>
    <t>PAÑETE INTERIOR Y EXTERIOR PULIDO</t>
  </si>
  <si>
    <t>CINTA WATER STOP DE 9"</t>
  </si>
  <si>
    <t>PINTURA EN CISTERNA</t>
  </si>
  <si>
    <t>ESCALERA</t>
  </si>
  <si>
    <t>SUB-TOTAL CISTERNA  ALMACENAMIENTO</t>
  </si>
  <si>
    <t>REPARACION AVERIA EN ACOMETIDAS Y LINEAS DE DISTRIBUCION DE 3"</t>
  </si>
  <si>
    <t>REPARACION ACOMETIDAS DE 1/2"</t>
  </si>
  <si>
    <t>REPARACION POR ROTURA LINEA DE 3" EXISTENTE</t>
  </si>
  <si>
    <t>SUB-TOTAL REPARACION AVERIA EN ACOMETIDAS  Y LINEAS DE DISTRIBUCION DE 3"</t>
  </si>
  <si>
    <t>RELLENO DE REPOSICION DE DESVIO DE RIO Y REP. CAMINO DE ACCESO</t>
  </si>
  <si>
    <t>GRANZOTE P/ESTABILIZAR BASE DE PLATEA</t>
  </si>
  <si>
    <t>VERJA PERIMETRAL EN MALLA CICLONICA</t>
  </si>
  <si>
    <t>EXCAVACION</t>
  </si>
  <si>
    <t>ZAPATA DE MUROS</t>
  </si>
  <si>
    <t>MUROS DE BLOQUES 6´</t>
  </si>
  <si>
    <t>PICHONES COLUMNAS</t>
  </si>
  <si>
    <t>EMPAÑETE</t>
  </si>
  <si>
    <t>MALLA CICLONICA</t>
  </si>
  <si>
    <t>PUERTA CORREDIZA DE ACCESO VEHICULAR</t>
  </si>
  <si>
    <t>PUERTA DE ACCESO PEATONAL</t>
  </si>
  <si>
    <t>CANTOS</t>
  </si>
  <si>
    <t>PINTURA GENERAL</t>
  </si>
  <si>
    <t>CERCA DE ALAMBRE AREA DIQUE</t>
  </si>
  <si>
    <t>BACHEO TECNICO CALLE</t>
  </si>
  <si>
    <t>CORTE, COMPACTACION Y BOTE DE ASFALTO EXISTENTE</t>
  </si>
  <si>
    <t>RIESGO DE ADHERENCIA</t>
  </si>
  <si>
    <t>REPOSICION DE ASFALTO CALLES</t>
  </si>
  <si>
    <t xml:space="preserve">SUMINISTRO E INSTALACION DE PIEZAS ESPECIALES </t>
  </si>
  <si>
    <t>JUNTA DRESSER DE 4" AMERICANA</t>
  </si>
  <si>
    <t>JUNTA DRESSER DE 3" AMERICANA</t>
  </si>
  <si>
    <t>VALVULA COMPUERTAS DE CUADRANTES DE 4" COMPLETA PARA LA DISTRIBUCCION</t>
  </si>
  <si>
    <t>VALVULA COMPUERTAS DE CUADRANTES DE 3" COMPLETA PARA LA DISTRIBUCCION</t>
  </si>
  <si>
    <t>REGISTRO PARA VALVULAS</t>
  </si>
  <si>
    <t>REPARACIONES</t>
  </si>
  <si>
    <t>TUBERIA P/CRUCE DE RIO 4" ACERO Y DESAGUE 3"</t>
  </si>
  <si>
    <t xml:space="preserve">SUMINISTRO E INSTALACION DE TAPA METALICA </t>
  </si>
  <si>
    <t>PINTURA EXTERIOR</t>
  </si>
  <si>
    <t>SUMINISTRO Y RIEGO DE GRAVA EN TERRENO</t>
  </si>
  <si>
    <t>HORMIGON ARMADO EN CALZADA</t>
  </si>
  <si>
    <t>EMPAÑETE LISO EN OBRA DE TOMA</t>
  </si>
  <si>
    <t>RELLENO REPOSICION (CASCAJO)</t>
  </si>
  <si>
    <t>SUMINISTRO E INSTALACION DE TAPA METALICA</t>
  </si>
  <si>
    <t xml:space="preserve">TUBERIA 6" ACERO </t>
  </si>
  <si>
    <t>SUMINISTRO E INSTALACION DE COMPUERTA 6" P/SALIDA DE LA OBRA DE TOMA</t>
  </si>
  <si>
    <t>SUB-TOTAL ADICIONALES POR NUEVAS PARTIDAS</t>
  </si>
  <si>
    <t>REPARACION DE CAMINO ACCESO DE MOSOVI Y SEVERE</t>
  </si>
  <si>
    <t>POSTE DE 40 PIES HAV-500 ADM</t>
  </si>
  <si>
    <t>INSTALACION DE POSTE Y TRANSFORMADORES</t>
  </si>
  <si>
    <t>ALAMBRE AAC #2/0</t>
  </si>
  <si>
    <t>TRANSFORMADORES 50KVA</t>
  </si>
  <si>
    <t>MATERIALES VARIOS POR AUMENTO DE POSTES</t>
  </si>
  <si>
    <t xml:space="preserve">SUBTOTAL INSTALACION ELECTRICA DE MEDIA TENSION </t>
  </si>
  <si>
    <t>Pág. 10/10</t>
  </si>
  <si>
    <t>001/2020</t>
  </si>
  <si>
    <t>IMPREVISTOS (SOLO JUSTIFICABLES C/CUBI.)</t>
  </si>
  <si>
    <t>DISEÑO Y ENTREGA A EDENORTE</t>
  </si>
  <si>
    <t>DERECHO INTERCONEXION A EDENORTE</t>
  </si>
  <si>
    <t>TOTAL A PAGAR EN CUBICACION 04</t>
  </si>
  <si>
    <t>OLIVER JOSE NAZARIO BRUGAL</t>
  </si>
  <si>
    <t>RECONSTRUCCION DEL MURO PERIMETRAL PARA EL AREA DE PARQUEO DE LAS OFICINAS ADMINISTRATIVAS DE CORAAPPLATA ,PROV.  PTO. PTA.</t>
  </si>
  <si>
    <t>NORBERTO JOSE PEREZ VENTURA</t>
  </si>
  <si>
    <t>002/2021</t>
  </si>
  <si>
    <t>PODA DE ARBOLES</t>
  </si>
  <si>
    <t>CAMARA DE INSPECCION 0.70X0.70X0.70 CALICHE</t>
  </si>
  <si>
    <t>SUBTOTAL TRABAJO GENERALES</t>
  </si>
  <si>
    <t xml:space="preserve">RELLENO DE REPOSICION COMPACTADO </t>
  </si>
  <si>
    <t xml:space="preserve">TOPE DE GRAVA </t>
  </si>
  <si>
    <t>MALLA CICLONICA 6" (INCLUYE ALAMBRE DE TRINCHERA)</t>
  </si>
  <si>
    <t>SUBTOTAL MALLA CICLONICA</t>
  </si>
  <si>
    <t>COMPLETIVO DE MURO</t>
  </si>
  <si>
    <t>ZAPATAS MUROS 8" 0.60 M X 0.25M HORMIGON 1:3:5 CON LIGADORA</t>
  </si>
  <si>
    <t xml:space="preserve">MURO DE BLOQUES HORMIGON DE 8" -3/8 @ 0.60M </t>
  </si>
  <si>
    <t>COLUMNA DE AMARRE 20X20 4 F3/8" -3/8" @ 0.20M TAPA Y TAPA 1:2:4 CON LIGADORA</t>
  </si>
  <si>
    <t>VACIADO COLUMNA DE AMARRE TAPA  Y TAPA 1:2:4 LIGADO A MANO + ENCONFRADO</t>
  </si>
  <si>
    <t>VACIADO VIGA DE AMARRE 1:2:4 CON LIGADORA + ENCONFRADO</t>
  </si>
  <si>
    <t>VIOLINADO DE MUROS</t>
  </si>
  <si>
    <t>SUBTOTAL COMPLETIVO DE MURO</t>
  </si>
  <si>
    <t xml:space="preserve">ACERA PERIMETRAL </t>
  </si>
  <si>
    <t>ACERA EXTERIOR 10 CM (HORMIGON INDUSTRIAL 180 KG/CM2)</t>
  </si>
  <si>
    <t>EXCAVACION ACONDICIONAMIENTO Y NIVELACION DEL TERRENO PARA ACERA</t>
  </si>
  <si>
    <t>BOTE DE ESCOMBROS</t>
  </si>
  <si>
    <t>SUBTOTAL ACERA PERIMETRAL</t>
  </si>
  <si>
    <t>ADICIONALES POR AUMENTO DE VOLUMEN/ PARTIDAS NUEVAS</t>
  </si>
  <si>
    <t>REMOCION CAPA VEGETAL</t>
  </si>
  <si>
    <t xml:space="preserve">PODA DE ARBOLES </t>
  </si>
  <si>
    <t>DEMOLICION DE ACERA Y PEDRAPLEN</t>
  </si>
  <si>
    <t xml:space="preserve">BOTE MATERIAL INSERVIBLE </t>
  </si>
  <si>
    <t>U</t>
  </si>
  <si>
    <t xml:space="preserve">BOTE MATERIAL POR  PODA DE ARBOLES </t>
  </si>
  <si>
    <t xml:space="preserve">DEMOLICION Y EXCAVACION ZAPATA COLUMNA </t>
  </si>
  <si>
    <t>DEMOLICION DE CONTENES Y PEDRAPLEN</t>
  </si>
  <si>
    <t>LIMPIEZA CONTINUA</t>
  </si>
  <si>
    <t xml:space="preserve">RELLENO REPOSICION COMPACTADO </t>
  </si>
  <si>
    <t>EXCAVACION DE ZAPATA DE MURO</t>
  </si>
  <si>
    <t xml:space="preserve">SUBTOTAL MOVIMIENTO DE TIERRA </t>
  </si>
  <si>
    <t>HORMIGON ARMADO</t>
  </si>
  <si>
    <t xml:space="preserve">VIGA DE AMARRE </t>
  </si>
  <si>
    <t xml:space="preserve">CONFECCION CONTEN </t>
  </si>
  <si>
    <t>ZAPATAS DE COLUMNAS 20X20</t>
  </si>
  <si>
    <t>SUBTOTAL HORMIGON ARMADO</t>
  </si>
  <si>
    <t>SUMINISTRO Y COLOCACION DE TUBOS GALVANIZADOS</t>
  </si>
  <si>
    <t xml:space="preserve">RECTIFICACION Y REPARACION DE MALLA </t>
  </si>
  <si>
    <t>MALLA CICLONICA 6</t>
  </si>
  <si>
    <t xml:space="preserve">SUBTOTAL MALLA CICLONICA </t>
  </si>
  <si>
    <t xml:space="preserve">MUROS DE BLOQUES </t>
  </si>
  <si>
    <t xml:space="preserve">SUBTOTAL MUROS BLOQUES  </t>
  </si>
  <si>
    <t>TERMINACION DE SUPERFICIE</t>
  </si>
  <si>
    <t xml:space="preserve">PAÑETE DE MUROS </t>
  </si>
  <si>
    <t>ZABALETAS</t>
  </si>
  <si>
    <t>SUBTOTAL TERMINACION DE SUPERFICIE</t>
  </si>
  <si>
    <t>SUBTOTAL TOTAL ADICIONALES POR AUMENTO DE VOLUMEN/PARTIDAS NUEVAS</t>
  </si>
  <si>
    <t xml:space="preserve">                          ANTERIOR</t>
  </si>
  <si>
    <t>TOTAL A PAGAR EN CUBICACION 02</t>
  </si>
  <si>
    <t>CONSTRUCCION DE COLECTOR DE AGUAS RESIDUALES EN LA CAÑADA DE VISTA BELLA, MUNICIPIO SAN FELIPE DE PUERTO PLATA, PROVINCIA PUERTO PLATA</t>
  </si>
  <si>
    <t>006/2021</t>
  </si>
  <si>
    <t>KNORTH CONSTRUCTORA SRL</t>
  </si>
  <si>
    <t xml:space="preserve">EMPALME A RED PRINCIPAL DE SAN MARCOS </t>
  </si>
  <si>
    <t xml:space="preserve">CONSTRUCCION DE COLECTOR DE AGUAS RESIDUALES EN LA CAÑADA DE VISTA BELLA, MUNICIPIO SAN FELIPE DE PUERTO PLATA, PROVINCIA PUERTO PLATA
</t>
  </si>
  <si>
    <t xml:space="preserve">NOTA: </t>
  </si>
  <si>
    <t xml:space="preserve">En los meses de enero y marzo 2022 no se generaron Informes de Presupuesto sobre Programas y Proyectos.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</si>
</sst>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RD$&quot;#,##0.00_);[Red]\(&quot;RD$&quot;#,##0.00\)"/>
    <numFmt numFmtId="167" formatCode="0.0"/>
    <numFmt numFmtId="168" formatCode="_(&quot;RD$&quot;* #,##0.00_);_(&quot;RD$&quot;* \(#,##0.00\);_(&quot;RD$&quot;* &quot;-&quot;??_);_(@_)"/>
    <numFmt numFmtId="169" formatCode="&quot;$&quot;#,##0.00"/>
    <numFmt numFmtId="170" formatCode="&quot;RD$&quot;#,##0.00_);\(&quot;RD$&quot;#,##0.00\)"/>
    <numFmt numFmtId="171" formatCode="&quot;RD$&quot;#,##0.00"/>
    <numFmt numFmtId="172" formatCode="0.0%"/>
    <numFmt numFmtId="173" formatCode="_(* #,##0_);_(* \(#,##0\);_(* &quot;-&quot;??_);_(@_)"/>
    <numFmt numFmtId="174" formatCode="&quot;RD$&quot;#,##0_);\(&quot;RD$&quot;#,##0\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name val="Times New Roman"/>
      <family val="1"/>
    </font>
    <font>
      <b/>
      <sz val="9"/>
      <color theme="9" tint="-0.499984740745262"/>
      <name val="Times New Roman"/>
      <family val="1"/>
    </font>
    <font>
      <b/>
      <sz val="8"/>
      <color theme="9" tint="-0.499984740745262"/>
      <name val="Times New Roman"/>
      <family val="1"/>
    </font>
    <font>
      <b/>
      <sz val="9"/>
      <color rgb="FFFF0000"/>
      <name val="Times New Roman"/>
      <family val="1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name val="Times New Roman"/>
      <family val="1"/>
    </font>
    <font>
      <b/>
      <sz val="10"/>
      <color theme="1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9"/>
      <color rgb="FFFF0000"/>
      <name val="Times New Roman"/>
      <family val="1"/>
    </font>
    <font>
      <sz val="9"/>
      <name val="Calibri"/>
      <family val="2"/>
    </font>
    <font>
      <b/>
      <u/>
      <sz val="9"/>
      <color theme="1"/>
      <name val="Times New Roman"/>
      <family val="1"/>
    </font>
    <font>
      <b/>
      <sz val="10"/>
      <color indexed="12"/>
      <name val="Times New Roman"/>
      <family val="1"/>
    </font>
    <font>
      <b/>
      <sz val="8"/>
      <color rgb="FF0070C0"/>
      <name val="Times New Roman"/>
      <family val="1"/>
    </font>
    <font>
      <sz val="8"/>
      <name val="Calibri"/>
      <family val="2"/>
    </font>
    <font>
      <sz val="8"/>
      <color rgb="FF0070C0"/>
      <name val="Times New Roman"/>
      <family val="1"/>
    </font>
    <font>
      <b/>
      <sz val="8"/>
      <color theme="1"/>
      <name val="Times New Roman"/>
      <family val="1"/>
    </font>
    <font>
      <b/>
      <sz val="8"/>
      <color rgb="FF00B0F0"/>
      <name val="Times New Roman"/>
      <family val="1"/>
    </font>
    <font>
      <b/>
      <u/>
      <sz val="8"/>
      <name val="Times New Roman"/>
      <family val="1"/>
    </font>
    <font>
      <b/>
      <sz val="8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164" fontId="1" fillId="0" borderId="0" applyFont="0" applyFill="0" applyBorder="0" applyAlignment="0" applyProtection="0"/>
  </cellStyleXfs>
  <cellXfs count="1415">
    <xf numFmtId="0" fontId="0" fillId="0" borderId="0" xfId="0"/>
    <xf numFmtId="0" fontId="2" fillId="0" borderId="0" xfId="4"/>
    <xf numFmtId="0" fontId="4" fillId="0" borderId="4" xfId="4" applyFont="1" applyBorder="1" applyAlignment="1">
      <alignment horizontal="center"/>
    </xf>
    <xf numFmtId="0" fontId="4" fillId="0" borderId="0" xfId="4" applyFont="1" applyAlignment="1">
      <alignment horizontal="center"/>
    </xf>
    <xf numFmtId="0" fontId="5" fillId="0" borderId="5" xfId="4" applyFont="1" applyBorder="1" applyAlignment="1">
      <alignment horizontal="center"/>
    </xf>
    <xf numFmtId="0" fontId="6" fillId="0" borderId="0" xfId="4" applyFont="1" applyAlignment="1">
      <alignment horizontal="center"/>
    </xf>
    <xf numFmtId="0" fontId="3" fillId="0" borderId="4" xfId="4" applyFont="1" applyBorder="1" applyAlignment="1">
      <alignment horizontal="center"/>
    </xf>
    <xf numFmtId="0" fontId="3" fillId="0" borderId="0" xfId="4" applyFont="1" applyAlignment="1">
      <alignment horizontal="center"/>
    </xf>
    <xf numFmtId="0" fontId="5" fillId="0" borderId="5" xfId="4" applyFont="1" applyBorder="1"/>
    <xf numFmtId="0" fontId="7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5" fillId="0" borderId="4" xfId="4" applyFont="1" applyBorder="1"/>
    <xf numFmtId="0" fontId="3" fillId="0" borderId="0" xfId="4" applyFont="1" applyAlignment="1">
      <alignment horizontal="right"/>
    </xf>
    <xf numFmtId="0" fontId="5" fillId="0" borderId="0" xfId="4" applyFont="1"/>
    <xf numFmtId="166" fontId="3" fillId="0" borderId="5" xfId="4" applyNumberFormat="1" applyFont="1" applyBorder="1" applyAlignment="1">
      <alignment horizontal="left"/>
    </xf>
    <xf numFmtId="0" fontId="9" fillId="0" borderId="0" xfId="4" applyFont="1"/>
    <xf numFmtId="0" fontId="10" fillId="0" borderId="0" xfId="4" applyFont="1"/>
    <xf numFmtId="0" fontId="3" fillId="0" borderId="0" xfId="4" applyFont="1" applyAlignment="1">
      <alignment horizontal="left"/>
    </xf>
    <xf numFmtId="0" fontId="3" fillId="0" borderId="0" xfId="4" applyFont="1"/>
    <xf numFmtId="17" fontId="3" fillId="0" borderId="0" xfId="4" applyNumberFormat="1" applyFont="1" applyAlignment="1">
      <alignment horizontal="right"/>
    </xf>
    <xf numFmtId="14" fontId="3" fillId="0" borderId="5" xfId="4" applyNumberFormat="1" applyFont="1" applyBorder="1"/>
    <xf numFmtId="0" fontId="3" fillId="2" borderId="11" xfId="4" applyFont="1" applyFill="1" applyBorder="1" applyAlignment="1">
      <alignment horizontal="center" vertical="top"/>
    </xf>
    <xf numFmtId="0" fontId="3" fillId="2" borderId="11" xfId="4" applyFont="1" applyFill="1" applyBorder="1" applyAlignment="1">
      <alignment horizontal="center"/>
    </xf>
    <xf numFmtId="165" fontId="3" fillId="2" borderId="11" xfId="5" applyFont="1" applyFill="1" applyBorder="1" applyAlignment="1">
      <alignment horizontal="center"/>
    </xf>
    <xf numFmtId="165" fontId="3" fillId="2" borderId="12" xfId="5" applyFont="1" applyFill="1" applyBorder="1" applyAlignment="1">
      <alignment horizontal="center"/>
    </xf>
    <xf numFmtId="165" fontId="3" fillId="3" borderId="12" xfId="5" applyFont="1" applyFill="1" applyBorder="1" applyAlignment="1">
      <alignment horizontal="center"/>
    </xf>
    <xf numFmtId="165" fontId="3" fillId="3" borderId="11" xfId="5" applyFont="1" applyFill="1" applyBorder="1" applyAlignment="1">
      <alignment horizontal="center"/>
    </xf>
    <xf numFmtId="0" fontId="3" fillId="3" borderId="11" xfId="4" applyFont="1" applyFill="1" applyBorder="1" applyAlignment="1">
      <alignment horizontal="left" vertical="top"/>
    </xf>
    <xf numFmtId="0" fontId="3" fillId="3" borderId="11" xfId="4" applyFont="1" applyFill="1" applyBorder="1" applyAlignment="1">
      <alignment horizontal="center"/>
    </xf>
    <xf numFmtId="0" fontId="3" fillId="4" borderId="11" xfId="4" applyFont="1" applyFill="1" applyBorder="1" applyAlignment="1">
      <alignment horizontal="center"/>
    </xf>
    <xf numFmtId="165" fontId="3" fillId="4" borderId="11" xfId="5" applyFont="1" applyFill="1" applyBorder="1" applyAlignment="1">
      <alignment horizontal="center"/>
    </xf>
    <xf numFmtId="165" fontId="11" fillId="0" borderId="0" xfId="5" applyFont="1" applyBorder="1" applyAlignment="1">
      <alignment horizontal="center"/>
    </xf>
    <xf numFmtId="167" fontId="3" fillId="5" borderId="13" xfId="4" applyNumberFormat="1" applyFont="1" applyFill="1" applyBorder="1" applyAlignment="1">
      <alignment horizontal="center" vertical="top"/>
    </xf>
    <xf numFmtId="0" fontId="12" fillId="5" borderId="13" xfId="6" applyFont="1" applyFill="1" applyBorder="1" applyAlignment="1">
      <alignment vertical="center"/>
    </xf>
    <xf numFmtId="0" fontId="5" fillId="5" borderId="13" xfId="4" applyFont="1" applyFill="1" applyBorder="1"/>
    <xf numFmtId="0" fontId="5" fillId="5" borderId="13" xfId="4" applyFont="1" applyFill="1" applyBorder="1" applyAlignment="1">
      <alignment horizontal="center"/>
    </xf>
    <xf numFmtId="165" fontId="5" fillId="5" borderId="13" xfId="5" applyFont="1" applyFill="1" applyBorder="1"/>
    <xf numFmtId="165" fontId="5" fillId="6" borderId="13" xfId="5" applyFont="1" applyFill="1" applyBorder="1"/>
    <xf numFmtId="0" fontId="3" fillId="6" borderId="13" xfId="4" applyFont="1" applyFill="1" applyBorder="1" applyAlignment="1">
      <alignment horizontal="left" vertical="top"/>
    </xf>
    <xf numFmtId="0" fontId="3" fillId="6" borderId="13" xfId="4" applyFont="1" applyFill="1" applyBorder="1"/>
    <xf numFmtId="0" fontId="5" fillId="7" borderId="13" xfId="4" applyFont="1" applyFill="1" applyBorder="1" applyAlignment="1">
      <alignment horizontal="center"/>
    </xf>
    <xf numFmtId="165" fontId="5" fillId="7" borderId="13" xfId="5" applyFont="1" applyFill="1" applyBorder="1"/>
    <xf numFmtId="165" fontId="9" fillId="0" borderId="0" xfId="5" applyFont="1" applyBorder="1"/>
    <xf numFmtId="2" fontId="5" fillId="5" borderId="13" xfId="4" applyNumberFormat="1" applyFont="1" applyFill="1" applyBorder="1" applyAlignment="1">
      <alignment horizontal="center" vertical="top"/>
    </xf>
    <xf numFmtId="0" fontId="13" fillId="5" borderId="13" xfId="6" applyFont="1" applyFill="1" applyBorder="1" applyAlignment="1">
      <alignment vertical="center"/>
    </xf>
    <xf numFmtId="0" fontId="13" fillId="5" borderId="13" xfId="4" applyFont="1" applyFill="1" applyBorder="1" applyAlignment="1">
      <alignment horizontal="center"/>
    </xf>
    <xf numFmtId="2" fontId="14" fillId="5" borderId="13" xfId="4" applyNumberFormat="1" applyFont="1" applyFill="1" applyBorder="1" applyAlignment="1">
      <alignment horizontal="center"/>
    </xf>
    <xf numFmtId="4" fontId="13" fillId="5" borderId="14" xfId="7" applyNumberFormat="1" applyFont="1" applyFill="1" applyBorder="1" applyAlignment="1">
      <alignment horizontal="center" vertical="center"/>
    </xf>
    <xf numFmtId="165" fontId="13" fillId="5" borderId="15" xfId="5" applyFont="1" applyFill="1" applyBorder="1" applyAlignment="1">
      <alignment wrapText="1"/>
    </xf>
    <xf numFmtId="165" fontId="5" fillId="6" borderId="15" xfId="5" applyFont="1" applyFill="1" applyBorder="1"/>
    <xf numFmtId="165" fontId="5" fillId="6" borderId="13" xfId="5" applyFont="1" applyFill="1" applyBorder="1" applyAlignment="1">
      <alignment horizontal="center"/>
    </xf>
    <xf numFmtId="2" fontId="5" fillId="6" borderId="13" xfId="4" applyNumberFormat="1" applyFont="1" applyFill="1" applyBorder="1" applyAlignment="1">
      <alignment horizontal="right"/>
    </xf>
    <xf numFmtId="165" fontId="5" fillId="7" borderId="13" xfId="4" applyNumberFormat="1" applyFont="1" applyFill="1" applyBorder="1"/>
    <xf numFmtId="165" fontId="5" fillId="7" borderId="13" xfId="5" applyFont="1" applyFill="1" applyBorder="1" applyAlignment="1">
      <alignment wrapText="1"/>
    </xf>
    <xf numFmtId="4" fontId="13" fillId="5" borderId="13" xfId="7" applyNumberFormat="1" applyFont="1" applyFill="1" applyBorder="1" applyAlignment="1">
      <alignment horizontal="center" vertical="center"/>
    </xf>
    <xf numFmtId="0" fontId="14" fillId="5" borderId="13" xfId="4" applyFont="1" applyFill="1" applyBorder="1" applyAlignment="1">
      <alignment horizontal="center" vertical="center"/>
    </xf>
    <xf numFmtId="169" fontId="5" fillId="7" borderId="13" xfId="8" applyNumberFormat="1" applyFont="1" applyFill="1" applyBorder="1"/>
    <xf numFmtId="165" fontId="2" fillId="0" borderId="0" xfId="5" applyBorder="1"/>
    <xf numFmtId="0" fontId="2" fillId="5" borderId="13" xfId="4" applyFill="1" applyBorder="1"/>
    <xf numFmtId="0" fontId="3" fillId="5" borderId="13" xfId="4" applyFont="1" applyFill="1" applyBorder="1" applyAlignment="1">
      <alignment wrapText="1"/>
    </xf>
    <xf numFmtId="165" fontId="5" fillId="5" borderId="13" xfId="5" applyFont="1" applyFill="1" applyBorder="1" applyAlignment="1">
      <alignment wrapText="1"/>
    </xf>
    <xf numFmtId="170" fontId="3" fillId="5" borderId="15" xfId="5" applyNumberFormat="1" applyFont="1" applyFill="1" applyBorder="1" applyAlignment="1">
      <alignment wrapText="1"/>
    </xf>
    <xf numFmtId="169" fontId="3" fillId="7" borderId="13" xfId="8" applyNumberFormat="1" applyFont="1" applyFill="1" applyBorder="1" applyAlignment="1">
      <alignment wrapText="1"/>
    </xf>
    <xf numFmtId="165" fontId="3" fillId="7" borderId="13" xfId="5" applyFont="1" applyFill="1" applyBorder="1" applyAlignment="1">
      <alignment wrapText="1"/>
    </xf>
    <xf numFmtId="165" fontId="5" fillId="5" borderId="15" xfId="5" applyFont="1" applyFill="1" applyBorder="1" applyAlignment="1">
      <alignment wrapText="1"/>
    </xf>
    <xf numFmtId="0" fontId="5" fillId="7" borderId="13" xfId="4" applyFont="1" applyFill="1" applyBorder="1"/>
    <xf numFmtId="2" fontId="5" fillId="5" borderId="13" xfId="4" applyNumberFormat="1" applyFont="1" applyFill="1" applyBorder="1" applyAlignment="1">
      <alignment vertical="top"/>
    </xf>
    <xf numFmtId="0" fontId="15" fillId="5" borderId="13" xfId="6" applyFont="1" applyFill="1" applyBorder="1" applyAlignment="1">
      <alignment wrapText="1"/>
    </xf>
    <xf numFmtId="0" fontId="16" fillId="5" borderId="13" xfId="4" applyFont="1" applyFill="1" applyBorder="1" applyAlignment="1">
      <alignment horizontal="center" vertical="center"/>
    </xf>
    <xf numFmtId="2" fontId="17" fillId="5" borderId="13" xfId="4" applyNumberFormat="1" applyFont="1" applyFill="1" applyBorder="1" applyAlignment="1">
      <alignment horizontal="center"/>
    </xf>
    <xf numFmtId="4" fontId="14" fillId="5" borderId="13" xfId="7" applyNumberFormat="1" applyFont="1" applyFill="1" applyBorder="1" applyAlignment="1">
      <alignment horizontal="center" vertical="center"/>
    </xf>
    <xf numFmtId="2" fontId="5" fillId="5" borderId="16" xfId="4" applyNumberFormat="1" applyFont="1" applyFill="1" applyBorder="1" applyAlignment="1">
      <alignment horizontal="center" vertical="top"/>
    </xf>
    <xf numFmtId="165" fontId="5" fillId="6" borderId="17" xfId="5" applyFont="1" applyFill="1" applyBorder="1"/>
    <xf numFmtId="2" fontId="5" fillId="5" borderId="15" xfId="4" applyNumberFormat="1" applyFont="1" applyFill="1" applyBorder="1" applyAlignment="1">
      <alignment horizontal="center" vertical="top"/>
    </xf>
    <xf numFmtId="165" fontId="5" fillId="6" borderId="18" xfId="5" applyFont="1" applyFill="1" applyBorder="1"/>
    <xf numFmtId="2" fontId="5" fillId="5" borderId="14" xfId="4" applyNumberFormat="1" applyFont="1" applyFill="1" applyBorder="1" applyAlignment="1">
      <alignment horizontal="center" vertical="top"/>
    </xf>
    <xf numFmtId="4" fontId="13" fillId="5" borderId="13" xfId="4" applyNumberFormat="1" applyFont="1" applyFill="1" applyBorder="1" applyAlignment="1">
      <alignment horizontal="center"/>
    </xf>
    <xf numFmtId="165" fontId="5" fillId="6" borderId="19" xfId="5" applyFont="1" applyFill="1" applyBorder="1"/>
    <xf numFmtId="4" fontId="5" fillId="7" borderId="14" xfId="4" applyNumberFormat="1" applyFont="1" applyFill="1" applyBorder="1"/>
    <xf numFmtId="167" fontId="5" fillId="5" borderId="13" xfId="4" applyNumberFormat="1" applyFont="1" applyFill="1" applyBorder="1" applyAlignment="1">
      <alignment horizontal="center" vertical="top"/>
    </xf>
    <xf numFmtId="171" fontId="3" fillId="5" borderId="13" xfId="5" applyNumberFormat="1" applyFont="1" applyFill="1" applyBorder="1" applyAlignment="1">
      <alignment wrapText="1"/>
    </xf>
    <xf numFmtId="4" fontId="3" fillId="7" borderId="14" xfId="4" applyNumberFormat="1" applyFont="1" applyFill="1" applyBorder="1" applyAlignment="1">
      <alignment horizontal="center"/>
    </xf>
    <xf numFmtId="4" fontId="3" fillId="7" borderId="13" xfId="5" applyNumberFormat="1" applyFont="1" applyFill="1" applyBorder="1"/>
    <xf numFmtId="167" fontId="3" fillId="5" borderId="16" xfId="4" applyNumberFormat="1" applyFont="1" applyFill="1" applyBorder="1" applyAlignment="1">
      <alignment horizontal="center" vertical="top"/>
    </xf>
    <xf numFmtId="0" fontId="3" fillId="5" borderId="16" xfId="4" applyFont="1" applyFill="1" applyBorder="1" applyAlignment="1">
      <alignment wrapText="1"/>
    </xf>
    <xf numFmtId="0" fontId="5" fillId="5" borderId="16" xfId="4" applyFont="1" applyFill="1" applyBorder="1" applyAlignment="1">
      <alignment horizontal="center"/>
    </xf>
    <xf numFmtId="165" fontId="5" fillId="6" borderId="16" xfId="5" applyFont="1" applyFill="1" applyBorder="1"/>
    <xf numFmtId="0" fontId="5" fillId="7" borderId="16" xfId="4" applyFont="1" applyFill="1" applyBorder="1" applyAlignment="1">
      <alignment horizontal="center"/>
    </xf>
    <xf numFmtId="165" fontId="5" fillId="7" borderId="16" xfId="5" applyFont="1" applyFill="1" applyBorder="1" applyAlignment="1">
      <alignment wrapText="1"/>
    </xf>
    <xf numFmtId="165" fontId="5" fillId="7" borderId="16" xfId="5" applyFont="1" applyFill="1" applyBorder="1"/>
    <xf numFmtId="0" fontId="13" fillId="5" borderId="13" xfId="6" applyFont="1" applyFill="1" applyBorder="1" applyAlignment="1">
      <alignment vertical="center" wrapText="1"/>
    </xf>
    <xf numFmtId="2" fontId="13" fillId="5" borderId="13" xfId="6" applyNumberFormat="1" applyFont="1" applyFill="1" applyBorder="1" applyAlignment="1">
      <alignment horizontal="center" vertical="center"/>
    </xf>
    <xf numFmtId="165" fontId="13" fillId="5" borderId="13" xfId="5" applyFont="1" applyFill="1" applyBorder="1" applyAlignment="1">
      <alignment vertical="center" wrapText="1"/>
    </xf>
    <xf numFmtId="165" fontId="5" fillId="6" borderId="20" xfId="5" applyFont="1" applyFill="1" applyBorder="1"/>
    <xf numFmtId="0" fontId="5" fillId="7" borderId="17" xfId="4" applyFont="1" applyFill="1" applyBorder="1" applyAlignment="1">
      <alignment horizontal="center"/>
    </xf>
    <xf numFmtId="165" fontId="5" fillId="7" borderId="21" xfId="5" applyFont="1" applyFill="1" applyBorder="1"/>
    <xf numFmtId="165" fontId="13" fillId="5" borderId="13" xfId="5" applyFont="1" applyFill="1" applyBorder="1" applyAlignment="1">
      <alignment wrapText="1"/>
    </xf>
    <xf numFmtId="4" fontId="5" fillId="7" borderId="15" xfId="4" applyNumberFormat="1" applyFont="1" applyFill="1" applyBorder="1" applyAlignment="1">
      <alignment horizontal="center"/>
    </xf>
    <xf numFmtId="2" fontId="13" fillId="5" borderId="13" xfId="6" applyNumberFormat="1" applyFont="1" applyFill="1" applyBorder="1" applyAlignment="1">
      <alignment horizontal="center"/>
    </xf>
    <xf numFmtId="4" fontId="5" fillId="7" borderId="13" xfId="4" applyNumberFormat="1" applyFont="1" applyFill="1" applyBorder="1" applyAlignment="1">
      <alignment horizontal="center"/>
    </xf>
    <xf numFmtId="0" fontId="3" fillId="5" borderId="13" xfId="4" applyFont="1" applyFill="1" applyBorder="1" applyAlignment="1">
      <alignment horizontal="left" vertical="center" wrapText="1"/>
    </xf>
    <xf numFmtId="4" fontId="3" fillId="7" borderId="13" xfId="4" applyNumberFormat="1" applyFont="1" applyFill="1" applyBorder="1" applyAlignment="1">
      <alignment horizontal="center"/>
    </xf>
    <xf numFmtId="4" fontId="3" fillId="7" borderId="13" xfId="5" applyNumberFormat="1" applyFont="1" applyFill="1" applyBorder="1" applyAlignment="1">
      <alignment wrapText="1"/>
    </xf>
    <xf numFmtId="2" fontId="3" fillId="5" borderId="13" xfId="4" applyNumberFormat="1" applyFont="1" applyFill="1" applyBorder="1" applyAlignment="1">
      <alignment horizontal="center" vertical="top"/>
    </xf>
    <xf numFmtId="4" fontId="5" fillId="7" borderId="13" xfId="5" applyNumberFormat="1" applyFont="1" applyFill="1" applyBorder="1" applyAlignment="1">
      <alignment wrapText="1"/>
    </xf>
    <xf numFmtId="4" fontId="5" fillId="7" borderId="13" xfId="5" applyNumberFormat="1" applyFont="1" applyFill="1" applyBorder="1"/>
    <xf numFmtId="9" fontId="5" fillId="6" borderId="13" xfId="9" applyFont="1" applyFill="1" applyBorder="1" applyAlignment="1">
      <alignment horizontal="center"/>
    </xf>
    <xf numFmtId="0" fontId="14" fillId="5" borderId="13" xfId="4" applyFont="1" applyFill="1" applyBorder="1" applyAlignment="1">
      <alignment horizontal="center"/>
    </xf>
    <xf numFmtId="4" fontId="13" fillId="5" borderId="13" xfId="10" applyNumberFormat="1" applyFill="1" applyBorder="1" applyAlignment="1">
      <alignment horizontal="center"/>
    </xf>
    <xf numFmtId="165" fontId="13" fillId="5" borderId="15" xfId="5" applyFont="1" applyFill="1" applyBorder="1" applyAlignment="1">
      <alignment horizontal="right" wrapText="1"/>
    </xf>
    <xf numFmtId="0" fontId="15" fillId="5" borderId="13" xfId="6" applyFont="1" applyFill="1" applyBorder="1" applyAlignment="1">
      <alignment vertical="center"/>
    </xf>
    <xf numFmtId="2" fontId="3" fillId="5" borderId="13" xfId="6" applyNumberFormat="1" applyFont="1" applyFill="1" applyBorder="1" applyAlignment="1">
      <alignment horizontal="center" vertical="center"/>
    </xf>
    <xf numFmtId="165" fontId="13" fillId="5" borderId="13" xfId="5" applyFont="1" applyFill="1" applyBorder="1"/>
    <xf numFmtId="171" fontId="12" fillId="5" borderId="13" xfId="5" applyNumberFormat="1" applyFont="1" applyFill="1" applyBorder="1" applyAlignment="1">
      <alignment wrapText="1"/>
    </xf>
    <xf numFmtId="2" fontId="16" fillId="5" borderId="13" xfId="4" applyNumberFormat="1" applyFont="1" applyFill="1" applyBorder="1" applyAlignment="1">
      <alignment horizontal="center" vertical="center"/>
    </xf>
    <xf numFmtId="165" fontId="13" fillId="5" borderId="13" xfId="5" applyFont="1" applyFill="1" applyBorder="1" applyAlignment="1">
      <alignment horizontal="center"/>
    </xf>
    <xf numFmtId="0" fontId="9" fillId="5" borderId="13" xfId="4" applyFont="1" applyFill="1" applyBorder="1"/>
    <xf numFmtId="0" fontId="12" fillId="5" borderId="13" xfId="4" applyFont="1" applyFill="1" applyBorder="1" applyAlignment="1">
      <alignment horizontal="left" wrapText="1"/>
    </xf>
    <xf numFmtId="4" fontId="3" fillId="7" borderId="13" xfId="4" applyNumberFormat="1" applyFont="1" applyFill="1" applyBorder="1" applyAlignment="1">
      <alignment horizontal="right"/>
    </xf>
    <xf numFmtId="0" fontId="3" fillId="5" borderId="13" xfId="4" applyFont="1" applyFill="1" applyBorder="1" applyAlignment="1">
      <alignment horizontal="left" wrapText="1"/>
    </xf>
    <xf numFmtId="170" fontId="3" fillId="5" borderId="13" xfId="4" applyNumberFormat="1" applyFont="1" applyFill="1" applyBorder="1" applyAlignment="1">
      <alignment horizontal="right" wrapText="1"/>
    </xf>
    <xf numFmtId="170" fontId="12" fillId="0" borderId="0" xfId="4" applyNumberFormat="1" applyFont="1"/>
    <xf numFmtId="165" fontId="3" fillId="0" borderId="0" xfId="4" applyNumberFormat="1" applyFont="1"/>
    <xf numFmtId="169" fontId="3" fillId="0" borderId="0" xfId="4" applyNumberFormat="1" applyFont="1"/>
    <xf numFmtId="39" fontId="2" fillId="0" borderId="0" xfId="4" applyNumberFormat="1"/>
    <xf numFmtId="0" fontId="7" fillId="0" borderId="0" xfId="4" applyFont="1"/>
    <xf numFmtId="0" fontId="3" fillId="2" borderId="25" xfId="4" applyFont="1" applyFill="1" applyBorder="1" applyAlignment="1">
      <alignment horizontal="center" vertical="top"/>
    </xf>
    <xf numFmtId="165" fontId="3" fillId="4" borderId="26" xfId="5" applyFont="1" applyFill="1" applyBorder="1" applyAlignment="1">
      <alignment horizontal="center"/>
    </xf>
    <xf numFmtId="0" fontId="12" fillId="5" borderId="13" xfId="6" applyFont="1" applyFill="1" applyBorder="1" applyAlignment="1">
      <alignment horizontal="center" vertical="center" wrapText="1"/>
    </xf>
    <xf numFmtId="0" fontId="12" fillId="5" borderId="13" xfId="6" applyFont="1" applyFill="1" applyBorder="1" applyAlignment="1">
      <alignment vertical="center" wrapText="1"/>
    </xf>
    <xf numFmtId="165" fontId="5" fillId="5" borderId="13" xfId="5" applyFont="1" applyFill="1" applyBorder="1" applyAlignment="1">
      <alignment horizontal="right"/>
    </xf>
    <xf numFmtId="4" fontId="13" fillId="5" borderId="13" xfId="7" applyNumberFormat="1" applyFont="1" applyFill="1" applyBorder="1" applyAlignment="1">
      <alignment horizontal="right" vertical="center"/>
    </xf>
    <xf numFmtId="165" fontId="5" fillId="5" borderId="13" xfId="5" applyFont="1" applyFill="1" applyBorder="1" applyAlignment="1">
      <alignment horizontal="right" wrapText="1"/>
    </xf>
    <xf numFmtId="0" fontId="18" fillId="5" borderId="13" xfId="4" applyFont="1" applyFill="1" applyBorder="1" applyAlignment="1">
      <alignment horizontal="center" vertical="center"/>
    </xf>
    <xf numFmtId="165" fontId="3" fillId="5" borderId="13" xfId="5" applyFont="1" applyFill="1" applyBorder="1" applyAlignment="1">
      <alignment horizontal="right" wrapText="1"/>
    </xf>
    <xf numFmtId="2" fontId="19" fillId="5" borderId="13" xfId="4" applyNumberFormat="1" applyFont="1" applyFill="1" applyBorder="1" applyAlignment="1">
      <alignment horizontal="center" vertical="center"/>
    </xf>
    <xf numFmtId="2" fontId="13" fillId="5" borderId="13" xfId="4" applyNumberFormat="1" applyFont="1" applyFill="1" applyBorder="1" applyAlignment="1">
      <alignment horizontal="right"/>
    </xf>
    <xf numFmtId="0" fontId="13" fillId="5" borderId="13" xfId="4" applyFont="1" applyFill="1" applyBorder="1" applyAlignment="1">
      <alignment horizontal="left" wrapText="1"/>
    </xf>
    <xf numFmtId="0" fontId="16" fillId="5" borderId="13" xfId="4" applyFont="1" applyFill="1" applyBorder="1" applyAlignment="1">
      <alignment horizontal="center"/>
    </xf>
    <xf numFmtId="4" fontId="13" fillId="5" borderId="13" xfId="7" applyNumberFormat="1" applyFont="1" applyFill="1" applyBorder="1" applyAlignment="1">
      <alignment horizontal="right"/>
    </xf>
    <xf numFmtId="165" fontId="5" fillId="5" borderId="13" xfId="5" applyFont="1" applyFill="1" applyBorder="1" applyAlignment="1">
      <alignment horizontal="right" vertical="center" wrapText="1"/>
    </xf>
    <xf numFmtId="165" fontId="3" fillId="5" borderId="13" xfId="5" applyFont="1" applyFill="1" applyBorder="1" applyAlignment="1">
      <alignment horizontal="right" vertical="center" wrapText="1"/>
    </xf>
    <xf numFmtId="4" fontId="13" fillId="5" borderId="13" xfId="7" applyNumberFormat="1" applyFont="1" applyFill="1" applyBorder="1" applyAlignment="1">
      <alignment horizontal="center"/>
    </xf>
    <xf numFmtId="2" fontId="13" fillId="5" borderId="13" xfId="6" applyNumberFormat="1" applyFont="1" applyFill="1" applyBorder="1" applyAlignment="1">
      <alignment horizontal="right" vertical="center"/>
    </xf>
    <xf numFmtId="4" fontId="13" fillId="5" borderId="14" xfId="7" applyNumberFormat="1" applyFont="1" applyFill="1" applyBorder="1" applyAlignment="1">
      <alignment horizontal="right" vertical="center"/>
    </xf>
    <xf numFmtId="0" fontId="3" fillId="5" borderId="13" xfId="4" applyFont="1" applyFill="1" applyBorder="1" applyAlignment="1">
      <alignment horizontal="right" wrapText="1"/>
    </xf>
    <xf numFmtId="39" fontId="3" fillId="5" borderId="13" xfId="4" applyNumberFormat="1" applyFont="1" applyFill="1" applyBorder="1" applyAlignment="1">
      <alignment horizontal="right" wrapText="1"/>
    </xf>
    <xf numFmtId="0" fontId="5" fillId="5" borderId="13" xfId="4" applyFont="1" applyFill="1" applyBorder="1" applyAlignment="1">
      <alignment horizontal="left" wrapText="1"/>
    </xf>
    <xf numFmtId="0" fontId="5" fillId="5" borderId="13" xfId="4" applyFont="1" applyFill="1" applyBorder="1" applyAlignment="1">
      <alignment horizontal="right" wrapText="1"/>
    </xf>
    <xf numFmtId="4" fontId="5" fillId="5" borderId="13" xfId="4" applyNumberFormat="1" applyFont="1" applyFill="1" applyBorder="1" applyAlignment="1">
      <alignment horizontal="right" wrapText="1"/>
    </xf>
    <xf numFmtId="4" fontId="5" fillId="5" borderId="13" xfId="5" applyNumberFormat="1" applyFont="1" applyFill="1" applyBorder="1" applyAlignment="1">
      <alignment horizontal="right" vertical="center" wrapText="1"/>
    </xf>
    <xf numFmtId="0" fontId="12" fillId="0" borderId="0" xfId="4" applyFont="1"/>
    <xf numFmtId="165" fontId="12" fillId="0" borderId="0" xfId="4" applyNumberFormat="1" applyFont="1"/>
    <xf numFmtId="4" fontId="3" fillId="0" borderId="0" xfId="4" applyNumberFormat="1" applyFont="1"/>
    <xf numFmtId="169" fontId="5" fillId="0" borderId="0" xfId="4" applyNumberFormat="1" applyFont="1"/>
    <xf numFmtId="0" fontId="3" fillId="0" borderId="0" xfId="4" applyFont="1" applyAlignment="1">
      <alignment horizontal="center"/>
    </xf>
    <xf numFmtId="0" fontId="4" fillId="0" borderId="27" xfId="4" applyFont="1" applyBorder="1" applyAlignment="1">
      <alignment horizontal="center"/>
    </xf>
    <xf numFmtId="0" fontId="5" fillId="0" borderId="0" xfId="4" applyFont="1" applyAlignment="1">
      <alignment horizontal="center"/>
    </xf>
    <xf numFmtId="0" fontId="3" fillId="0" borderId="27" xfId="4" applyFont="1" applyBorder="1" applyAlignment="1">
      <alignment horizontal="center"/>
    </xf>
    <xf numFmtId="0" fontId="5" fillId="0" borderId="27" xfId="4" applyFont="1" applyBorder="1"/>
    <xf numFmtId="166" fontId="3" fillId="0" borderId="0" xfId="4" applyNumberFormat="1" applyFont="1" applyAlignment="1">
      <alignment horizontal="left"/>
    </xf>
    <xf numFmtId="14" fontId="3" fillId="0" borderId="0" xfId="4" applyNumberFormat="1" applyFont="1"/>
    <xf numFmtId="169" fontId="2" fillId="0" borderId="0" xfId="5" applyNumberFormat="1" applyBorder="1"/>
    <xf numFmtId="9" fontId="3" fillId="0" borderId="0" xfId="9" applyFont="1" applyBorder="1"/>
    <xf numFmtId="4" fontId="5" fillId="0" borderId="0" xfId="4" applyNumberFormat="1" applyFont="1"/>
    <xf numFmtId="0" fontId="5" fillId="0" borderId="0" xfId="4" applyFont="1" applyAlignment="1">
      <alignment horizontal="left" vertical="top"/>
    </xf>
    <xf numFmtId="172" fontId="3" fillId="0" borderId="0" xfId="4" applyNumberFormat="1" applyFont="1" applyAlignment="1">
      <alignment horizontal="center"/>
    </xf>
    <xf numFmtId="4" fontId="2" fillId="0" borderId="0" xfId="4" applyNumberFormat="1"/>
    <xf numFmtId="4" fontId="3" fillId="0" borderId="0" xfId="5" applyNumberFormat="1" applyFont="1" applyBorder="1" applyAlignment="1">
      <alignment horizontal="center"/>
    </xf>
    <xf numFmtId="4" fontId="3" fillId="0" borderId="0" xfId="5" applyNumberFormat="1" applyFont="1" applyBorder="1"/>
    <xf numFmtId="4" fontId="3" fillId="0" borderId="0" xfId="5" applyNumberFormat="1" applyFont="1" applyBorder="1" applyAlignment="1"/>
    <xf numFmtId="9" fontId="3" fillId="0" borderId="0" xfId="4" applyNumberFormat="1" applyFont="1" applyAlignment="1">
      <alignment horizontal="center"/>
    </xf>
    <xf numFmtId="10" fontId="3" fillId="0" borderId="0" xfId="4" applyNumberFormat="1" applyFont="1" applyAlignment="1">
      <alignment horizontal="center"/>
    </xf>
    <xf numFmtId="9" fontId="3" fillId="0" borderId="0" xfId="9" applyFont="1" applyBorder="1" applyAlignment="1">
      <alignment horizontal="center"/>
    </xf>
    <xf numFmtId="172" fontId="20" fillId="0" borderId="0" xfId="4" applyNumberFormat="1" applyFont="1" applyAlignment="1">
      <alignment horizontal="center"/>
    </xf>
    <xf numFmtId="4" fontId="20" fillId="0" borderId="0" xfId="5" applyNumberFormat="1" applyFont="1" applyBorder="1" applyAlignment="1">
      <alignment horizontal="center"/>
    </xf>
    <xf numFmtId="0" fontId="21" fillId="0" borderId="0" xfId="4" applyFont="1"/>
    <xf numFmtId="9" fontId="21" fillId="0" borderId="0" xfId="4" applyNumberFormat="1" applyFont="1" applyAlignment="1">
      <alignment horizontal="center"/>
    </xf>
    <xf numFmtId="4" fontId="21" fillId="0" borderId="0" xfId="5" applyNumberFormat="1" applyFont="1" applyBorder="1" applyAlignment="1">
      <alignment horizontal="center"/>
    </xf>
    <xf numFmtId="4" fontId="21" fillId="0" borderId="0" xfId="5" applyNumberFormat="1" applyFont="1" applyBorder="1"/>
    <xf numFmtId="4" fontId="5" fillId="0" borderId="0" xfId="4" applyNumberFormat="1" applyFont="1" applyAlignment="1">
      <alignment horizontal="left" vertical="top"/>
    </xf>
    <xf numFmtId="4" fontId="5" fillId="0" borderId="0" xfId="5" applyNumberFormat="1" applyFont="1" applyBorder="1"/>
    <xf numFmtId="4" fontId="5" fillId="0" borderId="0" xfId="4" applyNumberFormat="1" applyFont="1" applyAlignment="1">
      <alignment horizontal="center"/>
    </xf>
    <xf numFmtId="0" fontId="22" fillId="0" borderId="0" xfId="4" applyFont="1"/>
    <xf numFmtId="172" fontId="21" fillId="0" borderId="0" xfId="4" applyNumberFormat="1" applyFont="1" applyAlignment="1">
      <alignment horizontal="center"/>
    </xf>
    <xf numFmtId="0" fontId="21" fillId="0" borderId="0" xfId="4" applyFont="1" applyAlignment="1">
      <alignment horizontal="center"/>
    </xf>
    <xf numFmtId="4" fontId="21" fillId="0" borderId="0" xfId="4" applyNumberFormat="1" applyFont="1"/>
    <xf numFmtId="9" fontId="5" fillId="0" borderId="0" xfId="4" applyNumberFormat="1" applyFont="1" applyAlignment="1">
      <alignment horizontal="center"/>
    </xf>
    <xf numFmtId="0" fontId="23" fillId="0" borderId="0" xfId="4" applyFont="1" applyAlignment="1">
      <alignment horizontal="left"/>
    </xf>
    <xf numFmtId="4" fontId="21" fillId="0" borderId="0" xfId="4" applyNumberFormat="1" applyFont="1" applyAlignment="1">
      <alignment horizontal="center"/>
    </xf>
    <xf numFmtId="4" fontId="3" fillId="0" borderId="0" xfId="4" applyNumberFormat="1" applyFont="1" applyAlignment="1">
      <alignment horizontal="center"/>
    </xf>
    <xf numFmtId="168" fontId="3" fillId="0" borderId="0" xfId="4" applyNumberFormat="1" applyFont="1" applyAlignment="1">
      <alignment horizontal="center"/>
    </xf>
    <xf numFmtId="0" fontId="24" fillId="0" borderId="0" xfId="6" applyFont="1" applyAlignment="1">
      <alignment vertical="center" wrapText="1"/>
    </xf>
    <xf numFmtId="2" fontId="25" fillId="0" borderId="0" xfId="6" applyNumberFormat="1" applyFont="1" applyAlignment="1">
      <alignment horizontal="center" vertical="center" wrapText="1"/>
    </xf>
    <xf numFmtId="0" fontId="24" fillId="0" borderId="0" xfId="6" applyFont="1" applyAlignment="1">
      <alignment horizontal="center" vertical="center" wrapText="1"/>
    </xf>
    <xf numFmtId="164" fontId="24" fillId="0" borderId="0" xfId="11" applyFont="1" applyFill="1" applyBorder="1" applyAlignment="1">
      <alignment horizontal="center" vertical="center" wrapText="1"/>
    </xf>
    <xf numFmtId="0" fontId="0" fillId="0" borderId="20" xfId="0" applyBorder="1"/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8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7" xfId="0" applyFont="1" applyBorder="1"/>
    <xf numFmtId="0" fontId="3" fillId="0" borderId="0" xfId="0" applyFont="1" applyAlignment="1">
      <alignment horizontal="right"/>
    </xf>
    <xf numFmtId="0" fontId="5" fillId="0" borderId="0" xfId="0" applyFont="1"/>
    <xf numFmtId="166" fontId="3" fillId="0" borderId="28" xfId="0" applyNumberFormat="1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17" fontId="3" fillId="0" borderId="0" xfId="0" applyNumberFormat="1" applyFont="1" applyAlignment="1">
      <alignment horizontal="right"/>
    </xf>
    <xf numFmtId="14" fontId="3" fillId="0" borderId="28" xfId="0" applyNumberFormat="1" applyFont="1" applyBorder="1"/>
    <xf numFmtId="0" fontId="3" fillId="2" borderId="13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/>
    </xf>
    <xf numFmtId="165" fontId="3" fillId="2" borderId="13" xfId="1" applyFont="1" applyFill="1" applyBorder="1" applyAlignment="1">
      <alignment horizontal="center"/>
    </xf>
    <xf numFmtId="165" fontId="3" fillId="3" borderId="13" xfId="1" applyFont="1" applyFill="1" applyBorder="1" applyAlignment="1">
      <alignment horizontal="center"/>
    </xf>
    <xf numFmtId="0" fontId="3" fillId="3" borderId="13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1" applyFont="1" applyFill="1" applyBorder="1" applyAlignment="1">
      <alignment horizontal="center"/>
    </xf>
    <xf numFmtId="165" fontId="11" fillId="0" borderId="0" xfId="1" applyFont="1" applyBorder="1" applyAlignment="1">
      <alignment horizontal="center"/>
    </xf>
    <xf numFmtId="167" fontId="3" fillId="5" borderId="13" xfId="0" applyNumberFormat="1" applyFont="1" applyFill="1" applyBorder="1" applyAlignment="1">
      <alignment horizontal="center" vertical="top"/>
    </xf>
    <xf numFmtId="0" fontId="3" fillId="5" borderId="13" xfId="0" applyFont="1" applyFill="1" applyBorder="1"/>
    <xf numFmtId="0" fontId="5" fillId="5" borderId="13" xfId="0" applyFont="1" applyFill="1" applyBorder="1"/>
    <xf numFmtId="0" fontId="5" fillId="5" borderId="13" xfId="0" applyFont="1" applyFill="1" applyBorder="1" applyAlignment="1">
      <alignment horizontal="center"/>
    </xf>
    <xf numFmtId="165" fontId="5" fillId="5" borderId="13" xfId="1" applyFont="1" applyFill="1" applyBorder="1"/>
    <xf numFmtId="165" fontId="5" fillId="6" borderId="13" xfId="1" applyFont="1" applyFill="1" applyBorder="1"/>
    <xf numFmtId="0" fontId="3" fillId="6" borderId="13" xfId="0" applyFont="1" applyFill="1" applyBorder="1" applyAlignment="1">
      <alignment horizontal="left" vertical="top"/>
    </xf>
    <xf numFmtId="0" fontId="3" fillId="6" borderId="13" xfId="0" applyFont="1" applyFill="1" applyBorder="1"/>
    <xf numFmtId="0" fontId="5" fillId="7" borderId="13" xfId="0" applyFont="1" applyFill="1" applyBorder="1" applyAlignment="1">
      <alignment horizontal="center"/>
    </xf>
    <xf numFmtId="165" fontId="5" fillId="7" borderId="13" xfId="1" applyFont="1" applyFill="1" applyBorder="1"/>
    <xf numFmtId="165" fontId="9" fillId="0" borderId="0" xfId="1" applyFont="1" applyBorder="1"/>
    <xf numFmtId="2" fontId="5" fillId="5" borderId="13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wrapText="1"/>
    </xf>
    <xf numFmtId="165" fontId="5" fillId="5" borderId="13" xfId="1" applyFont="1" applyFill="1" applyBorder="1" applyAlignment="1">
      <alignment wrapText="1"/>
    </xf>
    <xf numFmtId="2" fontId="5" fillId="6" borderId="13" xfId="0" applyNumberFormat="1" applyFont="1" applyFill="1" applyBorder="1" applyAlignment="1">
      <alignment horizontal="right"/>
    </xf>
    <xf numFmtId="173" fontId="5" fillId="6" borderId="13" xfId="1" applyNumberFormat="1" applyFont="1" applyFill="1" applyBorder="1" applyAlignment="1"/>
    <xf numFmtId="165" fontId="5" fillId="7" borderId="13" xfId="0" applyNumberFormat="1" applyFont="1" applyFill="1" applyBorder="1"/>
    <xf numFmtId="165" fontId="3" fillId="7" borderId="13" xfId="1" applyFont="1" applyFill="1" applyBorder="1" applyAlignment="1">
      <alignment wrapText="1"/>
    </xf>
    <xf numFmtId="165" fontId="3" fillId="7" borderId="13" xfId="1" applyFont="1" applyFill="1" applyBorder="1"/>
    <xf numFmtId="165" fontId="1" fillId="0" borderId="0" xfId="1" applyBorder="1"/>
    <xf numFmtId="165" fontId="5" fillId="7" borderId="13" xfId="1" applyFont="1" applyFill="1" applyBorder="1" applyAlignment="1">
      <alignment wrapText="1"/>
    </xf>
    <xf numFmtId="0" fontId="5" fillId="5" borderId="13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171" fontId="3" fillId="5" borderId="13" xfId="1" applyNumberFormat="1" applyFont="1" applyFill="1" applyBorder="1" applyAlignment="1">
      <alignment wrapText="1"/>
    </xf>
    <xf numFmtId="0" fontId="3" fillId="5" borderId="13" xfId="0" applyFont="1" applyFill="1" applyBorder="1" applyAlignment="1">
      <alignment wrapText="1"/>
    </xf>
    <xf numFmtId="165" fontId="3" fillId="7" borderId="13" xfId="0" applyNumberFormat="1" applyFont="1" applyFill="1" applyBorder="1"/>
    <xf numFmtId="0" fontId="5" fillId="7" borderId="13" xfId="0" applyFont="1" applyFill="1" applyBorder="1"/>
    <xf numFmtId="4" fontId="5" fillId="7" borderId="13" xfId="0" applyNumberFormat="1" applyFont="1" applyFill="1" applyBorder="1"/>
    <xf numFmtId="4" fontId="3" fillId="7" borderId="13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vertical="center" wrapText="1"/>
    </xf>
    <xf numFmtId="2" fontId="3" fillId="5" borderId="13" xfId="0" applyNumberFormat="1" applyFont="1" applyFill="1" applyBorder="1" applyAlignment="1">
      <alignment horizontal="center" vertical="center"/>
    </xf>
    <xf numFmtId="165" fontId="5" fillId="5" borderId="13" xfId="1" applyFont="1" applyFill="1" applyBorder="1" applyAlignment="1">
      <alignment horizontal="center"/>
    </xf>
    <xf numFmtId="0" fontId="5" fillId="5" borderId="13" xfId="0" applyFont="1" applyFill="1" applyBorder="1" applyAlignment="1">
      <alignment horizontal="left" wrapText="1"/>
    </xf>
    <xf numFmtId="4" fontId="5" fillId="5" borderId="13" xfId="1" applyNumberFormat="1" applyFont="1" applyFill="1" applyBorder="1"/>
    <xf numFmtId="4" fontId="5" fillId="5" borderId="13" xfId="1" applyNumberFormat="1" applyFont="1" applyFill="1" applyBorder="1" applyAlignment="1">
      <alignment wrapText="1"/>
    </xf>
    <xf numFmtId="4" fontId="5" fillId="7" borderId="13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165" fontId="3" fillId="5" borderId="13" xfId="1" applyFont="1" applyFill="1" applyBorder="1"/>
    <xf numFmtId="4" fontId="3" fillId="5" borderId="13" xfId="1" applyNumberFormat="1" applyFont="1" applyFill="1" applyBorder="1"/>
    <xf numFmtId="4" fontId="3" fillId="5" borderId="13" xfId="1" applyNumberFormat="1" applyFont="1" applyFill="1" applyBorder="1" applyAlignment="1">
      <alignment wrapText="1"/>
    </xf>
    <xf numFmtId="2" fontId="3" fillId="5" borderId="13" xfId="0" applyNumberFormat="1" applyFont="1" applyFill="1" applyBorder="1" applyAlignment="1">
      <alignment horizontal="center" vertical="top"/>
    </xf>
    <xf numFmtId="9" fontId="5" fillId="6" borderId="13" xfId="3" applyFont="1" applyFill="1" applyBorder="1" applyAlignment="1">
      <alignment horizontal="center"/>
    </xf>
    <xf numFmtId="2" fontId="5" fillId="5" borderId="13" xfId="0" applyNumberFormat="1" applyFont="1" applyFill="1" applyBorder="1" applyAlignment="1">
      <alignment horizontal="center" wrapText="1"/>
    </xf>
    <xf numFmtId="2" fontId="5" fillId="5" borderId="13" xfId="0" applyNumberFormat="1" applyFont="1" applyFill="1" applyBorder="1" applyAlignment="1">
      <alignment horizontal="right"/>
    </xf>
    <xf numFmtId="4" fontId="5" fillId="5" borderId="13" xfId="0" applyNumberFormat="1" applyFont="1" applyFill="1" applyBorder="1" applyAlignment="1">
      <alignment horizontal="right"/>
    </xf>
    <xf numFmtId="169" fontId="3" fillId="7" borderId="13" xfId="1" applyNumberFormat="1" applyFont="1" applyFill="1" applyBorder="1"/>
    <xf numFmtId="165" fontId="5" fillId="6" borderId="13" xfId="3" applyNumberFormat="1" applyFont="1" applyFill="1" applyBorder="1" applyAlignment="1">
      <alignment horizontal="center"/>
    </xf>
    <xf numFmtId="0" fontId="5" fillId="6" borderId="13" xfId="1" applyNumberFormat="1" applyFont="1" applyFill="1" applyBorder="1" applyAlignment="1">
      <alignment horizontal="center"/>
    </xf>
    <xf numFmtId="169" fontId="3" fillId="7" borderId="13" xfId="1" applyNumberFormat="1" applyFont="1" applyFill="1" applyBorder="1" applyAlignment="1">
      <alignment wrapText="1"/>
    </xf>
    <xf numFmtId="2" fontId="3" fillId="5" borderId="13" xfId="0" applyNumberFormat="1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left" wrapText="1"/>
    </xf>
    <xf numFmtId="0" fontId="5" fillId="5" borderId="13" xfId="0" applyFont="1" applyFill="1" applyBorder="1" applyAlignment="1">
      <alignment horizontal="center" wrapText="1"/>
    </xf>
    <xf numFmtId="2" fontId="5" fillId="5" borderId="13" xfId="0" applyNumberFormat="1" applyFont="1" applyFill="1" applyBorder="1" applyAlignment="1">
      <alignment horizontal="right" wrapText="1"/>
    </xf>
    <xf numFmtId="4" fontId="5" fillId="5" borderId="13" xfId="0" applyNumberFormat="1" applyFont="1" applyFill="1" applyBorder="1" applyAlignment="1">
      <alignment horizontal="center" wrapText="1"/>
    </xf>
    <xf numFmtId="4" fontId="5" fillId="5" borderId="13" xfId="0" applyNumberFormat="1" applyFont="1" applyFill="1" applyBorder="1" applyAlignment="1">
      <alignment horizontal="right" wrapText="1"/>
    </xf>
    <xf numFmtId="165" fontId="5" fillId="6" borderId="13" xfId="1" applyFont="1" applyFill="1" applyBorder="1" applyAlignment="1">
      <alignment horizontal="right"/>
    </xf>
    <xf numFmtId="169" fontId="5" fillId="7" borderId="13" xfId="1" applyNumberFormat="1" applyFont="1" applyFill="1" applyBorder="1"/>
    <xf numFmtId="0" fontId="3" fillId="5" borderId="13" xfId="0" applyFont="1" applyFill="1" applyBorder="1" applyAlignment="1">
      <alignment horizontal="left" vertical="top" wrapText="1"/>
    </xf>
    <xf numFmtId="169" fontId="5" fillId="5" borderId="13" xfId="1" applyNumberFormat="1" applyFont="1" applyFill="1" applyBorder="1" applyAlignment="1">
      <alignment wrapText="1"/>
    </xf>
    <xf numFmtId="4" fontId="3" fillId="7" borderId="13" xfId="1" applyNumberFormat="1" applyFont="1" applyFill="1" applyBorder="1"/>
    <xf numFmtId="165" fontId="5" fillId="5" borderId="13" xfId="1" applyFont="1" applyFill="1" applyBorder="1" applyAlignment="1">
      <alignment horizontal="right" wrapText="1"/>
    </xf>
    <xf numFmtId="165" fontId="3" fillId="5" borderId="13" xfId="1" applyFont="1" applyFill="1" applyBorder="1" applyAlignment="1">
      <alignment horizontal="center"/>
    </xf>
    <xf numFmtId="169" fontId="3" fillId="5" borderId="13" xfId="1" applyNumberFormat="1" applyFont="1" applyFill="1" applyBorder="1" applyAlignment="1">
      <alignment wrapText="1"/>
    </xf>
    <xf numFmtId="0" fontId="26" fillId="5" borderId="13" xfId="0" applyFont="1" applyFill="1" applyBorder="1" applyAlignment="1">
      <alignment horizontal="left"/>
    </xf>
    <xf numFmtId="165" fontId="3" fillId="5" borderId="13" xfId="1" applyFont="1" applyFill="1" applyBorder="1" applyAlignment="1">
      <alignment wrapText="1"/>
    </xf>
    <xf numFmtId="0" fontId="12" fillId="0" borderId="0" xfId="0" applyFont="1"/>
    <xf numFmtId="171" fontId="27" fillId="0" borderId="0" xfId="0" applyNumberFormat="1" applyFont="1"/>
    <xf numFmtId="165" fontId="3" fillId="0" borderId="0" xfId="0" applyNumberFormat="1" applyFont="1"/>
    <xf numFmtId="169" fontId="3" fillId="0" borderId="0" xfId="0" applyNumberFormat="1" applyFont="1"/>
    <xf numFmtId="4" fontId="3" fillId="0" borderId="0" xfId="0" applyNumberFormat="1" applyFont="1"/>
    <xf numFmtId="2" fontId="5" fillId="0" borderId="0" xfId="0" applyNumberFormat="1" applyFont="1" applyAlignment="1">
      <alignment horizontal="left" vertical="top"/>
    </xf>
    <xf numFmtId="0" fontId="26" fillId="2" borderId="13" xfId="0" applyFont="1" applyFill="1" applyBorder="1"/>
    <xf numFmtId="0" fontId="26" fillId="2" borderId="13" xfId="0" applyFont="1" applyFill="1" applyBorder="1" applyAlignment="1">
      <alignment horizontal="center"/>
    </xf>
    <xf numFmtId="0" fontId="26" fillId="8" borderId="13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center"/>
    </xf>
    <xf numFmtId="2" fontId="26" fillId="5" borderId="14" xfId="0" applyNumberFormat="1" applyFont="1" applyFill="1" applyBorder="1" applyAlignment="1">
      <alignment horizontal="center"/>
    </xf>
    <xf numFmtId="2" fontId="26" fillId="5" borderId="14" xfId="0" applyNumberFormat="1" applyFont="1" applyFill="1" applyBorder="1" applyAlignment="1">
      <alignment horizontal="left"/>
    </xf>
    <xf numFmtId="2" fontId="29" fillId="5" borderId="14" xfId="0" applyNumberFormat="1" applyFont="1" applyFill="1" applyBorder="1" applyAlignment="1">
      <alignment horizontal="center"/>
    </xf>
    <xf numFmtId="165" fontId="29" fillId="8" borderId="14" xfId="1" applyFont="1" applyFill="1" applyBorder="1"/>
    <xf numFmtId="165" fontId="29" fillId="7" borderId="13" xfId="1" applyFont="1" applyFill="1" applyBorder="1" applyAlignment="1">
      <alignment horizontal="center"/>
    </xf>
    <xf numFmtId="2" fontId="29" fillId="5" borderId="31" xfId="0" applyNumberFormat="1" applyFont="1" applyFill="1" applyBorder="1" applyAlignment="1">
      <alignment horizontal="center"/>
    </xf>
    <xf numFmtId="2" fontId="29" fillId="5" borderId="14" xfId="0" applyNumberFormat="1" applyFont="1" applyFill="1" applyBorder="1" applyAlignment="1">
      <alignment horizontal="left"/>
    </xf>
    <xf numFmtId="2" fontId="29" fillId="5" borderId="14" xfId="0" applyNumberFormat="1" applyFont="1" applyFill="1" applyBorder="1" applyAlignment="1">
      <alignment horizontal="right"/>
    </xf>
    <xf numFmtId="165" fontId="29" fillId="5" borderId="14" xfId="0" applyNumberFormat="1" applyFont="1" applyFill="1" applyBorder="1" applyAlignment="1">
      <alignment horizontal="center"/>
    </xf>
    <xf numFmtId="2" fontId="5" fillId="8" borderId="13" xfId="0" applyNumberFormat="1" applyFont="1" applyFill="1" applyBorder="1" applyAlignment="1">
      <alignment horizontal="right"/>
    </xf>
    <xf numFmtId="173" fontId="5" fillId="8" borderId="13" xfId="1" applyNumberFormat="1" applyFont="1" applyFill="1" applyBorder="1" applyAlignment="1"/>
    <xf numFmtId="2" fontId="29" fillId="5" borderId="13" xfId="0" applyNumberFormat="1" applyFont="1" applyFill="1" applyBorder="1" applyAlignment="1">
      <alignment horizontal="left"/>
    </xf>
    <xf numFmtId="2" fontId="29" fillId="5" borderId="13" xfId="0" applyNumberFormat="1" applyFont="1" applyFill="1" applyBorder="1" applyAlignment="1">
      <alignment horizontal="center"/>
    </xf>
    <xf numFmtId="2" fontId="29" fillId="5" borderId="13" xfId="0" applyNumberFormat="1" applyFont="1" applyFill="1" applyBorder="1" applyAlignment="1">
      <alignment horizontal="right"/>
    </xf>
    <xf numFmtId="165" fontId="29" fillId="5" borderId="13" xfId="0" applyNumberFormat="1" applyFont="1" applyFill="1" applyBorder="1" applyAlignment="1">
      <alignment horizontal="center"/>
    </xf>
    <xf numFmtId="165" fontId="29" fillId="8" borderId="13" xfId="1" applyFont="1" applyFill="1" applyBorder="1"/>
    <xf numFmtId="165" fontId="26" fillId="5" borderId="13" xfId="0" applyNumberFormat="1" applyFont="1" applyFill="1" applyBorder="1" applyAlignment="1">
      <alignment horizontal="center"/>
    </xf>
    <xf numFmtId="2" fontId="29" fillId="0" borderId="0" xfId="0" applyNumberFormat="1" applyFont="1" applyAlignment="1">
      <alignment horizontal="center"/>
    </xf>
    <xf numFmtId="165" fontId="29" fillId="0" borderId="0" xfId="0" applyNumberFormat="1" applyFont="1" applyAlignment="1">
      <alignment horizontal="center"/>
    </xf>
    <xf numFmtId="165" fontId="29" fillId="0" borderId="0" xfId="1" applyFont="1" applyFill="1" applyBorder="1"/>
    <xf numFmtId="173" fontId="29" fillId="0" borderId="0" xfId="0" applyNumberFormat="1" applyFont="1" applyAlignment="1">
      <alignment wrapText="1"/>
    </xf>
    <xf numFmtId="165" fontId="29" fillId="0" borderId="0" xfId="1" applyFont="1" applyFill="1" applyBorder="1" applyAlignment="1">
      <alignment horizontal="center"/>
    </xf>
    <xf numFmtId="165" fontId="3" fillId="0" borderId="0" xfId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165" fontId="19" fillId="0" borderId="0" xfId="0" applyNumberFormat="1" applyFont="1"/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left"/>
    </xf>
    <xf numFmtId="14" fontId="3" fillId="0" borderId="0" xfId="0" applyNumberFormat="1" applyFont="1"/>
    <xf numFmtId="169" fontId="1" fillId="0" borderId="0" xfId="1" applyNumberFormat="1" applyBorder="1"/>
    <xf numFmtId="0" fontId="5" fillId="0" borderId="0" xfId="0" applyFont="1" applyAlignment="1">
      <alignment horizontal="center"/>
    </xf>
    <xf numFmtId="9" fontId="3" fillId="0" borderId="0" xfId="3" applyFont="1" applyBorder="1"/>
    <xf numFmtId="171" fontId="3" fillId="0" borderId="0" xfId="0" applyNumberFormat="1" applyFont="1" applyAlignment="1">
      <alignment horizontal="center"/>
    </xf>
    <xf numFmtId="171" fontId="3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172" fontId="3" fillId="0" borderId="0" xfId="0" applyNumberFormat="1" applyFont="1" applyAlignment="1">
      <alignment horizontal="center"/>
    </xf>
    <xf numFmtId="168" fontId="3" fillId="0" borderId="0" xfId="1" applyNumberFormat="1" applyFont="1" applyBorder="1"/>
    <xf numFmtId="10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10" fontId="3" fillId="0" borderId="0" xfId="3" applyNumberFormat="1" applyFont="1" applyBorder="1" applyAlignment="1">
      <alignment horizontal="center"/>
    </xf>
    <xf numFmtId="170" fontId="3" fillId="0" borderId="0" xfId="1" applyNumberFormat="1" applyFont="1" applyBorder="1" applyAlignment="1"/>
    <xf numFmtId="172" fontId="20" fillId="0" borderId="0" xfId="0" applyNumberFormat="1" applyFont="1" applyAlignment="1">
      <alignment horizontal="center"/>
    </xf>
    <xf numFmtId="171" fontId="20" fillId="0" borderId="0" xfId="1" applyNumberFormat="1" applyFont="1" applyBorder="1" applyAlignment="1">
      <alignment horizontal="center"/>
    </xf>
    <xf numFmtId="9" fontId="2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70" fontId="21" fillId="0" borderId="0" xfId="1" applyNumberFormat="1" applyFont="1" applyBorder="1" applyAlignment="1">
      <alignment horizontal="center"/>
    </xf>
    <xf numFmtId="170" fontId="21" fillId="0" borderId="0" xfId="0" applyNumberFormat="1" applyFont="1" applyAlignment="1">
      <alignment horizontal="center"/>
    </xf>
    <xf numFmtId="0" fontId="21" fillId="0" borderId="0" xfId="0" applyFont="1"/>
    <xf numFmtId="170" fontId="5" fillId="0" borderId="0" xfId="1" applyNumberFormat="1" applyFont="1" applyBorder="1"/>
    <xf numFmtId="174" fontId="5" fillId="0" borderId="0" xfId="0" applyNumberFormat="1" applyFont="1" applyAlignment="1">
      <alignment horizontal="left" vertical="top"/>
    </xf>
    <xf numFmtId="17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  <xf numFmtId="9" fontId="5" fillId="0" borderId="0" xfId="0" applyNumberFormat="1" applyFont="1" applyAlignment="1">
      <alignment horizontal="center"/>
    </xf>
    <xf numFmtId="165" fontId="5" fillId="0" borderId="0" xfId="1" applyFont="1" applyBorder="1"/>
    <xf numFmtId="0" fontId="23" fillId="0" borderId="0" xfId="0" applyFont="1" applyAlignment="1">
      <alignment horizontal="left"/>
    </xf>
    <xf numFmtId="170" fontId="5" fillId="0" borderId="0" xfId="0" applyNumberFormat="1" applyFont="1"/>
    <xf numFmtId="171" fontId="3" fillId="0" borderId="0" xfId="0" applyNumberFormat="1" applyFont="1"/>
    <xf numFmtId="9" fontId="3" fillId="0" borderId="0" xfId="3" applyFont="1" applyBorder="1" applyAlignment="1">
      <alignment horizontal="center"/>
    </xf>
    <xf numFmtId="170" fontId="21" fillId="0" borderId="0" xfId="1" applyNumberFormat="1" applyFont="1" applyBorder="1"/>
    <xf numFmtId="170" fontId="5" fillId="0" borderId="0" xfId="0" applyNumberFormat="1" applyFont="1" applyAlignment="1">
      <alignment horizontal="center"/>
    </xf>
    <xf numFmtId="169" fontId="21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49" fontId="3" fillId="0" borderId="0" xfId="4" applyNumberFormat="1" applyFont="1" applyAlignment="1">
      <alignment horizontal="right"/>
    </xf>
    <xf numFmtId="0" fontId="3" fillId="5" borderId="13" xfId="4" applyFont="1" applyFill="1" applyBorder="1"/>
    <xf numFmtId="0" fontId="5" fillId="5" borderId="13" xfId="4" applyFont="1" applyFill="1" applyBorder="1" applyAlignment="1">
      <alignment wrapText="1"/>
    </xf>
    <xf numFmtId="173" fontId="5" fillId="6" borderId="13" xfId="5" applyNumberFormat="1" applyFont="1" applyFill="1" applyBorder="1" applyAlignment="1"/>
    <xf numFmtId="171" fontId="3" fillId="5" borderId="15" xfId="5" applyNumberFormat="1" applyFont="1" applyFill="1" applyBorder="1" applyAlignment="1">
      <alignment wrapText="1"/>
    </xf>
    <xf numFmtId="165" fontId="3" fillId="7" borderId="13" xfId="4" applyNumberFormat="1" applyFont="1" applyFill="1" applyBorder="1"/>
    <xf numFmtId="169" fontId="3" fillId="7" borderId="13" xfId="8" applyNumberFormat="1" applyFont="1" applyFill="1" applyBorder="1"/>
    <xf numFmtId="0" fontId="5" fillId="5" borderId="16" xfId="4" applyFont="1" applyFill="1" applyBorder="1" applyAlignment="1">
      <alignment wrapText="1"/>
    </xf>
    <xf numFmtId="165" fontId="5" fillId="5" borderId="16" xfId="5" applyFont="1" applyFill="1" applyBorder="1"/>
    <xf numFmtId="165" fontId="5" fillId="5" borderId="17" xfId="5" applyFont="1" applyFill="1" applyBorder="1" applyAlignment="1">
      <alignment wrapText="1"/>
    </xf>
    <xf numFmtId="0" fontId="5" fillId="5" borderId="18" xfId="4" applyFont="1" applyFill="1" applyBorder="1" applyAlignment="1">
      <alignment horizontal="center"/>
    </xf>
    <xf numFmtId="165" fontId="5" fillId="5" borderId="18" xfId="5" applyFont="1" applyFill="1" applyBorder="1"/>
    <xf numFmtId="0" fontId="5" fillId="5" borderId="14" xfId="4" applyFont="1" applyFill="1" applyBorder="1" applyAlignment="1">
      <alignment wrapText="1"/>
    </xf>
    <xf numFmtId="0" fontId="5" fillId="5" borderId="14" xfId="4" applyFont="1" applyFill="1" applyBorder="1" applyAlignment="1">
      <alignment horizontal="center"/>
    </xf>
    <xf numFmtId="165" fontId="5" fillId="5" borderId="14" xfId="5" applyFont="1" applyFill="1" applyBorder="1"/>
    <xf numFmtId="165" fontId="5" fillId="5" borderId="19" xfId="5" applyFont="1" applyFill="1" applyBorder="1" applyAlignment="1">
      <alignment wrapText="1"/>
    </xf>
    <xf numFmtId="165" fontId="5" fillId="6" borderId="14" xfId="5" applyFont="1" applyFill="1" applyBorder="1"/>
    <xf numFmtId="167" fontId="3" fillId="5" borderId="16" xfId="4" applyNumberFormat="1" applyFont="1" applyFill="1" applyBorder="1" applyAlignment="1">
      <alignment horizontal="center" vertical="center"/>
    </xf>
    <xf numFmtId="165" fontId="5" fillId="5" borderId="16" xfId="5" applyFont="1" applyFill="1" applyBorder="1" applyAlignment="1">
      <alignment wrapText="1"/>
    </xf>
    <xf numFmtId="0" fontId="5" fillId="5" borderId="13" xfId="4" applyFont="1" applyFill="1" applyBorder="1" applyAlignment="1">
      <alignment horizontal="left"/>
    </xf>
    <xf numFmtId="0" fontId="5" fillId="5" borderId="20" xfId="4" applyFont="1" applyFill="1" applyBorder="1" applyAlignment="1">
      <alignment horizontal="center"/>
    </xf>
    <xf numFmtId="165" fontId="5" fillId="5" borderId="20" xfId="5" applyFont="1" applyFill="1" applyBorder="1"/>
    <xf numFmtId="2" fontId="5" fillId="5" borderId="16" xfId="4" applyNumberFormat="1" applyFont="1" applyFill="1" applyBorder="1" applyAlignment="1">
      <alignment horizontal="center" vertical="center"/>
    </xf>
    <xf numFmtId="0" fontId="5" fillId="5" borderId="14" xfId="4" applyFont="1" applyFill="1" applyBorder="1" applyAlignment="1">
      <alignment vertical="center"/>
    </xf>
    <xf numFmtId="165" fontId="5" fillId="5" borderId="32" xfId="5" applyFont="1" applyFill="1" applyBorder="1" applyAlignment="1">
      <alignment horizontal="center"/>
    </xf>
    <xf numFmtId="165" fontId="5" fillId="7" borderId="32" xfId="5" applyFont="1" applyFill="1" applyBorder="1"/>
    <xf numFmtId="167" fontId="5" fillId="5" borderId="11" xfId="4" applyNumberFormat="1" applyFont="1" applyFill="1" applyBorder="1" applyAlignment="1">
      <alignment horizontal="center" vertical="top"/>
    </xf>
    <xf numFmtId="0" fontId="3" fillId="5" borderId="11" xfId="4" applyFont="1" applyFill="1" applyBorder="1" applyAlignment="1">
      <alignment horizontal="left" wrapText="1"/>
    </xf>
    <xf numFmtId="0" fontId="5" fillId="5" borderId="11" xfId="4" applyFont="1" applyFill="1" applyBorder="1" applyAlignment="1">
      <alignment horizontal="center"/>
    </xf>
    <xf numFmtId="165" fontId="5" fillId="5" borderId="11" xfId="5" applyFont="1" applyFill="1" applyBorder="1"/>
    <xf numFmtId="171" fontId="3" fillId="5" borderId="11" xfId="5" applyNumberFormat="1" applyFont="1" applyFill="1" applyBorder="1" applyAlignment="1">
      <alignment wrapText="1"/>
    </xf>
    <xf numFmtId="165" fontId="5" fillId="6" borderId="11" xfId="5" applyFont="1" applyFill="1" applyBorder="1"/>
    <xf numFmtId="2" fontId="5" fillId="6" borderId="11" xfId="4" applyNumberFormat="1" applyFont="1" applyFill="1" applyBorder="1" applyAlignment="1">
      <alignment horizontal="right"/>
    </xf>
    <xf numFmtId="9" fontId="5" fillId="6" borderId="11" xfId="9" applyFont="1" applyFill="1" applyBorder="1" applyAlignment="1">
      <alignment horizontal="center"/>
    </xf>
    <xf numFmtId="4" fontId="3" fillId="7" borderId="11" xfId="4" applyNumberFormat="1" applyFont="1" applyFill="1" applyBorder="1" applyAlignment="1">
      <alignment horizontal="center"/>
    </xf>
    <xf numFmtId="4" fontId="3" fillId="7" borderId="11" xfId="5" applyNumberFormat="1" applyFont="1" applyFill="1" applyBorder="1" applyAlignment="1">
      <alignment wrapText="1"/>
    </xf>
    <xf numFmtId="4" fontId="3" fillId="7" borderId="11" xfId="5" applyNumberFormat="1" applyFont="1" applyFill="1" applyBorder="1"/>
    <xf numFmtId="168" fontId="3" fillId="0" borderId="0" xfId="8" applyFont="1" applyBorder="1"/>
    <xf numFmtId="169" fontId="3" fillId="0" borderId="28" xfId="4" applyNumberFormat="1" applyFont="1" applyBorder="1"/>
    <xf numFmtId="0" fontId="5" fillId="0" borderId="28" xfId="4" applyFont="1" applyBorder="1"/>
    <xf numFmtId="0" fontId="3" fillId="2" borderId="35" xfId="4" applyFont="1" applyFill="1" applyBorder="1" applyAlignment="1">
      <alignment horizontal="center"/>
    </xf>
    <xf numFmtId="165" fontId="3" fillId="2" borderId="35" xfId="5" applyFont="1" applyFill="1" applyBorder="1" applyAlignment="1">
      <alignment horizontal="center"/>
    </xf>
    <xf numFmtId="165" fontId="3" fillId="2" borderId="27" xfId="5" applyFont="1" applyFill="1" applyBorder="1" applyAlignment="1">
      <alignment horizontal="center"/>
    </xf>
    <xf numFmtId="165" fontId="3" fillId="3" borderId="27" xfId="5" applyFont="1" applyFill="1" applyBorder="1" applyAlignment="1">
      <alignment horizontal="center"/>
    </xf>
    <xf numFmtId="165" fontId="3" fillId="3" borderId="35" xfId="5" applyFont="1" applyFill="1" applyBorder="1" applyAlignment="1">
      <alignment horizontal="center"/>
    </xf>
    <xf numFmtId="0" fontId="3" fillId="3" borderId="35" xfId="4" applyFont="1" applyFill="1" applyBorder="1" applyAlignment="1">
      <alignment horizontal="left" vertical="top"/>
    </xf>
    <xf numFmtId="0" fontId="3" fillId="3" borderId="35" xfId="4" applyFont="1" applyFill="1" applyBorder="1" applyAlignment="1">
      <alignment horizontal="center"/>
    </xf>
    <xf numFmtId="0" fontId="3" fillId="4" borderId="35" xfId="4" applyFont="1" applyFill="1" applyBorder="1" applyAlignment="1">
      <alignment horizontal="center"/>
    </xf>
    <xf numFmtId="165" fontId="3" fillId="4" borderId="35" xfId="5" applyFont="1" applyFill="1" applyBorder="1" applyAlignment="1">
      <alignment horizontal="center"/>
    </xf>
    <xf numFmtId="2" fontId="5" fillId="5" borderId="15" xfId="4" applyNumberFormat="1" applyFont="1" applyFill="1" applyBorder="1" applyAlignment="1">
      <alignment horizontal="center" wrapText="1"/>
    </xf>
    <xf numFmtId="0" fontId="3" fillId="5" borderId="13" xfId="4" applyFont="1" applyFill="1" applyBorder="1" applyAlignment="1">
      <alignment horizontal="left"/>
    </xf>
    <xf numFmtId="169" fontId="3" fillId="7" borderId="13" xfId="5" applyNumberFormat="1" applyFont="1" applyFill="1" applyBorder="1"/>
    <xf numFmtId="165" fontId="5" fillId="5" borderId="13" xfId="5" applyFont="1" applyFill="1" applyBorder="1" applyAlignment="1">
      <alignment horizontal="center"/>
    </xf>
    <xf numFmtId="169" fontId="5" fillId="5" borderId="13" xfId="5" applyNumberFormat="1" applyFont="1" applyFill="1" applyBorder="1" applyAlignment="1">
      <alignment wrapText="1"/>
    </xf>
    <xf numFmtId="165" fontId="5" fillId="5" borderId="13" xfId="4" applyNumberFormat="1" applyFont="1" applyFill="1" applyBorder="1" applyAlignment="1">
      <alignment horizontal="center"/>
    </xf>
    <xf numFmtId="165" fontId="5" fillId="6" borderId="13" xfId="9" applyNumberFormat="1" applyFont="1" applyFill="1" applyBorder="1" applyAlignment="1">
      <alignment horizontal="center"/>
    </xf>
    <xf numFmtId="0" fontId="5" fillId="6" borderId="13" xfId="5" applyNumberFormat="1" applyFont="1" applyFill="1" applyBorder="1" applyAlignment="1">
      <alignment horizontal="center"/>
    </xf>
    <xf numFmtId="2" fontId="3" fillId="5" borderId="13" xfId="4" applyNumberFormat="1" applyFont="1" applyFill="1" applyBorder="1" applyAlignment="1">
      <alignment horizontal="center" wrapText="1"/>
    </xf>
    <xf numFmtId="0" fontId="3" fillId="5" borderId="14" xfId="4" applyFont="1" applyFill="1" applyBorder="1" applyAlignment="1">
      <alignment horizontal="left"/>
    </xf>
    <xf numFmtId="170" fontId="3" fillId="5" borderId="13" xfId="4" applyNumberFormat="1" applyFont="1" applyFill="1" applyBorder="1" applyAlignment="1">
      <alignment horizontal="center"/>
    </xf>
    <xf numFmtId="165" fontId="3" fillId="9" borderId="12" xfId="5" applyFont="1" applyFill="1" applyBorder="1" applyAlignment="1">
      <alignment horizontal="center"/>
    </xf>
    <xf numFmtId="165" fontId="3" fillId="9" borderId="11" xfId="5" applyFont="1" applyFill="1" applyBorder="1" applyAlignment="1">
      <alignment horizontal="center"/>
    </xf>
    <xf numFmtId="0" fontId="3" fillId="9" borderId="11" xfId="4" applyFont="1" applyFill="1" applyBorder="1" applyAlignment="1">
      <alignment horizontal="left" vertical="top"/>
    </xf>
    <xf numFmtId="0" fontId="3" fillId="9" borderId="11" xfId="4" applyFont="1" applyFill="1" applyBorder="1" applyAlignment="1">
      <alignment horizontal="center"/>
    </xf>
    <xf numFmtId="0" fontId="3" fillId="10" borderId="11" xfId="4" applyFont="1" applyFill="1" applyBorder="1" applyAlignment="1">
      <alignment horizontal="center"/>
    </xf>
    <xf numFmtId="165" fontId="3" fillId="10" borderId="11" xfId="5" applyFont="1" applyFill="1" applyBorder="1" applyAlignment="1">
      <alignment horizontal="center"/>
    </xf>
    <xf numFmtId="165" fontId="3" fillId="10" borderId="26" xfId="5" applyFont="1" applyFill="1" applyBorder="1" applyAlignment="1">
      <alignment horizontal="center"/>
    </xf>
    <xf numFmtId="169" fontId="3" fillId="7" borderId="13" xfId="5" applyNumberFormat="1" applyFont="1" applyFill="1" applyBorder="1" applyAlignment="1">
      <alignment wrapText="1"/>
    </xf>
    <xf numFmtId="0" fontId="5" fillId="5" borderId="14" xfId="4" applyFont="1" applyFill="1" applyBorder="1" applyAlignment="1">
      <alignment horizontal="left" wrapText="1"/>
    </xf>
    <xf numFmtId="0" fontId="5" fillId="5" borderId="14" xfId="4" applyFont="1" applyFill="1" applyBorder="1" applyAlignment="1">
      <alignment horizontal="center" wrapText="1"/>
    </xf>
    <xf numFmtId="4" fontId="5" fillId="5" borderId="14" xfId="4" applyNumberFormat="1" applyFont="1" applyFill="1" applyBorder="1" applyAlignment="1">
      <alignment horizontal="center" wrapText="1"/>
    </xf>
    <xf numFmtId="0" fontId="3" fillId="5" borderId="14" xfId="4" applyFont="1" applyFill="1" applyBorder="1" applyAlignment="1">
      <alignment horizontal="left" wrapText="1"/>
    </xf>
    <xf numFmtId="170" fontId="3" fillId="5" borderId="14" xfId="4" applyNumberFormat="1" applyFont="1" applyFill="1" applyBorder="1" applyAlignment="1">
      <alignment horizontal="right" wrapText="1"/>
    </xf>
    <xf numFmtId="165" fontId="5" fillId="5" borderId="14" xfId="4" applyNumberFormat="1" applyFont="1" applyFill="1" applyBorder="1" applyAlignment="1">
      <alignment horizontal="left" wrapText="1"/>
    </xf>
    <xf numFmtId="165" fontId="5" fillId="6" borderId="13" xfId="5" applyFont="1" applyFill="1" applyBorder="1" applyAlignment="1">
      <alignment horizontal="right"/>
    </xf>
    <xf numFmtId="2" fontId="3" fillId="5" borderId="15" xfId="4" applyNumberFormat="1" applyFont="1" applyFill="1" applyBorder="1" applyAlignment="1">
      <alignment horizontal="center" wrapText="1"/>
    </xf>
    <xf numFmtId="0" fontId="26" fillId="5" borderId="13" xfId="4" applyFont="1" applyFill="1" applyBorder="1"/>
    <xf numFmtId="0" fontId="26" fillId="0" borderId="0" xfId="4" applyFont="1"/>
    <xf numFmtId="171" fontId="3" fillId="0" borderId="0" xfId="4" applyNumberFormat="1" applyFont="1"/>
    <xf numFmtId="171" fontId="3" fillId="0" borderId="0" xfId="5" applyNumberFormat="1" applyFont="1" applyBorder="1" applyAlignment="1">
      <alignment horizontal="center"/>
    </xf>
    <xf numFmtId="2" fontId="2" fillId="0" borderId="0" xfId="4" applyNumberFormat="1"/>
    <xf numFmtId="171" fontId="20" fillId="0" borderId="0" xfId="5" applyNumberFormat="1" applyFont="1" applyBorder="1" applyAlignment="1">
      <alignment horizontal="center"/>
    </xf>
    <xf numFmtId="171" fontId="21" fillId="0" borderId="0" xfId="5" applyNumberFormat="1" applyFont="1" applyBorder="1" applyAlignment="1">
      <alignment horizontal="center"/>
    </xf>
    <xf numFmtId="168" fontId="5" fillId="0" borderId="0" xfId="5" applyNumberFormat="1" applyFont="1" applyBorder="1"/>
    <xf numFmtId="165" fontId="5" fillId="0" borderId="0" xfId="5" applyFont="1" applyBorder="1"/>
    <xf numFmtId="169" fontId="3" fillId="0" borderId="0" xfId="4" applyNumberFormat="1" applyFont="1" applyAlignment="1">
      <alignment horizontal="center"/>
    </xf>
    <xf numFmtId="4" fontId="20" fillId="0" borderId="0" xfId="4" applyNumberFormat="1" applyFont="1" applyAlignment="1">
      <alignment horizontal="center"/>
    </xf>
    <xf numFmtId="169" fontId="20" fillId="0" borderId="0" xfId="4" applyNumberFormat="1" applyFont="1" applyAlignment="1">
      <alignment horizontal="center"/>
    </xf>
    <xf numFmtId="169" fontId="21" fillId="0" borderId="0" xfId="4" applyNumberFormat="1" applyFont="1" applyAlignment="1">
      <alignment horizontal="center"/>
    </xf>
    <xf numFmtId="170" fontId="21" fillId="0" borderId="0" xfId="5" applyNumberFormat="1" applyFont="1" applyBorder="1"/>
    <xf numFmtId="170" fontId="5" fillId="0" borderId="0" xfId="4" applyNumberFormat="1" applyFont="1"/>
    <xf numFmtId="170" fontId="5" fillId="0" borderId="0" xfId="4" applyNumberFormat="1" applyFont="1" applyAlignment="1">
      <alignment horizontal="center"/>
    </xf>
    <xf numFmtId="170" fontId="21" fillId="0" borderId="0" xfId="4" applyNumberFormat="1" applyFont="1" applyAlignment="1">
      <alignment horizontal="center"/>
    </xf>
    <xf numFmtId="0" fontId="2" fillId="0" borderId="28" xfId="4" applyBorder="1"/>
    <xf numFmtId="167" fontId="3" fillId="5" borderId="36" xfId="4" applyNumberFormat="1" applyFont="1" applyFill="1" applyBorder="1" applyAlignment="1">
      <alignment horizontal="center" vertical="top"/>
    </xf>
    <xf numFmtId="165" fontId="5" fillId="7" borderId="37" xfId="5" applyFont="1" applyFill="1" applyBorder="1"/>
    <xf numFmtId="2" fontId="5" fillId="5" borderId="36" xfId="4" applyNumberFormat="1" applyFont="1" applyFill="1" applyBorder="1" applyAlignment="1">
      <alignment horizontal="center" vertical="top"/>
    </xf>
    <xf numFmtId="165" fontId="30" fillId="6" borderId="13" xfId="5" applyFont="1" applyFill="1" applyBorder="1"/>
    <xf numFmtId="165" fontId="5" fillId="7" borderId="13" xfId="5" applyFont="1" applyFill="1" applyBorder="1" applyAlignment="1">
      <alignment horizontal="center"/>
    </xf>
    <xf numFmtId="167" fontId="5" fillId="5" borderId="36" xfId="4" applyNumberFormat="1" applyFont="1" applyFill="1" applyBorder="1" applyAlignment="1">
      <alignment horizontal="center" vertical="top"/>
    </xf>
    <xf numFmtId="169" fontId="3" fillId="7" borderId="13" xfId="5" applyNumberFormat="1" applyFont="1" applyFill="1" applyBorder="1" applyAlignment="1">
      <alignment horizontal="center"/>
    </xf>
    <xf numFmtId="169" fontId="3" fillId="7" borderId="37" xfId="8" applyNumberFormat="1" applyFont="1" applyFill="1" applyBorder="1"/>
    <xf numFmtId="165" fontId="5" fillId="6" borderId="13" xfId="4" applyNumberFormat="1" applyFont="1" applyFill="1" applyBorder="1" applyAlignment="1">
      <alignment horizontal="right"/>
    </xf>
    <xf numFmtId="2" fontId="5" fillId="5" borderId="38" xfId="4" applyNumberFormat="1" applyFont="1" applyFill="1" applyBorder="1" applyAlignment="1">
      <alignment horizontal="center" vertical="top"/>
    </xf>
    <xf numFmtId="165" fontId="30" fillId="6" borderId="16" xfId="5" applyFont="1" applyFill="1" applyBorder="1"/>
    <xf numFmtId="2" fontId="5" fillId="5" borderId="39" xfId="4" applyNumberFormat="1" applyFont="1" applyFill="1" applyBorder="1" applyAlignment="1">
      <alignment horizontal="center" vertical="top"/>
    </xf>
    <xf numFmtId="2" fontId="5" fillId="5" borderId="40" xfId="4" applyNumberFormat="1" applyFont="1" applyFill="1" applyBorder="1" applyAlignment="1">
      <alignment horizontal="center" vertical="top"/>
    </xf>
    <xf numFmtId="165" fontId="30" fillId="6" borderId="14" xfId="5" applyFont="1" applyFill="1" applyBorder="1"/>
    <xf numFmtId="169" fontId="3" fillId="7" borderId="13" xfId="4" applyNumberFormat="1" applyFont="1" applyFill="1" applyBorder="1" applyAlignment="1">
      <alignment horizontal="center"/>
    </xf>
    <xf numFmtId="169" fontId="3" fillId="7" borderId="37" xfId="5" applyNumberFormat="1" applyFont="1" applyFill="1" applyBorder="1"/>
    <xf numFmtId="167" fontId="3" fillId="5" borderId="38" xfId="4" applyNumberFormat="1" applyFont="1" applyFill="1" applyBorder="1" applyAlignment="1">
      <alignment horizontal="center" vertical="top"/>
    </xf>
    <xf numFmtId="2" fontId="5" fillId="6" borderId="16" xfId="4" applyNumberFormat="1" applyFont="1" applyFill="1" applyBorder="1" applyAlignment="1">
      <alignment horizontal="right"/>
    </xf>
    <xf numFmtId="173" fontId="5" fillId="6" borderId="16" xfId="5" applyNumberFormat="1" applyFont="1" applyFill="1" applyBorder="1" applyAlignment="1"/>
    <xf numFmtId="165" fontId="5" fillId="7" borderId="41" xfId="5" applyFont="1" applyFill="1" applyBorder="1"/>
    <xf numFmtId="2" fontId="5" fillId="5" borderId="42" xfId="4" applyNumberFormat="1" applyFont="1" applyFill="1" applyBorder="1" applyAlignment="1">
      <alignment horizontal="center" vertical="top"/>
    </xf>
    <xf numFmtId="2" fontId="5" fillId="6" borderId="17" xfId="4" applyNumberFormat="1" applyFont="1" applyFill="1" applyBorder="1" applyAlignment="1">
      <alignment horizontal="right"/>
    </xf>
    <xf numFmtId="165" fontId="5" fillId="7" borderId="43" xfId="5" applyFont="1" applyFill="1" applyBorder="1"/>
    <xf numFmtId="167" fontId="5" fillId="5" borderId="4" xfId="4" applyNumberFormat="1" applyFont="1" applyFill="1" applyBorder="1" applyAlignment="1">
      <alignment horizontal="center" vertical="top"/>
    </xf>
    <xf numFmtId="0" fontId="5" fillId="5" borderId="35" xfId="4" applyFont="1" applyFill="1" applyBorder="1" applyAlignment="1">
      <alignment wrapText="1"/>
    </xf>
    <xf numFmtId="0" fontId="5" fillId="5" borderId="0" xfId="4" applyFont="1" applyFill="1" applyAlignment="1">
      <alignment horizontal="center"/>
    </xf>
    <xf numFmtId="165" fontId="5" fillId="5" borderId="35" xfId="5" applyFont="1" applyFill="1" applyBorder="1"/>
    <xf numFmtId="165" fontId="5" fillId="5" borderId="0" xfId="5" applyFont="1" applyFill="1" applyBorder="1"/>
    <xf numFmtId="165" fontId="5" fillId="5" borderId="35" xfId="5" applyFont="1" applyFill="1" applyBorder="1" applyAlignment="1">
      <alignment wrapText="1"/>
    </xf>
    <xf numFmtId="165" fontId="5" fillId="6" borderId="0" xfId="5" applyFont="1" applyFill="1" applyBorder="1"/>
    <xf numFmtId="165" fontId="5" fillId="6" borderId="27" xfId="5" applyFont="1" applyFill="1" applyBorder="1"/>
    <xf numFmtId="2" fontId="5" fillId="6" borderId="19" xfId="4" applyNumberFormat="1" applyFont="1" applyFill="1" applyBorder="1" applyAlignment="1">
      <alignment horizontal="right"/>
    </xf>
    <xf numFmtId="173" fontId="5" fillId="6" borderId="14" xfId="5" applyNumberFormat="1" applyFont="1" applyFill="1" applyBorder="1" applyAlignment="1"/>
    <xf numFmtId="0" fontId="5" fillId="7" borderId="27" xfId="4" applyFont="1" applyFill="1" applyBorder="1" applyAlignment="1">
      <alignment horizontal="center"/>
    </xf>
    <xf numFmtId="165" fontId="5" fillId="7" borderId="14" xfId="5" applyFont="1" applyFill="1" applyBorder="1" applyAlignment="1">
      <alignment wrapText="1"/>
    </xf>
    <xf numFmtId="165" fontId="5" fillId="7" borderId="44" xfId="5" applyFont="1" applyFill="1" applyBorder="1"/>
    <xf numFmtId="2" fontId="5" fillId="6" borderId="0" xfId="4" applyNumberFormat="1" applyFont="1" applyFill="1" applyAlignment="1">
      <alignment horizontal="right"/>
    </xf>
    <xf numFmtId="9" fontId="5" fillId="6" borderId="35" xfId="9" applyFont="1" applyFill="1" applyBorder="1" applyAlignment="1">
      <alignment horizontal="center"/>
    </xf>
    <xf numFmtId="165" fontId="5" fillId="7" borderId="0" xfId="5" applyFont="1" applyFill="1" applyBorder="1" applyAlignment="1">
      <alignment wrapText="1"/>
    </xf>
    <xf numFmtId="165" fontId="5" fillId="7" borderId="45" xfId="5" applyFont="1" applyFill="1" applyBorder="1"/>
    <xf numFmtId="165" fontId="5" fillId="7" borderId="27" xfId="5" applyFont="1" applyFill="1" applyBorder="1" applyAlignment="1">
      <alignment horizontal="center"/>
    </xf>
    <xf numFmtId="165" fontId="5" fillId="7" borderId="18" xfId="5" applyFont="1" applyFill="1" applyBorder="1" applyAlignment="1">
      <alignment wrapText="1"/>
    </xf>
    <xf numFmtId="2" fontId="5" fillId="5" borderId="4" xfId="4" applyNumberFormat="1" applyFont="1" applyFill="1" applyBorder="1" applyAlignment="1">
      <alignment horizontal="center" vertical="top"/>
    </xf>
    <xf numFmtId="165" fontId="5" fillId="5" borderId="14" xfId="5" applyFont="1" applyFill="1" applyBorder="1" applyAlignment="1">
      <alignment wrapText="1"/>
    </xf>
    <xf numFmtId="165" fontId="5" fillId="6" borderId="35" xfId="5" applyFont="1" applyFill="1" applyBorder="1"/>
    <xf numFmtId="0" fontId="5" fillId="7" borderId="35" xfId="4" applyFont="1" applyFill="1" applyBorder="1" applyAlignment="1">
      <alignment horizontal="center"/>
    </xf>
    <xf numFmtId="165" fontId="5" fillId="7" borderId="20" xfId="5" applyFont="1" applyFill="1" applyBorder="1" applyAlignment="1">
      <alignment wrapText="1"/>
    </xf>
    <xf numFmtId="2" fontId="5" fillId="5" borderId="46" xfId="4" applyNumberFormat="1" applyFont="1" applyFill="1" applyBorder="1" applyAlignment="1">
      <alignment horizontal="center" vertical="top"/>
    </xf>
    <xf numFmtId="0" fontId="5" fillId="5" borderId="47" xfId="4" applyFont="1" applyFill="1" applyBorder="1" applyAlignment="1">
      <alignment horizontal="center"/>
    </xf>
    <xf numFmtId="165" fontId="5" fillId="5" borderId="47" xfId="5" applyFont="1" applyFill="1" applyBorder="1"/>
    <xf numFmtId="165" fontId="5" fillId="6" borderId="47" xfId="5" applyFont="1" applyFill="1" applyBorder="1"/>
    <xf numFmtId="0" fontId="5" fillId="7" borderId="14" xfId="4" applyFont="1" applyFill="1" applyBorder="1" applyAlignment="1">
      <alignment horizontal="center"/>
    </xf>
    <xf numFmtId="165" fontId="5" fillId="7" borderId="47" xfId="5" applyFont="1" applyFill="1" applyBorder="1" applyAlignment="1">
      <alignment wrapText="1"/>
    </xf>
    <xf numFmtId="165" fontId="5" fillId="7" borderId="48" xfId="5" applyFont="1" applyFill="1" applyBorder="1"/>
    <xf numFmtId="2" fontId="5" fillId="7" borderId="14" xfId="4" applyNumberFormat="1" applyFont="1" applyFill="1" applyBorder="1" applyAlignment="1">
      <alignment horizontal="center"/>
    </xf>
    <xf numFmtId="167" fontId="5" fillId="5" borderId="40" xfId="4" applyNumberFormat="1" applyFont="1" applyFill="1" applyBorder="1" applyAlignment="1">
      <alignment horizontal="center" vertical="top"/>
    </xf>
    <xf numFmtId="171" fontId="3" fillId="5" borderId="14" xfId="5" applyNumberFormat="1" applyFont="1" applyFill="1" applyBorder="1" applyAlignment="1">
      <alignment wrapText="1"/>
    </xf>
    <xf numFmtId="169" fontId="3" fillId="7" borderId="14" xfId="4" applyNumberFormat="1" applyFont="1" applyFill="1" applyBorder="1" applyAlignment="1">
      <alignment horizontal="center"/>
    </xf>
    <xf numFmtId="169" fontId="3" fillId="7" borderId="14" xfId="5" applyNumberFormat="1" applyFont="1" applyFill="1" applyBorder="1" applyAlignment="1">
      <alignment wrapText="1"/>
    </xf>
    <xf numFmtId="169" fontId="3" fillId="7" borderId="48" xfId="5" applyNumberFormat="1" applyFont="1" applyFill="1" applyBorder="1"/>
    <xf numFmtId="165" fontId="5" fillId="7" borderId="13" xfId="4" applyNumberFormat="1" applyFont="1" applyFill="1" applyBorder="1" applyAlignment="1">
      <alignment horizontal="center"/>
    </xf>
    <xf numFmtId="0" fontId="3" fillId="5" borderId="49" xfId="4" applyFont="1" applyFill="1" applyBorder="1" applyAlignment="1">
      <alignment wrapText="1"/>
    </xf>
    <xf numFmtId="0" fontId="5" fillId="5" borderId="49" xfId="4" applyFont="1" applyFill="1" applyBorder="1" applyAlignment="1">
      <alignment horizontal="center"/>
    </xf>
    <xf numFmtId="165" fontId="5" fillId="5" borderId="49" xfId="5" applyFont="1" applyFill="1" applyBorder="1"/>
    <xf numFmtId="171" fontId="3" fillId="5" borderId="49" xfId="5" applyNumberFormat="1" applyFont="1" applyFill="1" applyBorder="1" applyAlignment="1">
      <alignment wrapText="1"/>
    </xf>
    <xf numFmtId="165" fontId="5" fillId="6" borderId="49" xfId="5" applyFont="1" applyFill="1" applyBorder="1"/>
    <xf numFmtId="2" fontId="5" fillId="6" borderId="49" xfId="4" applyNumberFormat="1" applyFont="1" applyFill="1" applyBorder="1" applyAlignment="1">
      <alignment horizontal="right"/>
    </xf>
    <xf numFmtId="9" fontId="5" fillId="6" borderId="49" xfId="9" applyFont="1" applyFill="1" applyBorder="1" applyAlignment="1">
      <alignment horizontal="center"/>
    </xf>
    <xf numFmtId="0" fontId="5" fillId="7" borderId="49" xfId="4" applyFont="1" applyFill="1" applyBorder="1" applyAlignment="1">
      <alignment horizontal="center"/>
    </xf>
    <xf numFmtId="169" fontId="3" fillId="7" borderId="49" xfId="5" applyNumberFormat="1" applyFont="1" applyFill="1" applyBorder="1" applyAlignment="1">
      <alignment wrapText="1"/>
    </xf>
    <xf numFmtId="169" fontId="3" fillId="7" borderId="50" xfId="5" applyNumberFormat="1" applyFont="1" applyFill="1" applyBorder="1"/>
    <xf numFmtId="2" fontId="5" fillId="11" borderId="0" xfId="4" applyNumberFormat="1" applyFont="1" applyFill="1" applyAlignment="1">
      <alignment horizontal="center" vertical="top"/>
    </xf>
    <xf numFmtId="0" fontId="3" fillId="11" borderId="0" xfId="4" applyFont="1" applyFill="1" applyAlignment="1">
      <alignment wrapText="1"/>
    </xf>
    <xf numFmtId="0" fontId="5" fillId="11" borderId="0" xfId="4" applyFont="1" applyFill="1" applyAlignment="1">
      <alignment horizontal="center"/>
    </xf>
    <xf numFmtId="165" fontId="5" fillId="11" borderId="0" xfId="5" applyFont="1" applyFill="1" applyBorder="1"/>
    <xf numFmtId="171" fontId="3" fillId="11" borderId="0" xfId="5" applyNumberFormat="1" applyFont="1" applyFill="1" applyBorder="1" applyAlignment="1">
      <alignment wrapText="1"/>
    </xf>
    <xf numFmtId="2" fontId="5" fillId="11" borderId="0" xfId="4" applyNumberFormat="1" applyFont="1" applyFill="1" applyAlignment="1">
      <alignment horizontal="right"/>
    </xf>
    <xf numFmtId="9" fontId="5" fillId="11" borderId="0" xfId="9" applyFont="1" applyFill="1" applyBorder="1" applyAlignment="1">
      <alignment horizontal="center"/>
    </xf>
    <xf numFmtId="169" fontId="3" fillId="11" borderId="0" xfId="5" applyNumberFormat="1" applyFont="1" applyFill="1" applyBorder="1" applyAlignment="1">
      <alignment wrapText="1"/>
    </xf>
    <xf numFmtId="169" fontId="3" fillId="11" borderId="0" xfId="5" applyNumberFormat="1" applyFont="1" applyFill="1" applyBorder="1"/>
    <xf numFmtId="167" fontId="3" fillId="5" borderId="51" xfId="4" applyNumberFormat="1" applyFont="1" applyFill="1" applyBorder="1" applyAlignment="1">
      <alignment horizontal="center" vertical="top"/>
    </xf>
    <xf numFmtId="0" fontId="3" fillId="5" borderId="52" xfId="4" applyFont="1" applyFill="1" applyBorder="1" applyAlignment="1">
      <alignment wrapText="1"/>
    </xf>
    <xf numFmtId="0" fontId="5" fillId="5" borderId="52" xfId="4" applyFont="1" applyFill="1" applyBorder="1" applyAlignment="1">
      <alignment horizontal="center"/>
    </xf>
    <xf numFmtId="165" fontId="5" fillId="5" borderId="52" xfId="5" applyFont="1" applyFill="1" applyBorder="1"/>
    <xf numFmtId="165" fontId="5" fillId="5" borderId="52" xfId="5" applyFont="1" applyFill="1" applyBorder="1" applyAlignment="1">
      <alignment wrapText="1"/>
    </xf>
    <xf numFmtId="165" fontId="5" fillId="6" borderId="52" xfId="5" applyFont="1" applyFill="1" applyBorder="1"/>
    <xf numFmtId="2" fontId="5" fillId="6" borderId="52" xfId="4" applyNumberFormat="1" applyFont="1" applyFill="1" applyBorder="1" applyAlignment="1">
      <alignment horizontal="right"/>
    </xf>
    <xf numFmtId="9" fontId="5" fillId="6" borderId="52" xfId="9" applyFont="1" applyFill="1" applyBorder="1" applyAlignment="1">
      <alignment horizontal="center"/>
    </xf>
    <xf numFmtId="0" fontId="5" fillId="7" borderId="52" xfId="4" applyFont="1" applyFill="1" applyBorder="1" applyAlignment="1">
      <alignment horizontal="center"/>
    </xf>
    <xf numFmtId="165" fontId="5" fillId="7" borderId="52" xfId="5" applyFont="1" applyFill="1" applyBorder="1" applyAlignment="1">
      <alignment wrapText="1"/>
    </xf>
    <xf numFmtId="165" fontId="5" fillId="7" borderId="53" xfId="5" applyFont="1" applyFill="1" applyBorder="1"/>
    <xf numFmtId="173" fontId="5" fillId="6" borderId="13" xfId="5" applyNumberFormat="1" applyFont="1" applyFill="1" applyBorder="1" applyAlignment="1">
      <alignment horizontal="right"/>
    </xf>
    <xf numFmtId="12" fontId="5" fillId="6" borderId="13" xfId="9" applyNumberFormat="1" applyFont="1" applyFill="1" applyBorder="1" applyAlignment="1">
      <alignment horizontal="right"/>
    </xf>
    <xf numFmtId="169" fontId="3" fillId="7" borderId="13" xfId="8" applyNumberFormat="1" applyFont="1" applyFill="1" applyBorder="1" applyAlignment="1">
      <alignment horizontal="center"/>
    </xf>
    <xf numFmtId="173" fontId="5" fillId="6" borderId="13" xfId="5" applyNumberFormat="1" applyFont="1" applyFill="1" applyBorder="1" applyAlignment="1">
      <alignment horizontal="center"/>
    </xf>
    <xf numFmtId="171" fontId="3" fillId="5" borderId="16" xfId="5" applyNumberFormat="1" applyFont="1" applyFill="1" applyBorder="1" applyAlignment="1">
      <alignment wrapText="1"/>
    </xf>
    <xf numFmtId="169" fontId="3" fillId="7" borderId="16" xfId="4" applyNumberFormat="1" applyFont="1" applyFill="1" applyBorder="1" applyAlignment="1">
      <alignment horizontal="center"/>
    </xf>
    <xf numFmtId="165" fontId="5" fillId="7" borderId="16" xfId="5" applyFont="1" applyFill="1" applyBorder="1" applyAlignment="1">
      <alignment horizontal="center"/>
    </xf>
    <xf numFmtId="2" fontId="5" fillId="5" borderId="54" xfId="4" applyNumberFormat="1" applyFont="1" applyFill="1" applyBorder="1" applyAlignment="1">
      <alignment horizontal="center" vertical="top"/>
    </xf>
    <xf numFmtId="0" fontId="5" fillId="5" borderId="49" xfId="4" applyFont="1" applyFill="1" applyBorder="1" applyAlignment="1">
      <alignment wrapText="1"/>
    </xf>
    <xf numFmtId="165" fontId="5" fillId="5" borderId="49" xfId="5" applyFont="1" applyFill="1" applyBorder="1" applyAlignment="1">
      <alignment wrapText="1"/>
    </xf>
    <xf numFmtId="165" fontId="3" fillId="7" borderId="49" xfId="4" applyNumberFormat="1" applyFont="1" applyFill="1" applyBorder="1" applyAlignment="1">
      <alignment horizontal="center"/>
    </xf>
    <xf numFmtId="165" fontId="5" fillId="7" borderId="50" xfId="5" applyFont="1" applyFill="1" applyBorder="1"/>
    <xf numFmtId="0" fontId="5" fillId="11" borderId="0" xfId="4" applyFont="1" applyFill="1" applyAlignment="1">
      <alignment wrapText="1"/>
    </xf>
    <xf numFmtId="165" fontId="5" fillId="11" borderId="0" xfId="5" applyFont="1" applyFill="1" applyBorder="1" applyAlignment="1">
      <alignment wrapText="1"/>
    </xf>
    <xf numFmtId="0" fontId="3" fillId="2" borderId="55" xfId="4" applyFont="1" applyFill="1" applyBorder="1" applyAlignment="1">
      <alignment horizontal="center" vertical="top"/>
    </xf>
    <xf numFmtId="0" fontId="3" fillId="2" borderId="55" xfId="4" applyFont="1" applyFill="1" applyBorder="1" applyAlignment="1">
      <alignment horizontal="center"/>
    </xf>
    <xf numFmtId="165" fontId="3" fillId="2" borderId="55" xfId="5" applyFont="1" applyFill="1" applyBorder="1" applyAlignment="1">
      <alignment horizontal="center"/>
    </xf>
    <xf numFmtId="165" fontId="3" fillId="3" borderId="55" xfId="5" applyFont="1" applyFill="1" applyBorder="1" applyAlignment="1">
      <alignment horizontal="center"/>
    </xf>
    <xf numFmtId="0" fontId="3" fillId="3" borderId="55" xfId="4" applyFont="1" applyFill="1" applyBorder="1" applyAlignment="1">
      <alignment horizontal="left" vertical="top"/>
    </xf>
    <xf numFmtId="0" fontId="3" fillId="3" borderId="55" xfId="4" applyFont="1" applyFill="1" applyBorder="1" applyAlignment="1">
      <alignment horizontal="center"/>
    </xf>
    <xf numFmtId="0" fontId="3" fillId="4" borderId="55" xfId="4" applyFont="1" applyFill="1" applyBorder="1" applyAlignment="1">
      <alignment horizontal="center"/>
    </xf>
    <xf numFmtId="165" fontId="3" fillId="4" borderId="55" xfId="5" applyFont="1" applyFill="1" applyBorder="1" applyAlignment="1">
      <alignment horizontal="center"/>
    </xf>
    <xf numFmtId="2" fontId="5" fillId="5" borderId="56" xfId="4" applyNumberFormat="1" applyFont="1" applyFill="1" applyBorder="1" applyAlignment="1">
      <alignment horizontal="center" vertical="top"/>
    </xf>
    <xf numFmtId="0" fontId="5" fillId="5" borderId="52" xfId="4" applyFont="1" applyFill="1" applyBorder="1" applyAlignment="1">
      <alignment horizontal="center" vertical="center" wrapText="1"/>
    </xf>
    <xf numFmtId="165" fontId="5" fillId="5" borderId="57" xfId="5" applyFont="1" applyFill="1" applyBorder="1" applyAlignment="1">
      <alignment wrapText="1"/>
    </xf>
    <xf numFmtId="165" fontId="5" fillId="6" borderId="57" xfId="5" applyFont="1" applyFill="1" applyBorder="1"/>
    <xf numFmtId="2" fontId="5" fillId="6" borderId="57" xfId="4" applyNumberFormat="1" applyFont="1" applyFill="1" applyBorder="1" applyAlignment="1">
      <alignment horizontal="right"/>
    </xf>
    <xf numFmtId="0" fontId="5" fillId="6" borderId="2" xfId="9" applyNumberFormat="1" applyFont="1" applyFill="1" applyBorder="1" applyAlignment="1">
      <alignment horizontal="center"/>
    </xf>
    <xf numFmtId="0" fontId="5" fillId="7" borderId="57" xfId="4" applyFont="1" applyFill="1" applyBorder="1" applyAlignment="1">
      <alignment horizontal="center"/>
    </xf>
    <xf numFmtId="165" fontId="5" fillId="7" borderId="58" xfId="5" applyFont="1" applyFill="1" applyBorder="1"/>
    <xf numFmtId="2" fontId="5" fillId="6" borderId="13" xfId="4" applyNumberFormat="1" applyFont="1" applyFill="1" applyBorder="1" applyAlignment="1">
      <alignment horizontal="left" vertical="top"/>
    </xf>
    <xf numFmtId="0" fontId="5" fillId="6" borderId="13" xfId="9" applyNumberFormat="1" applyFont="1" applyFill="1" applyBorder="1" applyAlignment="1">
      <alignment horizontal="center"/>
    </xf>
    <xf numFmtId="165" fontId="5" fillId="7" borderId="59" xfId="5" applyFont="1" applyFill="1" applyBorder="1"/>
    <xf numFmtId="2" fontId="5" fillId="5" borderId="29" xfId="4" applyNumberFormat="1" applyFont="1" applyFill="1" applyBorder="1" applyAlignment="1">
      <alignment horizontal="left" vertical="top"/>
    </xf>
    <xf numFmtId="171" fontId="3" fillId="5" borderId="11" xfId="5" applyNumberFormat="1" applyFont="1" applyFill="1" applyBorder="1"/>
    <xf numFmtId="2" fontId="5" fillId="6" borderId="11" xfId="4" applyNumberFormat="1" applyFont="1" applyFill="1" applyBorder="1" applyAlignment="1">
      <alignment horizontal="left" vertical="top"/>
    </xf>
    <xf numFmtId="0" fontId="5" fillId="6" borderId="30" xfId="4" applyFont="1" applyFill="1" applyBorder="1" applyAlignment="1">
      <alignment wrapText="1"/>
    </xf>
    <xf numFmtId="169" fontId="3" fillId="7" borderId="30" xfId="4" applyNumberFormat="1" applyFont="1" applyFill="1" applyBorder="1" applyAlignment="1">
      <alignment horizontal="center"/>
    </xf>
    <xf numFmtId="169" fontId="3" fillId="7" borderId="11" xfId="5" applyNumberFormat="1" applyFont="1" applyFill="1" applyBorder="1"/>
    <xf numFmtId="169" fontId="3" fillId="7" borderId="60" xfId="5" applyNumberFormat="1" applyFont="1" applyFill="1" applyBorder="1"/>
    <xf numFmtId="0" fontId="3" fillId="2" borderId="61" xfId="4" applyFont="1" applyFill="1" applyBorder="1" applyAlignment="1">
      <alignment horizontal="center" vertical="top"/>
    </xf>
    <xf numFmtId="0" fontId="3" fillId="2" borderId="62" xfId="4" applyFont="1" applyFill="1" applyBorder="1" applyAlignment="1">
      <alignment horizontal="center"/>
    </xf>
    <xf numFmtId="165" fontId="3" fillId="2" borderId="62" xfId="5" applyFont="1" applyFill="1" applyBorder="1" applyAlignment="1">
      <alignment horizontal="center"/>
    </xf>
    <xf numFmtId="165" fontId="3" fillId="2" borderId="33" xfId="5" applyFont="1" applyFill="1" applyBorder="1" applyAlignment="1">
      <alignment horizontal="center"/>
    </xf>
    <xf numFmtId="165" fontId="3" fillId="3" borderId="33" xfId="5" applyFont="1" applyFill="1" applyBorder="1" applyAlignment="1">
      <alignment horizontal="center"/>
    </xf>
    <xf numFmtId="165" fontId="3" fillId="3" borderId="62" xfId="5" applyFont="1" applyFill="1" applyBorder="1" applyAlignment="1">
      <alignment horizontal="center"/>
    </xf>
    <xf numFmtId="0" fontId="3" fillId="3" borderId="62" xfId="4" applyFont="1" applyFill="1" applyBorder="1" applyAlignment="1">
      <alignment horizontal="left" vertical="top"/>
    </xf>
    <xf numFmtId="0" fontId="3" fillId="3" borderId="62" xfId="4" applyFont="1" applyFill="1" applyBorder="1" applyAlignment="1">
      <alignment horizontal="center"/>
    </xf>
    <xf numFmtId="0" fontId="3" fillId="4" borderId="62" xfId="4" applyFont="1" applyFill="1" applyBorder="1" applyAlignment="1">
      <alignment horizontal="center"/>
    </xf>
    <xf numFmtId="165" fontId="3" fillId="4" borderId="62" xfId="5" applyFont="1" applyFill="1" applyBorder="1" applyAlignment="1">
      <alignment horizontal="center"/>
    </xf>
    <xf numFmtId="165" fontId="3" fillId="4" borderId="63" xfId="5" applyFont="1" applyFill="1" applyBorder="1" applyAlignment="1">
      <alignment horizontal="center"/>
    </xf>
    <xf numFmtId="2" fontId="3" fillId="5" borderId="38" xfId="4" applyNumberFormat="1" applyFont="1" applyFill="1" applyBorder="1" applyAlignment="1">
      <alignment horizontal="center" vertical="top"/>
    </xf>
    <xf numFmtId="0" fontId="3" fillId="5" borderId="16" xfId="4" applyFont="1" applyFill="1" applyBorder="1" applyAlignment="1">
      <alignment horizontal="left" wrapText="1"/>
    </xf>
    <xf numFmtId="173" fontId="5" fillId="6" borderId="49" xfId="5" applyNumberFormat="1" applyFont="1" applyFill="1" applyBorder="1" applyAlignment="1">
      <alignment horizontal="center"/>
    </xf>
    <xf numFmtId="165" fontId="5" fillId="7" borderId="49" xfId="5" applyFont="1" applyFill="1" applyBorder="1" applyAlignment="1">
      <alignment horizontal="center"/>
    </xf>
    <xf numFmtId="165" fontId="5" fillId="7" borderId="49" xfId="5" applyFont="1" applyFill="1" applyBorder="1" applyAlignment="1">
      <alignment wrapText="1"/>
    </xf>
    <xf numFmtId="0" fontId="5" fillId="5" borderId="52" xfId="4" applyFont="1" applyFill="1" applyBorder="1" applyAlignment="1">
      <alignment wrapText="1"/>
    </xf>
    <xf numFmtId="165" fontId="5" fillId="7" borderId="57" xfId="5" applyFont="1" applyFill="1" applyBorder="1" applyAlignment="1">
      <alignment horizontal="center"/>
    </xf>
    <xf numFmtId="165" fontId="5" fillId="7" borderId="57" xfId="5" applyFont="1" applyFill="1" applyBorder="1" applyAlignment="1">
      <alignment wrapText="1"/>
    </xf>
    <xf numFmtId="0" fontId="3" fillId="5" borderId="35" xfId="4" applyFont="1" applyFill="1" applyBorder="1" applyAlignment="1">
      <alignment wrapText="1"/>
    </xf>
    <xf numFmtId="0" fontId="5" fillId="5" borderId="35" xfId="4" applyFont="1" applyFill="1" applyBorder="1" applyAlignment="1">
      <alignment horizontal="center"/>
    </xf>
    <xf numFmtId="169" fontId="3" fillId="5" borderId="16" xfId="5" applyNumberFormat="1" applyFont="1" applyFill="1" applyBorder="1" applyAlignment="1">
      <alignment wrapText="1"/>
    </xf>
    <xf numFmtId="169" fontId="3" fillId="7" borderId="16" xfId="5" applyNumberFormat="1" applyFont="1" applyFill="1" applyBorder="1" applyAlignment="1">
      <alignment wrapText="1"/>
    </xf>
    <xf numFmtId="169" fontId="3" fillId="7" borderId="41" xfId="5" applyNumberFormat="1" applyFont="1" applyFill="1" applyBorder="1"/>
    <xf numFmtId="2" fontId="3" fillId="5" borderId="36" xfId="4" applyNumberFormat="1" applyFont="1" applyFill="1" applyBorder="1" applyAlignment="1">
      <alignment horizontal="center" vertical="top"/>
    </xf>
    <xf numFmtId="0" fontId="5" fillId="5" borderId="16" xfId="4" applyFont="1" applyFill="1" applyBorder="1" applyAlignment="1">
      <alignment horizontal="left" wrapText="1"/>
    </xf>
    <xf numFmtId="167" fontId="5" fillId="5" borderId="54" xfId="4" applyNumberFormat="1" applyFont="1" applyFill="1" applyBorder="1" applyAlignment="1">
      <alignment horizontal="center" vertical="top"/>
    </xf>
    <xf numFmtId="169" fontId="3" fillId="7" borderId="49" xfId="5" applyNumberFormat="1" applyFont="1" applyFill="1" applyBorder="1" applyAlignment="1">
      <alignment horizontal="center"/>
    </xf>
    <xf numFmtId="2" fontId="3" fillId="5" borderId="54" xfId="4" applyNumberFormat="1" applyFont="1" applyFill="1" applyBorder="1" applyAlignment="1">
      <alignment horizontal="center" vertical="top"/>
    </xf>
    <xf numFmtId="0" fontId="3" fillId="5" borderId="49" xfId="4" applyFont="1" applyFill="1" applyBorder="1" applyAlignment="1">
      <alignment horizontal="left" wrapText="1"/>
    </xf>
    <xf numFmtId="168" fontId="3" fillId="5" borderId="49" xfId="8" applyFont="1" applyFill="1" applyBorder="1" applyAlignment="1">
      <alignment wrapText="1"/>
    </xf>
    <xf numFmtId="165" fontId="5" fillId="6" borderId="16" xfId="5" applyFont="1" applyFill="1" applyBorder="1" applyAlignment="1">
      <alignment horizontal="right"/>
    </xf>
    <xf numFmtId="167" fontId="5" fillId="5" borderId="38" xfId="4" applyNumberFormat="1" applyFont="1" applyFill="1" applyBorder="1" applyAlignment="1">
      <alignment horizontal="center" vertical="top"/>
    </xf>
    <xf numFmtId="9" fontId="5" fillId="6" borderId="16" xfId="9" applyFont="1" applyFill="1" applyBorder="1" applyAlignment="1">
      <alignment horizontal="center"/>
    </xf>
    <xf numFmtId="169" fontId="3" fillId="7" borderId="16" xfId="5" applyNumberFormat="1" applyFont="1" applyFill="1" applyBorder="1" applyAlignment="1">
      <alignment horizontal="center"/>
    </xf>
    <xf numFmtId="1" fontId="5" fillId="6" borderId="13" xfId="9" applyNumberFormat="1" applyFont="1" applyFill="1" applyBorder="1" applyAlignment="1">
      <alignment horizontal="right"/>
    </xf>
    <xf numFmtId="167" fontId="5" fillId="11" borderId="0" xfId="4" applyNumberFormat="1" applyFont="1" applyFill="1" applyAlignment="1">
      <alignment horizontal="center" vertical="top"/>
    </xf>
    <xf numFmtId="169" fontId="3" fillId="11" borderId="0" xfId="5" applyNumberFormat="1" applyFont="1" applyFill="1" applyBorder="1" applyAlignment="1">
      <alignment horizontal="center"/>
    </xf>
    <xf numFmtId="165" fontId="2" fillId="0" borderId="0" xfId="4" applyNumberFormat="1"/>
    <xf numFmtId="0" fontId="12" fillId="5" borderId="13" xfId="4" applyFont="1" applyFill="1" applyBorder="1" applyAlignment="1">
      <alignment wrapText="1"/>
    </xf>
    <xf numFmtId="170" fontId="5" fillId="5" borderId="13" xfId="5" applyNumberFormat="1" applyFont="1" applyFill="1" applyBorder="1" applyAlignment="1">
      <alignment wrapText="1"/>
    </xf>
    <xf numFmtId="2" fontId="5" fillId="5" borderId="16" xfId="5" applyNumberFormat="1" applyFont="1" applyFill="1" applyBorder="1" applyAlignment="1">
      <alignment wrapText="1"/>
    </xf>
    <xf numFmtId="2" fontId="5" fillId="5" borderId="16" xfId="9" applyNumberFormat="1" applyFont="1" applyFill="1" applyBorder="1" applyAlignment="1">
      <alignment wrapText="1"/>
    </xf>
    <xf numFmtId="12" fontId="5" fillId="5" borderId="16" xfId="5" applyNumberFormat="1" applyFont="1" applyFill="1" applyBorder="1" applyAlignment="1">
      <alignment wrapText="1"/>
    </xf>
    <xf numFmtId="170" fontId="3" fillId="5" borderId="16" xfId="5" applyNumberFormat="1" applyFont="1" applyFill="1" applyBorder="1" applyAlignment="1">
      <alignment wrapText="1"/>
    </xf>
    <xf numFmtId="170" fontId="5" fillId="5" borderId="16" xfId="5" applyNumberFormat="1" applyFont="1" applyFill="1" applyBorder="1" applyAlignment="1">
      <alignment wrapText="1"/>
    </xf>
    <xf numFmtId="165" fontId="3" fillId="5" borderId="16" xfId="5" applyFont="1" applyFill="1" applyBorder="1" applyAlignment="1">
      <alignment wrapText="1"/>
    </xf>
    <xf numFmtId="2" fontId="3" fillId="5" borderId="38" xfId="4" applyNumberFormat="1" applyFont="1" applyFill="1" applyBorder="1" applyAlignment="1">
      <alignment horizontal="center" vertical="center"/>
    </xf>
    <xf numFmtId="2" fontId="5" fillId="5" borderId="38" xfId="4" applyNumberFormat="1" applyFont="1" applyFill="1" applyBorder="1" applyAlignment="1">
      <alignment horizontal="center" vertical="center"/>
    </xf>
    <xf numFmtId="0" fontId="3" fillId="5" borderId="16" xfId="4" applyFont="1" applyFill="1" applyBorder="1" applyAlignment="1">
      <alignment vertical="center" wrapText="1"/>
    </xf>
    <xf numFmtId="39" fontId="5" fillId="5" borderId="16" xfId="5" applyNumberFormat="1" applyFont="1" applyFill="1" applyBorder="1" applyAlignment="1">
      <alignment wrapText="1"/>
    </xf>
    <xf numFmtId="164" fontId="3" fillId="5" borderId="16" xfId="5" applyNumberFormat="1" applyFont="1" applyFill="1" applyBorder="1" applyAlignment="1">
      <alignment wrapText="1"/>
    </xf>
    <xf numFmtId="4" fontId="5" fillId="5" borderId="16" xfId="5" applyNumberFormat="1" applyFont="1" applyFill="1" applyBorder="1" applyAlignment="1">
      <alignment wrapText="1"/>
    </xf>
    <xf numFmtId="4" fontId="5" fillId="7" borderId="16" xfId="5" applyNumberFormat="1" applyFont="1" applyFill="1" applyBorder="1" applyAlignment="1">
      <alignment wrapText="1"/>
    </xf>
    <xf numFmtId="4" fontId="5" fillId="7" borderId="41" xfId="5" applyNumberFormat="1" applyFont="1" applyFill="1" applyBorder="1"/>
    <xf numFmtId="169" fontId="3" fillId="5" borderId="13" xfId="5" applyNumberFormat="1" applyFont="1" applyFill="1" applyBorder="1" applyAlignment="1">
      <alignment wrapText="1"/>
    </xf>
    <xf numFmtId="4" fontId="3" fillId="5" borderId="13" xfId="5" applyNumberFormat="1" applyFont="1" applyFill="1" applyBorder="1" applyAlignment="1">
      <alignment wrapText="1"/>
    </xf>
    <xf numFmtId="0" fontId="3" fillId="5" borderId="13" xfId="4" applyFont="1" applyFill="1" applyBorder="1" applyAlignment="1">
      <alignment horizontal="left" vertical="top" wrapText="1"/>
    </xf>
    <xf numFmtId="170" fontId="3" fillId="5" borderId="13" xfId="5" applyNumberFormat="1" applyFont="1" applyFill="1" applyBorder="1" applyAlignment="1">
      <alignment horizontal="center" vertical="center" wrapText="1"/>
    </xf>
    <xf numFmtId="0" fontId="3" fillId="11" borderId="0" xfId="4" applyFont="1" applyFill="1" applyAlignment="1">
      <alignment horizontal="left" vertical="top" wrapText="1"/>
    </xf>
    <xf numFmtId="0" fontId="2" fillId="11" borderId="0" xfId="4" applyFill="1"/>
    <xf numFmtId="170" fontId="3" fillId="11" borderId="0" xfId="5" applyNumberFormat="1" applyFont="1" applyFill="1" applyBorder="1" applyAlignment="1">
      <alignment horizontal="center" vertical="center" wrapText="1"/>
    </xf>
    <xf numFmtId="0" fontId="13" fillId="5" borderId="13" xfId="4" applyFont="1" applyFill="1" applyBorder="1" applyAlignment="1">
      <alignment wrapText="1"/>
    </xf>
    <xf numFmtId="2" fontId="5" fillId="5" borderId="13" xfId="5" applyNumberFormat="1" applyFont="1" applyFill="1" applyBorder="1" applyAlignment="1">
      <alignment wrapText="1"/>
    </xf>
    <xf numFmtId="12" fontId="5" fillId="5" borderId="13" xfId="5" applyNumberFormat="1" applyFont="1" applyFill="1" applyBorder="1" applyAlignment="1">
      <alignment wrapText="1"/>
    </xf>
    <xf numFmtId="4" fontId="5" fillId="5" borderId="13" xfId="5" applyNumberFormat="1" applyFont="1" applyFill="1" applyBorder="1" applyAlignment="1">
      <alignment wrapText="1"/>
    </xf>
    <xf numFmtId="170" fontId="3" fillId="5" borderId="13" xfId="5" applyNumberFormat="1" applyFont="1" applyFill="1" applyBorder="1" applyAlignment="1">
      <alignment wrapText="1"/>
    </xf>
    <xf numFmtId="0" fontId="13" fillId="5" borderId="13" xfId="4" applyFont="1" applyFill="1" applyBorder="1" applyAlignment="1">
      <alignment vertical="center" wrapText="1"/>
    </xf>
    <xf numFmtId="0" fontId="2" fillId="0" borderId="1" xfId="4" applyBorder="1"/>
    <xf numFmtId="0" fontId="2" fillId="0" borderId="2" xfId="4" applyBorder="1"/>
    <xf numFmtId="0" fontId="12" fillId="0" borderId="2" xfId="4" applyFont="1" applyBorder="1"/>
    <xf numFmtId="0" fontId="10" fillId="0" borderId="2" xfId="4" applyFont="1" applyBorder="1"/>
    <xf numFmtId="0" fontId="2" fillId="0" borderId="3" xfId="4" applyBorder="1"/>
    <xf numFmtId="0" fontId="2" fillId="0" borderId="4" xfId="4" applyBorder="1"/>
    <xf numFmtId="0" fontId="4" fillId="0" borderId="5" xfId="4" applyFont="1" applyBorder="1" applyAlignment="1">
      <alignment horizontal="center"/>
    </xf>
    <xf numFmtId="169" fontId="2" fillId="0" borderId="0" xfId="4" applyNumberFormat="1"/>
    <xf numFmtId="0" fontId="2" fillId="0" borderId="5" xfId="4" applyBorder="1"/>
    <xf numFmtId="171" fontId="3" fillId="0" borderId="0" xfId="4" applyNumberFormat="1" applyFont="1" applyAlignment="1">
      <alignment horizontal="center"/>
    </xf>
    <xf numFmtId="171" fontId="3" fillId="0" borderId="0" xfId="5" applyNumberFormat="1" applyFont="1" applyBorder="1" applyAlignment="1"/>
    <xf numFmtId="0" fontId="5" fillId="0" borderId="4" xfId="4" applyFont="1" applyBorder="1" applyAlignment="1">
      <alignment horizontal="left" vertical="top"/>
    </xf>
    <xf numFmtId="169" fontId="3" fillId="0" borderId="0" xfId="5" applyNumberFormat="1" applyFont="1" applyBorder="1" applyAlignment="1">
      <alignment horizontal="center"/>
    </xf>
    <xf numFmtId="169" fontId="32" fillId="0" borderId="0" xfId="4" applyNumberFormat="1" applyFont="1" applyAlignment="1">
      <alignment horizontal="center"/>
    </xf>
    <xf numFmtId="169" fontId="20" fillId="0" borderId="0" xfId="5" applyNumberFormat="1" applyFont="1" applyBorder="1" applyAlignment="1">
      <alignment horizontal="center"/>
    </xf>
    <xf numFmtId="171" fontId="20" fillId="0" borderId="0" xfId="4" applyNumberFormat="1" applyFont="1" applyAlignment="1">
      <alignment horizontal="center"/>
    </xf>
    <xf numFmtId="169" fontId="21" fillId="0" borderId="0" xfId="4" applyNumberFormat="1" applyFont="1" applyAlignment="1">
      <alignment horizontal="center" vertical="top"/>
    </xf>
    <xf numFmtId="171" fontId="21" fillId="0" borderId="0" xfId="4" applyNumberFormat="1" applyFont="1" applyAlignment="1">
      <alignment horizontal="center"/>
    </xf>
    <xf numFmtId="165" fontId="3" fillId="0" borderId="0" xfId="5" applyFont="1" applyBorder="1"/>
    <xf numFmtId="169" fontId="5" fillId="0" borderId="0" xfId="5" applyNumberFormat="1" applyFont="1" applyBorder="1"/>
    <xf numFmtId="168" fontId="5" fillId="0" borderId="0" xfId="4" applyNumberFormat="1" applyFont="1" applyAlignment="1">
      <alignment horizontal="center"/>
    </xf>
    <xf numFmtId="165" fontId="5" fillId="0" borderId="5" xfId="5" applyFont="1" applyBorder="1"/>
    <xf numFmtId="169" fontId="21" fillId="0" borderId="0" xfId="5" applyNumberFormat="1" applyFont="1" applyBorder="1" applyAlignment="1">
      <alignment horizontal="center"/>
    </xf>
    <xf numFmtId="0" fontId="3" fillId="0" borderId="5" xfId="4" applyFont="1" applyBorder="1" applyAlignment="1">
      <alignment horizontal="center"/>
    </xf>
    <xf numFmtId="169" fontId="3" fillId="0" borderId="0" xfId="5" applyNumberFormat="1" applyFont="1" applyBorder="1"/>
    <xf numFmtId="168" fontId="3" fillId="0" borderId="5" xfId="4" applyNumberFormat="1" applyFont="1" applyBorder="1" applyAlignment="1">
      <alignment horizontal="center"/>
    </xf>
    <xf numFmtId="0" fontId="3" fillId="0" borderId="29" xfId="4" applyFont="1" applyBorder="1" applyAlignment="1">
      <alignment horizontal="center"/>
    </xf>
    <xf numFmtId="0" fontId="3" fillId="0" borderId="30" xfId="4" applyFont="1" applyBorder="1" applyAlignment="1">
      <alignment horizontal="center"/>
    </xf>
    <xf numFmtId="0" fontId="3" fillId="0" borderId="60" xfId="4" applyFont="1" applyBorder="1" applyAlignment="1">
      <alignment horizontal="center"/>
    </xf>
    <xf numFmtId="166" fontId="3" fillId="5" borderId="13" xfId="1" applyNumberFormat="1" applyFont="1" applyFill="1" applyBorder="1" applyAlignment="1">
      <alignment wrapText="1"/>
    </xf>
    <xf numFmtId="0" fontId="16" fillId="5" borderId="13" xfId="0" applyFont="1" applyFill="1" applyBorder="1" applyAlignment="1">
      <alignment horizontal="left" wrapText="1"/>
    </xf>
    <xf numFmtId="0" fontId="16" fillId="5" borderId="13" xfId="0" applyFont="1" applyFill="1" applyBorder="1" applyAlignment="1">
      <alignment horizontal="center"/>
    </xf>
    <xf numFmtId="165" fontId="16" fillId="5" borderId="13" xfId="1" applyFont="1" applyFill="1" applyBorder="1"/>
    <xf numFmtId="165" fontId="16" fillId="5" borderId="13" xfId="1" applyFont="1" applyFill="1" applyBorder="1" applyAlignment="1">
      <alignment wrapText="1"/>
    </xf>
    <xf numFmtId="0" fontId="5" fillId="5" borderId="13" xfId="0" applyFont="1" applyFill="1" applyBorder="1" applyAlignment="1">
      <alignment horizontal="right" wrapText="1"/>
    </xf>
    <xf numFmtId="4" fontId="5" fillId="7" borderId="13" xfId="1" applyNumberFormat="1" applyFont="1" applyFill="1" applyBorder="1"/>
    <xf numFmtId="4" fontId="5" fillId="7" borderId="13" xfId="1" applyNumberFormat="1" applyFont="1" applyFill="1" applyBorder="1" applyAlignment="1">
      <alignment wrapText="1"/>
    </xf>
    <xf numFmtId="166" fontId="3" fillId="7" borderId="13" xfId="1" applyNumberFormat="1" applyFont="1" applyFill="1" applyBorder="1"/>
    <xf numFmtId="165" fontId="16" fillId="0" borderId="0" xfId="1" applyFont="1" applyBorder="1"/>
    <xf numFmtId="4" fontId="5" fillId="0" borderId="0" xfId="0" applyNumberFormat="1" applyFont="1"/>
    <xf numFmtId="4" fontId="0" fillId="0" borderId="0" xfId="0" applyNumberFormat="1"/>
    <xf numFmtId="4" fontId="3" fillId="0" borderId="0" xfId="1" applyNumberFormat="1" applyFont="1" applyBorder="1"/>
    <xf numFmtId="4" fontId="3" fillId="0" borderId="0" xfId="1" applyNumberFormat="1" applyFont="1" applyBorder="1" applyAlignment="1"/>
    <xf numFmtId="4" fontId="20" fillId="0" borderId="0" xfId="1" applyNumberFormat="1" applyFont="1" applyBorder="1" applyAlignment="1">
      <alignment horizontal="center"/>
    </xf>
    <xf numFmtId="4" fontId="21" fillId="0" borderId="0" xfId="1" applyNumberFormat="1" applyFont="1" applyBorder="1" applyAlignment="1">
      <alignment horizontal="center"/>
    </xf>
    <xf numFmtId="4" fontId="21" fillId="0" borderId="0" xfId="0" applyNumberFormat="1" applyFont="1" applyAlignment="1">
      <alignment horizontal="center"/>
    </xf>
    <xf numFmtId="4" fontId="3" fillId="0" borderId="0" xfId="1" applyNumberFormat="1" applyFont="1" applyBorder="1" applyAlignment="1">
      <alignment horizontal="center"/>
    </xf>
    <xf numFmtId="171" fontId="3" fillId="0" borderId="0" xfId="1" applyNumberFormat="1" applyFont="1" applyBorder="1"/>
    <xf numFmtId="171" fontId="5" fillId="0" borderId="0" xfId="1" applyNumberFormat="1" applyFont="1" applyBorder="1"/>
    <xf numFmtId="171" fontId="5" fillId="0" borderId="0" xfId="0" applyNumberFormat="1" applyFont="1" applyAlignment="1">
      <alignment horizontal="left" vertical="top"/>
    </xf>
    <xf numFmtId="4" fontId="5" fillId="0" borderId="0" xfId="1" applyNumberFormat="1" applyFont="1" applyBorder="1"/>
    <xf numFmtId="4" fontId="5" fillId="0" borderId="0" xfId="0" applyNumberFormat="1" applyFont="1" applyAlignment="1">
      <alignment horizontal="center"/>
    </xf>
    <xf numFmtId="4" fontId="21" fillId="0" borderId="0" xfId="1" applyNumberFormat="1" applyFont="1" applyBorder="1"/>
    <xf numFmtId="0" fontId="33" fillId="0" borderId="4" xfId="4" applyFont="1" applyBorder="1" applyAlignment="1">
      <alignment horizontal="center"/>
    </xf>
    <xf numFmtId="0" fontId="33" fillId="0" borderId="0" xfId="4" applyFont="1" applyAlignment="1">
      <alignment horizontal="center"/>
    </xf>
    <xf numFmtId="0" fontId="29" fillId="0" borderId="5" xfId="4" applyFont="1" applyBorder="1" applyAlignment="1">
      <alignment horizontal="center"/>
    </xf>
    <xf numFmtId="0" fontId="13" fillId="0" borderId="5" xfId="4" applyFont="1" applyBorder="1"/>
    <xf numFmtId="0" fontId="26" fillId="0" borderId="0" xfId="4" applyFont="1" applyAlignment="1">
      <alignment horizontal="right"/>
    </xf>
    <xf numFmtId="49" fontId="26" fillId="0" borderId="0" xfId="4" applyNumberFormat="1" applyFont="1" applyAlignment="1">
      <alignment horizontal="right"/>
    </xf>
    <xf numFmtId="0" fontId="29" fillId="0" borderId="0" xfId="4" applyFont="1"/>
    <xf numFmtId="166" fontId="26" fillId="0" borderId="5" xfId="4" applyNumberFormat="1" applyFont="1" applyBorder="1" applyAlignment="1">
      <alignment horizontal="left"/>
    </xf>
    <xf numFmtId="0" fontId="26" fillId="0" borderId="0" xfId="4" applyFont="1" applyAlignment="1">
      <alignment horizontal="left"/>
    </xf>
    <xf numFmtId="17" fontId="26" fillId="0" borderId="0" xfId="4" applyNumberFormat="1" applyFont="1" applyAlignment="1">
      <alignment horizontal="right"/>
    </xf>
    <xf numFmtId="14" fontId="26" fillId="0" borderId="5" xfId="4" applyNumberFormat="1" applyFont="1" applyBorder="1"/>
    <xf numFmtId="0" fontId="29" fillId="0" borderId="5" xfId="4" applyFont="1" applyBorder="1"/>
    <xf numFmtId="0" fontId="26" fillId="2" borderId="25" xfId="4" applyFont="1" applyFill="1" applyBorder="1" applyAlignment="1">
      <alignment horizontal="center" vertical="top"/>
    </xf>
    <xf numFmtId="0" fontId="26" fillId="2" borderId="11" xfId="4" applyFont="1" applyFill="1" applyBorder="1" applyAlignment="1">
      <alignment horizontal="center"/>
    </xf>
    <xf numFmtId="165" fontId="26" fillId="2" borderId="11" xfId="5" applyFont="1" applyFill="1" applyBorder="1" applyAlignment="1">
      <alignment horizontal="center"/>
    </xf>
    <xf numFmtId="165" fontId="26" fillId="2" borderId="12" xfId="5" applyFont="1" applyFill="1" applyBorder="1" applyAlignment="1">
      <alignment horizontal="center"/>
    </xf>
    <xf numFmtId="165" fontId="26" fillId="3" borderId="12" xfId="5" applyFont="1" applyFill="1" applyBorder="1" applyAlignment="1">
      <alignment horizontal="center"/>
    </xf>
    <xf numFmtId="165" fontId="26" fillId="3" borderId="11" xfId="5" applyFont="1" applyFill="1" applyBorder="1" applyAlignment="1">
      <alignment horizontal="center"/>
    </xf>
    <xf numFmtId="0" fontId="26" fillId="3" borderId="11" xfId="4" applyFont="1" applyFill="1" applyBorder="1" applyAlignment="1">
      <alignment horizontal="left" vertical="top"/>
    </xf>
    <xf numFmtId="0" fontId="26" fillId="3" borderId="11" xfId="4" applyFont="1" applyFill="1" applyBorder="1" applyAlignment="1">
      <alignment horizontal="center"/>
    </xf>
    <xf numFmtId="0" fontId="26" fillId="4" borderId="11" xfId="4" applyFont="1" applyFill="1" applyBorder="1" applyAlignment="1">
      <alignment horizontal="center"/>
    </xf>
    <xf numFmtId="165" fontId="26" fillId="4" borderId="11" xfId="5" applyFont="1" applyFill="1" applyBorder="1" applyAlignment="1">
      <alignment horizontal="center"/>
    </xf>
    <xf numFmtId="165" fontId="26" fillId="4" borderId="26" xfId="5" applyFont="1" applyFill="1" applyBorder="1" applyAlignment="1">
      <alignment horizontal="center"/>
    </xf>
    <xf numFmtId="0" fontId="34" fillId="5" borderId="1" xfId="4" applyFont="1" applyFill="1" applyBorder="1" applyAlignment="1">
      <alignment horizontal="center" vertical="top"/>
    </xf>
    <xf numFmtId="0" fontId="34" fillId="5" borderId="57" xfId="4" applyFont="1" applyFill="1" applyBorder="1" applyAlignment="1">
      <alignment horizontal="center"/>
    </xf>
    <xf numFmtId="0" fontId="26" fillId="5" borderId="2" xfId="4" applyFont="1" applyFill="1" applyBorder="1" applyAlignment="1">
      <alignment horizontal="center"/>
    </xf>
    <xf numFmtId="0" fontId="26" fillId="5" borderId="57" xfId="4" applyFont="1" applyFill="1" applyBorder="1" applyAlignment="1">
      <alignment horizontal="center"/>
    </xf>
    <xf numFmtId="165" fontId="26" fillId="5" borderId="2" xfId="5" applyFont="1" applyFill="1" applyBorder="1" applyAlignment="1">
      <alignment horizontal="center"/>
    </xf>
    <xf numFmtId="165" fontId="26" fillId="5" borderId="64" xfId="5" applyFont="1" applyFill="1" applyBorder="1" applyAlignment="1">
      <alignment horizontal="center"/>
    </xf>
    <xf numFmtId="165" fontId="26" fillId="6" borderId="2" xfId="5" applyFont="1" applyFill="1" applyBorder="1" applyAlignment="1">
      <alignment horizontal="center"/>
    </xf>
    <xf numFmtId="165" fontId="26" fillId="6" borderId="57" xfId="5" applyFont="1" applyFill="1" applyBorder="1" applyAlignment="1">
      <alignment horizontal="center"/>
    </xf>
    <xf numFmtId="0" fontId="26" fillId="6" borderId="2" xfId="4" applyFont="1" applyFill="1" applyBorder="1" applyAlignment="1">
      <alignment horizontal="left" vertical="top"/>
    </xf>
    <xf numFmtId="0" fontId="26" fillId="6" borderId="57" xfId="4" applyFont="1" applyFill="1" applyBorder="1" applyAlignment="1">
      <alignment horizontal="center"/>
    </xf>
    <xf numFmtId="0" fontId="26" fillId="7" borderId="2" xfId="4" applyFont="1" applyFill="1" applyBorder="1" applyAlignment="1">
      <alignment horizontal="center"/>
    </xf>
    <xf numFmtId="165" fontId="26" fillId="7" borderId="57" xfId="5" applyFont="1" applyFill="1" applyBorder="1" applyAlignment="1">
      <alignment horizontal="center"/>
    </xf>
    <xf numFmtId="165" fontId="26" fillId="7" borderId="58" xfId="5" applyFont="1" applyFill="1" applyBorder="1" applyAlignment="1">
      <alignment horizontal="center"/>
    </xf>
    <xf numFmtId="167" fontId="26" fillId="5" borderId="36" xfId="4" applyNumberFormat="1" applyFont="1" applyFill="1" applyBorder="1" applyAlignment="1">
      <alignment horizontal="center" vertical="top"/>
    </xf>
    <xf numFmtId="0" fontId="29" fillId="5" borderId="13" xfId="4" applyFont="1" applyFill="1" applyBorder="1"/>
    <xf numFmtId="0" fontId="29" fillId="5" borderId="13" xfId="4" applyFont="1" applyFill="1" applyBorder="1" applyAlignment="1">
      <alignment horizontal="center"/>
    </xf>
    <xf numFmtId="165" fontId="29" fillId="5" borderId="13" xfId="5" applyFont="1" applyFill="1" applyBorder="1"/>
    <xf numFmtId="165" fontId="29" fillId="6" borderId="13" xfId="5" applyFont="1" applyFill="1" applyBorder="1"/>
    <xf numFmtId="0" fontId="26" fillId="6" borderId="13" xfId="4" applyFont="1" applyFill="1" applyBorder="1" applyAlignment="1">
      <alignment horizontal="left" vertical="top"/>
    </xf>
    <xf numFmtId="0" fontId="26" fillId="6" borderId="13" xfId="4" applyFont="1" applyFill="1" applyBorder="1"/>
    <xf numFmtId="0" fontId="29" fillId="6" borderId="13" xfId="4" applyFont="1" applyFill="1" applyBorder="1"/>
    <xf numFmtId="0" fontId="29" fillId="7" borderId="13" xfId="4" applyFont="1" applyFill="1" applyBorder="1" applyAlignment="1">
      <alignment horizontal="center"/>
    </xf>
    <xf numFmtId="165" fontId="29" fillId="7" borderId="13" xfId="5" applyFont="1" applyFill="1" applyBorder="1"/>
    <xf numFmtId="165" fontId="29" fillId="7" borderId="37" xfId="5" applyFont="1" applyFill="1" applyBorder="1"/>
    <xf numFmtId="2" fontId="29" fillId="5" borderId="36" xfId="4" applyNumberFormat="1" applyFont="1" applyFill="1" applyBorder="1" applyAlignment="1">
      <alignment horizontal="center" vertical="top"/>
    </xf>
    <xf numFmtId="0" fontId="29" fillId="5" borderId="13" xfId="4" applyFont="1" applyFill="1" applyBorder="1" applyAlignment="1">
      <alignment wrapText="1"/>
    </xf>
    <xf numFmtId="165" fontId="29" fillId="5" borderId="13" xfId="5" applyFont="1" applyFill="1" applyBorder="1" applyAlignment="1">
      <alignment wrapText="1"/>
    </xf>
    <xf numFmtId="165" fontId="29" fillId="5" borderId="15" xfId="5" applyFont="1" applyFill="1" applyBorder="1" applyAlignment="1">
      <alignment wrapText="1"/>
    </xf>
    <xf numFmtId="165" fontId="29" fillId="6" borderId="15" xfId="5" applyFont="1" applyFill="1" applyBorder="1"/>
    <xf numFmtId="2" fontId="29" fillId="6" borderId="13" xfId="4" applyNumberFormat="1" applyFont="1" applyFill="1" applyBorder="1" applyAlignment="1">
      <alignment horizontal="right"/>
    </xf>
    <xf numFmtId="173" fontId="29" fillId="6" borderId="13" xfId="5" applyNumberFormat="1" applyFont="1" applyFill="1" applyBorder="1" applyAlignment="1">
      <alignment horizontal="center"/>
    </xf>
    <xf numFmtId="165" fontId="29" fillId="7" borderId="13" xfId="5" applyFont="1" applyFill="1" applyBorder="1" applyAlignment="1">
      <alignment horizontal="center"/>
    </xf>
    <xf numFmtId="165" fontId="29" fillId="7" borderId="13" xfId="5" applyFont="1" applyFill="1" applyBorder="1" applyAlignment="1">
      <alignment wrapText="1"/>
    </xf>
    <xf numFmtId="167" fontId="29" fillId="5" borderId="36" xfId="4" applyNumberFormat="1" applyFont="1" applyFill="1" applyBorder="1" applyAlignment="1">
      <alignment horizontal="center" vertical="top"/>
    </xf>
    <xf numFmtId="0" fontId="26" fillId="5" borderId="13" xfId="4" applyFont="1" applyFill="1" applyBorder="1" applyAlignment="1">
      <alignment wrapText="1"/>
    </xf>
    <xf numFmtId="171" fontId="26" fillId="5" borderId="15" xfId="5" applyNumberFormat="1" applyFont="1" applyFill="1" applyBorder="1" applyAlignment="1">
      <alignment wrapText="1"/>
    </xf>
    <xf numFmtId="169" fontId="26" fillId="7" borderId="13" xfId="4" applyNumberFormat="1" applyFont="1" applyFill="1" applyBorder="1" applyAlignment="1">
      <alignment horizontal="center"/>
    </xf>
    <xf numFmtId="169" fontId="26" fillId="7" borderId="13" xfId="5" applyNumberFormat="1" applyFont="1" applyFill="1" applyBorder="1" applyAlignment="1">
      <alignment wrapText="1"/>
    </xf>
    <xf numFmtId="169" fontId="26" fillId="7" borderId="37" xfId="5" applyNumberFormat="1" applyFont="1" applyFill="1" applyBorder="1"/>
    <xf numFmtId="2" fontId="29" fillId="5" borderId="38" xfId="4" applyNumberFormat="1" applyFont="1" applyFill="1" applyBorder="1" applyAlignment="1">
      <alignment horizontal="center" vertical="top"/>
    </xf>
    <xf numFmtId="0" fontId="29" fillId="5" borderId="16" xfId="4" applyFont="1" applyFill="1" applyBorder="1" applyAlignment="1">
      <alignment wrapText="1"/>
    </xf>
    <xf numFmtId="0" fontId="29" fillId="5" borderId="16" xfId="4" applyFont="1" applyFill="1" applyBorder="1" applyAlignment="1">
      <alignment horizontal="center"/>
    </xf>
    <xf numFmtId="165" fontId="29" fillId="5" borderId="16" xfId="5" applyFont="1" applyFill="1" applyBorder="1"/>
    <xf numFmtId="165" fontId="29" fillId="5" borderId="17" xfId="5" applyFont="1" applyFill="1" applyBorder="1" applyAlignment="1">
      <alignment wrapText="1"/>
    </xf>
    <xf numFmtId="165" fontId="29" fillId="6" borderId="17" xfId="5" applyFont="1" applyFill="1" applyBorder="1"/>
    <xf numFmtId="2" fontId="29" fillId="6" borderId="16" xfId="4" applyNumberFormat="1" applyFont="1" applyFill="1" applyBorder="1" applyAlignment="1">
      <alignment horizontal="right"/>
    </xf>
    <xf numFmtId="173" fontId="29" fillId="6" borderId="16" xfId="5" applyNumberFormat="1" applyFont="1" applyFill="1" applyBorder="1" applyAlignment="1">
      <alignment horizontal="center"/>
    </xf>
    <xf numFmtId="165" fontId="29" fillId="6" borderId="16" xfId="5" applyFont="1" applyFill="1" applyBorder="1"/>
    <xf numFmtId="165" fontId="29" fillId="7" borderId="16" xfId="5" applyFont="1" applyFill="1" applyBorder="1" applyAlignment="1">
      <alignment horizontal="center"/>
    </xf>
    <xf numFmtId="165" fontId="29" fillId="7" borderId="41" xfId="5" applyFont="1" applyFill="1" applyBorder="1"/>
    <xf numFmtId="2" fontId="29" fillId="5" borderId="42" xfId="4" applyNumberFormat="1" applyFont="1" applyFill="1" applyBorder="1" applyAlignment="1">
      <alignment horizontal="center" vertical="top"/>
    </xf>
    <xf numFmtId="0" fontId="8" fillId="5" borderId="20" xfId="4" applyFont="1" applyFill="1" applyBorder="1"/>
    <xf numFmtId="0" fontId="8" fillId="5" borderId="16" xfId="4" applyFont="1" applyFill="1" applyBorder="1"/>
    <xf numFmtId="2" fontId="29" fillId="6" borderId="20" xfId="4" applyNumberFormat="1" applyFont="1" applyFill="1" applyBorder="1" applyAlignment="1">
      <alignment horizontal="right"/>
    </xf>
    <xf numFmtId="165" fontId="29" fillId="6" borderId="20" xfId="5" applyFont="1" applyFill="1" applyBorder="1"/>
    <xf numFmtId="165" fontId="29" fillId="7" borderId="17" xfId="5" applyFont="1" applyFill="1" applyBorder="1" applyAlignment="1">
      <alignment horizontal="center"/>
    </xf>
    <xf numFmtId="167" fontId="29" fillId="5" borderId="46" xfId="4" applyNumberFormat="1" applyFont="1" applyFill="1" applyBorder="1" applyAlignment="1">
      <alignment horizontal="center" vertical="top"/>
    </xf>
    <xf numFmtId="0" fontId="29" fillId="5" borderId="14" xfId="4" applyFont="1" applyFill="1" applyBorder="1" applyAlignment="1">
      <alignment wrapText="1"/>
    </xf>
    <xf numFmtId="0" fontId="29" fillId="5" borderId="47" xfId="4" applyFont="1" applyFill="1" applyBorder="1" applyAlignment="1">
      <alignment horizontal="center"/>
    </xf>
    <xf numFmtId="165" fontId="29" fillId="5" borderId="14" xfId="5" applyFont="1" applyFill="1" applyBorder="1"/>
    <xf numFmtId="165" fontId="29" fillId="5" borderId="47" xfId="5" applyFont="1" applyFill="1" applyBorder="1"/>
    <xf numFmtId="165" fontId="29" fillId="5" borderId="14" xfId="5" applyFont="1" applyFill="1" applyBorder="1" applyAlignment="1">
      <alignment wrapText="1"/>
    </xf>
    <xf numFmtId="165" fontId="29" fillId="6" borderId="47" xfId="5" applyFont="1" applyFill="1" applyBorder="1"/>
    <xf numFmtId="165" fontId="29" fillId="6" borderId="14" xfId="5" applyFont="1" applyFill="1" applyBorder="1"/>
    <xf numFmtId="2" fontId="29" fillId="6" borderId="19" xfId="4" applyNumberFormat="1" applyFont="1" applyFill="1" applyBorder="1" applyAlignment="1">
      <alignment horizontal="right"/>
    </xf>
    <xf numFmtId="173" fontId="29" fillId="6" borderId="14" xfId="5" applyNumberFormat="1" applyFont="1" applyFill="1" applyBorder="1" applyAlignment="1">
      <alignment horizontal="center"/>
    </xf>
    <xf numFmtId="165" fontId="29" fillId="7" borderId="19" xfId="5" applyFont="1" applyFill="1" applyBorder="1" applyAlignment="1">
      <alignment horizontal="center"/>
    </xf>
    <xf numFmtId="165" fontId="29" fillId="7" borderId="48" xfId="5" applyFont="1" applyFill="1" applyBorder="1"/>
    <xf numFmtId="2" fontId="29" fillId="5" borderId="40" xfId="4" applyNumberFormat="1" applyFont="1" applyFill="1" applyBorder="1" applyAlignment="1">
      <alignment horizontal="center" vertical="top"/>
    </xf>
    <xf numFmtId="0" fontId="29" fillId="5" borderId="14" xfId="4" applyFont="1" applyFill="1" applyBorder="1" applyAlignment="1">
      <alignment horizontal="center"/>
    </xf>
    <xf numFmtId="165" fontId="29" fillId="5" borderId="19" xfId="5" applyFont="1" applyFill="1" applyBorder="1" applyAlignment="1">
      <alignment wrapText="1"/>
    </xf>
    <xf numFmtId="165" fontId="29" fillId="6" borderId="19" xfId="5" applyFont="1" applyFill="1" applyBorder="1"/>
    <xf numFmtId="2" fontId="29" fillId="6" borderId="14" xfId="4" applyNumberFormat="1" applyFont="1" applyFill="1" applyBorder="1" applyAlignment="1">
      <alignment horizontal="right"/>
    </xf>
    <xf numFmtId="165" fontId="29" fillId="7" borderId="14" xfId="5" applyFont="1" applyFill="1" applyBorder="1" applyAlignment="1">
      <alignment horizontal="center"/>
    </xf>
    <xf numFmtId="171" fontId="26" fillId="5" borderId="13" xfId="5" applyNumberFormat="1" applyFont="1" applyFill="1" applyBorder="1" applyAlignment="1">
      <alignment wrapText="1"/>
    </xf>
    <xf numFmtId="169" fontId="26" fillId="7" borderId="13" xfId="5" applyNumberFormat="1" applyFont="1" applyFill="1" applyBorder="1" applyAlignment="1">
      <alignment horizontal="center"/>
    </xf>
    <xf numFmtId="167" fontId="26" fillId="5" borderId="38" xfId="4" applyNumberFormat="1" applyFont="1" applyFill="1" applyBorder="1" applyAlignment="1">
      <alignment horizontal="center" vertical="top"/>
    </xf>
    <xf numFmtId="0" fontId="26" fillId="5" borderId="16" xfId="4" applyFont="1" applyFill="1" applyBorder="1" applyAlignment="1">
      <alignment wrapText="1"/>
    </xf>
    <xf numFmtId="165" fontId="29" fillId="5" borderId="16" xfId="5" applyFont="1" applyFill="1" applyBorder="1" applyAlignment="1">
      <alignment wrapText="1"/>
    </xf>
    <xf numFmtId="0" fontId="29" fillId="7" borderId="16" xfId="4" applyFont="1" applyFill="1" applyBorder="1" applyAlignment="1">
      <alignment horizontal="center"/>
    </xf>
    <xf numFmtId="165" fontId="29" fillId="7" borderId="16" xfId="5" applyFont="1" applyFill="1" applyBorder="1" applyAlignment="1">
      <alignment wrapText="1"/>
    </xf>
    <xf numFmtId="0" fontId="29" fillId="5" borderId="20" xfId="4" applyFont="1" applyFill="1" applyBorder="1" applyAlignment="1">
      <alignment horizontal="center"/>
    </xf>
    <xf numFmtId="165" fontId="29" fillId="5" borderId="20" xfId="5" applyFont="1" applyFill="1" applyBorder="1"/>
    <xf numFmtId="165" fontId="29" fillId="7" borderId="20" xfId="5" applyFont="1" applyFill="1" applyBorder="1" applyAlignment="1">
      <alignment wrapText="1"/>
    </xf>
    <xf numFmtId="167" fontId="29" fillId="5" borderId="4" xfId="4" applyNumberFormat="1" applyFont="1" applyFill="1" applyBorder="1" applyAlignment="1">
      <alignment horizontal="center" vertical="top"/>
    </xf>
    <xf numFmtId="0" fontId="29" fillId="5" borderId="35" xfId="4" applyFont="1" applyFill="1" applyBorder="1" applyAlignment="1">
      <alignment wrapText="1"/>
    </xf>
    <xf numFmtId="0" fontId="29" fillId="5" borderId="0" xfId="4" applyFont="1" applyFill="1" applyAlignment="1">
      <alignment horizontal="center"/>
    </xf>
    <xf numFmtId="165" fontId="29" fillId="5" borderId="35" xfId="5" applyFont="1" applyFill="1" applyBorder="1"/>
    <xf numFmtId="165" fontId="29" fillId="5" borderId="0" xfId="5" applyFont="1" applyFill="1" applyBorder="1"/>
    <xf numFmtId="165" fontId="29" fillId="5" borderId="35" xfId="5" applyFont="1" applyFill="1" applyBorder="1" applyAlignment="1">
      <alignment wrapText="1"/>
    </xf>
    <xf numFmtId="165" fontId="29" fillId="6" borderId="0" xfId="5" applyFont="1" applyFill="1" applyBorder="1"/>
    <xf numFmtId="165" fontId="29" fillId="6" borderId="35" xfId="5" applyFont="1" applyFill="1" applyBorder="1"/>
    <xf numFmtId="2" fontId="29" fillId="6" borderId="0" xfId="4" applyNumberFormat="1" applyFont="1" applyFill="1" applyAlignment="1">
      <alignment horizontal="right"/>
    </xf>
    <xf numFmtId="173" fontId="29" fillId="6" borderId="35" xfId="5" applyNumberFormat="1" applyFont="1" applyFill="1" applyBorder="1" applyAlignment="1">
      <alignment horizontal="center"/>
    </xf>
    <xf numFmtId="165" fontId="29" fillId="7" borderId="35" xfId="5" applyFont="1" applyFill="1" applyBorder="1" applyAlignment="1">
      <alignment horizontal="center"/>
    </xf>
    <xf numFmtId="165" fontId="29" fillId="7" borderId="0" xfId="5" applyFont="1" applyFill="1" applyBorder="1" applyAlignment="1">
      <alignment wrapText="1"/>
    </xf>
    <xf numFmtId="165" fontId="29" fillId="7" borderId="45" xfId="5" applyFont="1" applyFill="1" applyBorder="1"/>
    <xf numFmtId="2" fontId="29" fillId="6" borderId="17" xfId="4" applyNumberFormat="1" applyFont="1" applyFill="1" applyBorder="1" applyAlignment="1">
      <alignment horizontal="right"/>
    </xf>
    <xf numFmtId="165" fontId="29" fillId="7" borderId="17" xfId="5" applyFont="1" applyFill="1" applyBorder="1" applyAlignment="1">
      <alignment wrapText="1"/>
    </xf>
    <xf numFmtId="165" fontId="29" fillId="7" borderId="19" xfId="5" applyFont="1" applyFill="1" applyBorder="1" applyAlignment="1">
      <alignment wrapText="1"/>
    </xf>
    <xf numFmtId="2" fontId="29" fillId="5" borderId="4" xfId="4" applyNumberFormat="1" applyFont="1" applyFill="1" applyBorder="1" applyAlignment="1">
      <alignment horizontal="center" vertical="top"/>
    </xf>
    <xf numFmtId="2" fontId="29" fillId="6" borderId="15" xfId="4" applyNumberFormat="1" applyFont="1" applyFill="1" applyBorder="1" applyAlignment="1">
      <alignment horizontal="right"/>
    </xf>
    <xf numFmtId="165" fontId="29" fillId="7" borderId="15" xfId="5" applyFont="1" applyFill="1" applyBorder="1" applyAlignment="1">
      <alignment wrapText="1"/>
    </xf>
    <xf numFmtId="167" fontId="29" fillId="5" borderId="40" xfId="4" applyNumberFormat="1" applyFont="1" applyFill="1" applyBorder="1" applyAlignment="1">
      <alignment horizontal="center" vertical="top"/>
    </xf>
    <xf numFmtId="0" fontId="26" fillId="5" borderId="14" xfId="4" applyFont="1" applyFill="1" applyBorder="1" applyAlignment="1">
      <alignment wrapText="1"/>
    </xf>
    <xf numFmtId="171" fontId="26" fillId="5" borderId="14" xfId="5" applyNumberFormat="1" applyFont="1" applyFill="1" applyBorder="1" applyAlignment="1">
      <alignment wrapText="1"/>
    </xf>
    <xf numFmtId="169" fontId="26" fillId="7" borderId="14" xfId="5" applyNumberFormat="1" applyFont="1" applyFill="1" applyBorder="1" applyAlignment="1">
      <alignment horizontal="center"/>
    </xf>
    <xf numFmtId="169" fontId="26" fillId="7" borderId="14" xfId="5" applyNumberFormat="1" applyFont="1" applyFill="1" applyBorder="1" applyAlignment="1">
      <alignment wrapText="1"/>
    </xf>
    <xf numFmtId="169" fontId="26" fillId="7" borderId="48" xfId="5" applyNumberFormat="1" applyFont="1" applyFill="1" applyBorder="1"/>
    <xf numFmtId="2" fontId="29" fillId="5" borderId="54" xfId="4" applyNumberFormat="1" applyFont="1" applyFill="1" applyBorder="1" applyAlignment="1">
      <alignment horizontal="center" vertical="top"/>
    </xf>
    <xf numFmtId="0" fontId="29" fillId="5" borderId="49" xfId="4" applyFont="1" applyFill="1" applyBorder="1" applyAlignment="1">
      <alignment wrapText="1"/>
    </xf>
    <xf numFmtId="0" fontId="29" fillId="5" borderId="49" xfId="4" applyFont="1" applyFill="1" applyBorder="1" applyAlignment="1">
      <alignment horizontal="center"/>
    </xf>
    <xf numFmtId="165" fontId="29" fillId="5" borderId="49" xfId="5" applyFont="1" applyFill="1" applyBorder="1"/>
    <xf numFmtId="165" fontId="29" fillId="5" borderId="49" xfId="5" applyFont="1" applyFill="1" applyBorder="1" applyAlignment="1">
      <alignment wrapText="1"/>
    </xf>
    <xf numFmtId="165" fontId="29" fillId="6" borderId="49" xfId="5" applyFont="1" applyFill="1" applyBorder="1"/>
    <xf numFmtId="2" fontId="29" fillId="6" borderId="49" xfId="4" applyNumberFormat="1" applyFont="1" applyFill="1" applyBorder="1" applyAlignment="1">
      <alignment horizontal="right"/>
    </xf>
    <xf numFmtId="173" fontId="29" fillId="6" borderId="11" xfId="5" applyNumberFormat="1" applyFont="1" applyFill="1" applyBorder="1" applyAlignment="1">
      <alignment horizontal="center"/>
    </xf>
    <xf numFmtId="165" fontId="29" fillId="7" borderId="49" xfId="5" applyFont="1" applyFill="1" applyBorder="1" applyAlignment="1">
      <alignment horizontal="center"/>
    </xf>
    <xf numFmtId="165" fontId="29" fillId="7" borderId="49" xfId="5" applyFont="1" applyFill="1" applyBorder="1" applyAlignment="1">
      <alignment wrapText="1"/>
    </xf>
    <xf numFmtId="165" fontId="29" fillId="7" borderId="50" xfId="5" applyFont="1" applyFill="1" applyBorder="1"/>
    <xf numFmtId="2" fontId="29" fillId="11" borderId="0" xfId="4" applyNumberFormat="1" applyFont="1" applyFill="1" applyAlignment="1">
      <alignment horizontal="center" vertical="top"/>
    </xf>
    <xf numFmtId="0" fontId="29" fillId="11" borderId="0" xfId="4" applyFont="1" applyFill="1" applyAlignment="1">
      <alignment wrapText="1"/>
    </xf>
    <xf numFmtId="0" fontId="29" fillId="11" borderId="0" xfId="4" applyFont="1" applyFill="1" applyAlignment="1">
      <alignment horizontal="center"/>
    </xf>
    <xf numFmtId="165" fontId="29" fillId="11" borderId="0" xfId="5" applyFont="1" applyFill="1" applyBorder="1"/>
    <xf numFmtId="165" fontId="29" fillId="11" borderId="0" xfId="5" applyFont="1" applyFill="1" applyBorder="1" applyAlignment="1">
      <alignment wrapText="1"/>
    </xf>
    <xf numFmtId="2" fontId="29" fillId="11" borderId="0" xfId="4" applyNumberFormat="1" applyFont="1" applyFill="1" applyAlignment="1">
      <alignment horizontal="right"/>
    </xf>
    <xf numFmtId="173" fontId="29" fillId="11" borderId="0" xfId="5" applyNumberFormat="1" applyFont="1" applyFill="1" applyBorder="1" applyAlignment="1">
      <alignment horizontal="center"/>
    </xf>
    <xf numFmtId="165" fontId="29" fillId="11" borderId="0" xfId="5" applyFont="1" applyFill="1" applyBorder="1" applyAlignment="1">
      <alignment horizontal="center"/>
    </xf>
    <xf numFmtId="0" fontId="13" fillId="0" borderId="4" xfId="4" applyFont="1" applyBorder="1"/>
    <xf numFmtId="0" fontId="13" fillId="0" borderId="0" xfId="4" applyFont="1"/>
    <xf numFmtId="0" fontId="26" fillId="2" borderId="61" xfId="4" applyFont="1" applyFill="1" applyBorder="1" applyAlignment="1">
      <alignment horizontal="center" vertical="top"/>
    </xf>
    <xf numFmtId="0" fontId="26" fillId="2" borderId="62" xfId="4" applyFont="1" applyFill="1" applyBorder="1" applyAlignment="1">
      <alignment horizontal="center"/>
    </xf>
    <xf numFmtId="165" fontId="26" fillId="2" borderId="62" xfId="5" applyFont="1" applyFill="1" applyBorder="1" applyAlignment="1">
      <alignment horizontal="center"/>
    </xf>
    <xf numFmtId="165" fontId="26" fillId="2" borderId="33" xfId="5" applyFont="1" applyFill="1" applyBorder="1" applyAlignment="1">
      <alignment horizontal="center"/>
    </xf>
    <xf numFmtId="165" fontId="26" fillId="3" borderId="33" xfId="5" applyFont="1" applyFill="1" applyBorder="1" applyAlignment="1">
      <alignment horizontal="center"/>
    </xf>
    <xf numFmtId="165" fontId="26" fillId="3" borderId="62" xfId="5" applyFont="1" applyFill="1" applyBorder="1" applyAlignment="1">
      <alignment horizontal="center"/>
    </xf>
    <xf numFmtId="0" fontId="26" fillId="3" borderId="62" xfId="4" applyFont="1" applyFill="1" applyBorder="1" applyAlignment="1">
      <alignment horizontal="left" vertical="top"/>
    </xf>
    <xf numFmtId="0" fontId="26" fillId="3" borderId="62" xfId="4" applyFont="1" applyFill="1" applyBorder="1" applyAlignment="1">
      <alignment horizontal="center"/>
    </xf>
    <xf numFmtId="0" fontId="26" fillId="4" borderId="62" xfId="4" applyFont="1" applyFill="1" applyBorder="1" applyAlignment="1">
      <alignment horizontal="center"/>
    </xf>
    <xf numFmtId="165" fontId="26" fillId="4" borderId="62" xfId="5" applyFont="1" applyFill="1" applyBorder="1" applyAlignment="1">
      <alignment horizontal="center"/>
    </xf>
    <xf numFmtId="165" fontId="26" fillId="4" borderId="63" xfId="5" applyFont="1" applyFill="1" applyBorder="1" applyAlignment="1">
      <alignment horizontal="center"/>
    </xf>
    <xf numFmtId="165" fontId="29" fillId="7" borderId="14" xfId="5" applyFont="1" applyFill="1" applyBorder="1" applyAlignment="1">
      <alignment wrapText="1"/>
    </xf>
    <xf numFmtId="169" fontId="26" fillId="7" borderId="13" xfId="5" applyNumberFormat="1" applyFont="1" applyFill="1" applyBorder="1" applyAlignment="1">
      <alignment horizontal="right"/>
    </xf>
    <xf numFmtId="2" fontId="29" fillId="6" borderId="11" xfId="4" applyNumberFormat="1" applyFont="1" applyFill="1" applyBorder="1" applyAlignment="1">
      <alignment horizontal="right"/>
    </xf>
    <xf numFmtId="9" fontId="29" fillId="11" borderId="0" xfId="9" applyFont="1" applyFill="1" applyBorder="1" applyAlignment="1">
      <alignment horizontal="center"/>
    </xf>
    <xf numFmtId="2" fontId="29" fillId="5" borderId="51" xfId="4" applyNumberFormat="1" applyFont="1" applyFill="1" applyBorder="1" applyAlignment="1">
      <alignment horizontal="center" vertical="top"/>
    </xf>
    <xf numFmtId="0" fontId="29" fillId="5" borderId="52" xfId="4" applyFont="1" applyFill="1" applyBorder="1" applyAlignment="1">
      <alignment wrapText="1"/>
    </xf>
    <xf numFmtId="0" fontId="29" fillId="5" borderId="52" xfId="4" applyFont="1" applyFill="1" applyBorder="1" applyAlignment="1">
      <alignment horizontal="center"/>
    </xf>
    <xf numFmtId="165" fontId="29" fillId="5" borderId="52" xfId="5" applyFont="1" applyFill="1" applyBorder="1"/>
    <xf numFmtId="165" fontId="29" fillId="5" borderId="52" xfId="5" applyFont="1" applyFill="1" applyBorder="1" applyAlignment="1">
      <alignment wrapText="1"/>
    </xf>
    <xf numFmtId="165" fontId="29" fillId="6" borderId="52" xfId="5" applyFont="1" applyFill="1" applyBorder="1"/>
    <xf numFmtId="2" fontId="29" fillId="6" borderId="57" xfId="4" applyNumberFormat="1" applyFont="1" applyFill="1" applyBorder="1" applyAlignment="1">
      <alignment horizontal="right"/>
    </xf>
    <xf numFmtId="173" fontId="29" fillId="6" borderId="57" xfId="5" applyNumberFormat="1" applyFont="1" applyFill="1" applyBorder="1" applyAlignment="1">
      <alignment horizontal="center"/>
    </xf>
    <xf numFmtId="165" fontId="29" fillId="7" borderId="52" xfId="5" applyFont="1" applyFill="1" applyBorder="1" applyAlignment="1">
      <alignment horizontal="center"/>
    </xf>
    <xf numFmtId="165" fontId="29" fillId="7" borderId="57" xfId="5" applyFont="1" applyFill="1" applyBorder="1" applyAlignment="1">
      <alignment wrapText="1"/>
    </xf>
    <xf numFmtId="165" fontId="29" fillId="7" borderId="58" xfId="5" applyFont="1" applyFill="1" applyBorder="1"/>
    <xf numFmtId="165" fontId="29" fillId="5" borderId="14" xfId="5" applyFont="1" applyFill="1" applyBorder="1" applyAlignment="1">
      <alignment horizontal="center"/>
    </xf>
    <xf numFmtId="165" fontId="29" fillId="7" borderId="35" xfId="5" applyFont="1" applyFill="1" applyBorder="1" applyAlignment="1">
      <alignment wrapText="1"/>
    </xf>
    <xf numFmtId="2" fontId="29" fillId="6" borderId="35" xfId="4" applyNumberFormat="1" applyFont="1" applyFill="1" applyBorder="1" applyAlignment="1">
      <alignment horizontal="right"/>
    </xf>
    <xf numFmtId="169" fontId="26" fillId="7" borderId="35" xfId="5" applyNumberFormat="1" applyFont="1" applyFill="1" applyBorder="1" applyAlignment="1">
      <alignment wrapText="1"/>
    </xf>
    <xf numFmtId="169" fontId="26" fillId="7" borderId="45" xfId="5" applyNumberFormat="1" applyFont="1" applyFill="1" applyBorder="1"/>
    <xf numFmtId="165" fontId="29" fillId="5" borderId="49" xfId="5" applyFont="1" applyFill="1" applyBorder="1" applyAlignment="1">
      <alignment horizontal="center"/>
    </xf>
    <xf numFmtId="173" fontId="29" fillId="6" borderId="49" xfId="5" applyNumberFormat="1" applyFont="1" applyFill="1" applyBorder="1" applyAlignment="1">
      <alignment horizontal="center"/>
    </xf>
    <xf numFmtId="165" fontId="29" fillId="7" borderId="11" xfId="5" applyFont="1" applyFill="1" applyBorder="1" applyAlignment="1">
      <alignment wrapText="1"/>
    </xf>
    <xf numFmtId="165" fontId="29" fillId="7" borderId="26" xfId="5" applyFont="1" applyFill="1" applyBorder="1"/>
    <xf numFmtId="165" fontId="29" fillId="5" borderId="52" xfId="5" applyFont="1" applyFill="1" applyBorder="1" applyAlignment="1">
      <alignment horizontal="center"/>
    </xf>
    <xf numFmtId="2" fontId="29" fillId="6" borderId="57" xfId="4" applyNumberFormat="1" applyFont="1" applyFill="1" applyBorder="1" applyAlignment="1">
      <alignment horizontal="center" vertical="top"/>
    </xf>
    <xf numFmtId="173" fontId="29" fillId="6" borderId="57" xfId="4" applyNumberFormat="1" applyFont="1" applyFill="1" applyBorder="1" applyAlignment="1">
      <alignment horizontal="center" wrapText="1"/>
    </xf>
    <xf numFmtId="165" fontId="29" fillId="7" borderId="57" xfId="5" applyFont="1" applyFill="1" applyBorder="1"/>
    <xf numFmtId="165" fontId="29" fillId="5" borderId="13" xfId="5" applyFont="1" applyFill="1" applyBorder="1" applyAlignment="1">
      <alignment horizontal="center"/>
    </xf>
    <xf numFmtId="2" fontId="29" fillId="6" borderId="13" xfId="4" applyNumberFormat="1" applyFont="1" applyFill="1" applyBorder="1" applyAlignment="1">
      <alignment horizontal="center" vertical="top"/>
    </xf>
    <xf numFmtId="173" fontId="29" fillId="6" borderId="13" xfId="4" applyNumberFormat="1" applyFont="1" applyFill="1" applyBorder="1" applyAlignment="1">
      <alignment horizontal="center" wrapText="1"/>
    </xf>
    <xf numFmtId="2" fontId="29" fillId="6" borderId="35" xfId="4" applyNumberFormat="1" applyFont="1" applyFill="1" applyBorder="1" applyAlignment="1">
      <alignment horizontal="center" vertical="top"/>
    </xf>
    <xf numFmtId="173" fontId="29" fillId="6" borderId="35" xfId="4" applyNumberFormat="1" applyFont="1" applyFill="1" applyBorder="1" applyAlignment="1">
      <alignment horizontal="center" wrapText="1"/>
    </xf>
    <xf numFmtId="165" fontId="29" fillId="7" borderId="35" xfId="5" applyFont="1" applyFill="1" applyBorder="1"/>
    <xf numFmtId="2" fontId="29" fillId="6" borderId="13" xfId="4" applyNumberFormat="1" applyFont="1" applyFill="1" applyBorder="1" applyAlignment="1">
      <alignment horizontal="center"/>
    </xf>
    <xf numFmtId="2" fontId="29" fillId="6" borderId="35" xfId="4" applyNumberFormat="1" applyFont="1" applyFill="1" applyBorder="1" applyAlignment="1">
      <alignment horizontal="center"/>
    </xf>
    <xf numFmtId="2" fontId="29" fillId="5" borderId="36" xfId="4" applyNumberFormat="1" applyFont="1" applyFill="1" applyBorder="1" applyAlignment="1">
      <alignment horizontal="left" vertical="top"/>
    </xf>
    <xf numFmtId="171" fontId="26" fillId="5" borderId="13" xfId="5" applyNumberFormat="1" applyFont="1" applyFill="1" applyBorder="1"/>
    <xf numFmtId="169" fontId="26" fillId="7" borderId="13" xfId="5" applyNumberFormat="1" applyFont="1" applyFill="1" applyBorder="1"/>
    <xf numFmtId="1" fontId="26" fillId="5" borderId="36" xfId="4" applyNumberFormat="1" applyFont="1" applyFill="1" applyBorder="1" applyAlignment="1">
      <alignment horizontal="center" vertical="top"/>
    </xf>
    <xf numFmtId="1" fontId="29" fillId="5" borderId="54" xfId="4" applyNumberFormat="1" applyFont="1" applyFill="1" applyBorder="1" applyAlignment="1">
      <alignment horizontal="center" vertical="top"/>
    </xf>
    <xf numFmtId="0" fontId="26" fillId="5" borderId="49" xfId="4" applyFont="1" applyFill="1" applyBorder="1" applyAlignment="1">
      <alignment wrapText="1"/>
    </xf>
    <xf numFmtId="171" fontId="26" fillId="5" borderId="49" xfId="5" applyNumberFormat="1" applyFont="1" applyFill="1" applyBorder="1"/>
    <xf numFmtId="2" fontId="29" fillId="6" borderId="49" xfId="4" applyNumberFormat="1" applyFont="1" applyFill="1" applyBorder="1" applyAlignment="1">
      <alignment horizontal="left" vertical="top"/>
    </xf>
    <xf numFmtId="0" fontId="29" fillId="6" borderId="49" xfId="4" applyFont="1" applyFill="1" applyBorder="1" applyAlignment="1">
      <alignment wrapText="1"/>
    </xf>
    <xf numFmtId="169" fontId="26" fillId="7" borderId="49" xfId="4" applyNumberFormat="1" applyFont="1" applyFill="1" applyBorder="1" applyAlignment="1">
      <alignment horizontal="center"/>
    </xf>
    <xf numFmtId="169" fontId="26" fillId="7" borderId="49" xfId="5" applyNumberFormat="1" applyFont="1" applyFill="1" applyBorder="1"/>
    <xf numFmtId="169" fontId="26" fillId="7" borderId="50" xfId="5" applyNumberFormat="1" applyFont="1" applyFill="1" applyBorder="1"/>
    <xf numFmtId="1" fontId="29" fillId="11" borderId="0" xfId="4" applyNumberFormat="1" applyFont="1" applyFill="1" applyAlignment="1">
      <alignment horizontal="center" vertical="top"/>
    </xf>
    <xf numFmtId="0" fontId="26" fillId="11" borderId="0" xfId="4" applyFont="1" applyFill="1" applyAlignment="1">
      <alignment wrapText="1"/>
    </xf>
    <xf numFmtId="171" fontId="26" fillId="11" borderId="0" xfId="5" applyNumberFormat="1" applyFont="1" applyFill="1" applyBorder="1"/>
    <xf numFmtId="2" fontId="29" fillId="11" borderId="0" xfId="4" applyNumberFormat="1" applyFont="1" applyFill="1" applyAlignment="1">
      <alignment horizontal="left" vertical="top"/>
    </xf>
    <xf numFmtId="169" fontId="26" fillId="11" borderId="0" xfId="4" applyNumberFormat="1" applyFont="1" applyFill="1" applyAlignment="1">
      <alignment horizontal="center"/>
    </xf>
    <xf numFmtId="169" fontId="26" fillId="11" borderId="0" xfId="5" applyNumberFormat="1" applyFont="1" applyFill="1" applyBorder="1"/>
    <xf numFmtId="1" fontId="26" fillId="5" borderId="51" xfId="4" applyNumberFormat="1" applyFont="1" applyFill="1" applyBorder="1" applyAlignment="1">
      <alignment horizontal="center" vertical="top"/>
    </xf>
    <xf numFmtId="0" fontId="26" fillId="5" borderId="52" xfId="4" applyFont="1" applyFill="1" applyBorder="1" applyAlignment="1">
      <alignment wrapText="1"/>
    </xf>
    <xf numFmtId="2" fontId="29" fillId="6" borderId="52" xfId="4" applyNumberFormat="1" applyFont="1" applyFill="1" applyBorder="1" applyAlignment="1">
      <alignment horizontal="left" vertical="top"/>
    </xf>
    <xf numFmtId="0" fontId="29" fillId="6" borderId="52" xfId="4" applyFont="1" applyFill="1" applyBorder="1" applyAlignment="1">
      <alignment wrapText="1"/>
    </xf>
    <xf numFmtId="0" fontId="29" fillId="7" borderId="52" xfId="4" applyFont="1" applyFill="1" applyBorder="1" applyAlignment="1">
      <alignment horizontal="center"/>
    </xf>
    <xf numFmtId="165" fontId="29" fillId="7" borderId="52" xfId="5" applyFont="1" applyFill="1" applyBorder="1"/>
    <xf numFmtId="165" fontId="29" fillId="7" borderId="53" xfId="5" applyFont="1" applyFill="1" applyBorder="1"/>
    <xf numFmtId="2" fontId="29" fillId="6" borderId="13" xfId="4" applyNumberFormat="1" applyFont="1" applyFill="1" applyBorder="1" applyAlignment="1">
      <alignment horizontal="right" vertical="top"/>
    </xf>
    <xf numFmtId="173" fontId="29" fillId="6" borderId="13" xfId="4" applyNumberFormat="1" applyFont="1" applyFill="1" applyBorder="1" applyAlignment="1">
      <alignment wrapText="1"/>
    </xf>
    <xf numFmtId="2" fontId="29" fillId="6" borderId="13" xfId="4" applyNumberFormat="1" applyFont="1" applyFill="1" applyBorder="1" applyAlignment="1">
      <alignment horizontal="left" vertical="top"/>
    </xf>
    <xf numFmtId="0" fontId="29" fillId="6" borderId="13" xfId="4" applyFont="1" applyFill="1" applyBorder="1" applyAlignment="1">
      <alignment wrapText="1"/>
    </xf>
    <xf numFmtId="0" fontId="34" fillId="5" borderId="13" xfId="4" applyFont="1" applyFill="1" applyBorder="1" applyAlignment="1">
      <alignment wrapText="1"/>
    </xf>
    <xf numFmtId="171" fontId="34" fillId="5" borderId="13" xfId="5" applyNumberFormat="1" applyFont="1" applyFill="1" applyBorder="1"/>
    <xf numFmtId="2" fontId="26" fillId="5" borderId="36" xfId="4" applyNumberFormat="1" applyFont="1" applyFill="1" applyBorder="1" applyAlignment="1">
      <alignment horizontal="center" vertical="top"/>
    </xf>
    <xf numFmtId="165" fontId="29" fillId="5" borderId="13" xfId="5" applyFont="1" applyFill="1" applyBorder="1" applyAlignment="1">
      <alignment horizontal="center" vertical="center"/>
    </xf>
    <xf numFmtId="173" fontId="29" fillId="6" borderId="49" xfId="4" applyNumberFormat="1" applyFont="1" applyFill="1" applyBorder="1" applyAlignment="1">
      <alignment wrapText="1"/>
    </xf>
    <xf numFmtId="165" fontId="29" fillId="7" borderId="49" xfId="5" applyFont="1" applyFill="1" applyBorder="1"/>
    <xf numFmtId="173" fontId="29" fillId="11" borderId="0" xfId="4" applyNumberFormat="1" applyFont="1" applyFill="1" applyAlignment="1">
      <alignment wrapText="1"/>
    </xf>
    <xf numFmtId="0" fontId="26" fillId="3" borderId="65" xfId="4" applyFont="1" applyFill="1" applyBorder="1" applyAlignment="1">
      <alignment horizontal="left" vertical="top"/>
    </xf>
    <xf numFmtId="0" fontId="26" fillId="3" borderId="65" xfId="4" applyFont="1" applyFill="1" applyBorder="1" applyAlignment="1">
      <alignment horizontal="center"/>
    </xf>
    <xf numFmtId="0" fontId="26" fillId="3" borderId="34" xfId="4" applyFont="1" applyFill="1" applyBorder="1" applyAlignment="1">
      <alignment horizontal="center"/>
    </xf>
    <xf numFmtId="0" fontId="26" fillId="4" borderId="33" xfId="4" applyFont="1" applyFill="1" applyBorder="1" applyAlignment="1">
      <alignment horizontal="center"/>
    </xf>
    <xf numFmtId="165" fontId="26" fillId="4" borderId="61" xfId="5" applyFont="1" applyFill="1" applyBorder="1" applyAlignment="1">
      <alignment horizontal="center"/>
    </xf>
    <xf numFmtId="165" fontId="29" fillId="12" borderId="52" xfId="5" applyFont="1" applyFill="1" applyBorder="1"/>
    <xf numFmtId="2" fontId="29" fillId="12" borderId="14" xfId="4" applyNumberFormat="1" applyFont="1" applyFill="1" applyBorder="1" applyAlignment="1">
      <alignment horizontal="right" vertical="top"/>
    </xf>
    <xf numFmtId="173" fontId="29" fillId="12" borderId="14" xfId="4" applyNumberFormat="1" applyFont="1" applyFill="1" applyBorder="1" applyAlignment="1">
      <alignment wrapText="1"/>
    </xf>
    <xf numFmtId="165" fontId="29" fillId="7" borderId="14" xfId="5" applyFont="1" applyFill="1" applyBorder="1"/>
    <xf numFmtId="165" fontId="29" fillId="12" borderId="13" xfId="5" applyFont="1" applyFill="1" applyBorder="1"/>
    <xf numFmtId="2" fontId="29" fillId="12" borderId="13" xfId="4" applyNumberFormat="1" applyFont="1" applyFill="1" applyBorder="1" applyAlignment="1">
      <alignment horizontal="right" vertical="top"/>
    </xf>
    <xf numFmtId="173" fontId="29" fillId="12" borderId="13" xfId="4" applyNumberFormat="1" applyFont="1" applyFill="1" applyBorder="1" applyAlignment="1">
      <alignment wrapText="1"/>
    </xf>
    <xf numFmtId="165" fontId="29" fillId="12" borderId="14" xfId="5" applyFont="1" applyFill="1" applyBorder="1"/>
    <xf numFmtId="2" fontId="29" fillId="12" borderId="13" xfId="4" applyNumberFormat="1" applyFont="1" applyFill="1" applyBorder="1" applyAlignment="1">
      <alignment horizontal="left" vertical="top"/>
    </xf>
    <xf numFmtId="2" fontId="29" fillId="12" borderId="13" xfId="4" applyNumberFormat="1" applyFont="1" applyFill="1" applyBorder="1" applyAlignment="1">
      <alignment horizontal="right"/>
    </xf>
    <xf numFmtId="165" fontId="29" fillId="12" borderId="49" xfId="5" applyFont="1" applyFill="1" applyBorder="1"/>
    <xf numFmtId="2" fontId="29" fillId="12" borderId="49" xfId="4" applyNumberFormat="1" applyFont="1" applyFill="1" applyBorder="1" applyAlignment="1">
      <alignment horizontal="right" vertical="top"/>
    </xf>
    <xf numFmtId="173" fontId="29" fillId="12" borderId="49" xfId="4" applyNumberFormat="1" applyFont="1" applyFill="1" applyBorder="1" applyAlignment="1">
      <alignment wrapText="1"/>
    </xf>
    <xf numFmtId="2" fontId="29" fillId="11" borderId="0" xfId="4" applyNumberFormat="1" applyFont="1" applyFill="1" applyAlignment="1">
      <alignment horizontal="right" vertical="top"/>
    </xf>
    <xf numFmtId="0" fontId="5" fillId="0" borderId="29" xfId="4" applyFont="1" applyBorder="1"/>
    <xf numFmtId="0" fontId="26" fillId="0" borderId="30" xfId="4" applyFont="1" applyBorder="1" applyAlignment="1">
      <alignment horizontal="right"/>
    </xf>
    <xf numFmtId="0" fontId="26" fillId="0" borderId="30" xfId="4" applyFont="1" applyBorder="1"/>
    <xf numFmtId="0" fontId="29" fillId="0" borderId="30" xfId="4" applyFont="1" applyBorder="1"/>
    <xf numFmtId="0" fontId="29" fillId="0" borderId="60" xfId="4" applyFont="1" applyBorder="1"/>
    <xf numFmtId="2" fontId="26" fillId="5" borderId="36" xfId="4" applyNumberFormat="1" applyFont="1" applyFill="1" applyBorder="1" applyAlignment="1">
      <alignment horizontal="left" vertical="top"/>
    </xf>
    <xf numFmtId="165" fontId="26" fillId="5" borderId="13" xfId="5" applyFont="1" applyFill="1" applyBorder="1"/>
    <xf numFmtId="0" fontId="26" fillId="5" borderId="13" xfId="4" applyFont="1" applyFill="1" applyBorder="1" applyAlignment="1">
      <alignment horizontal="center"/>
    </xf>
    <xf numFmtId="0" fontId="29" fillId="7" borderId="14" xfId="4" applyFont="1" applyFill="1" applyBorder="1" applyAlignment="1">
      <alignment horizontal="center"/>
    </xf>
    <xf numFmtId="0" fontId="29" fillId="12" borderId="13" xfId="4" applyFont="1" applyFill="1" applyBorder="1" applyAlignment="1">
      <alignment wrapText="1"/>
    </xf>
    <xf numFmtId="165" fontId="36" fillId="5" borderId="13" xfId="5" applyFont="1" applyFill="1" applyBorder="1"/>
    <xf numFmtId="0" fontId="36" fillId="5" borderId="13" xfId="4" applyFont="1" applyFill="1" applyBorder="1" applyAlignment="1">
      <alignment horizontal="center"/>
    </xf>
    <xf numFmtId="2" fontId="29" fillId="5" borderId="29" xfId="4" applyNumberFormat="1" applyFont="1" applyFill="1" applyBorder="1" applyAlignment="1">
      <alignment horizontal="left" vertical="top"/>
    </xf>
    <xf numFmtId="0" fontId="22" fillId="5" borderId="30" xfId="4" applyFont="1" applyFill="1" applyBorder="1" applyAlignment="1">
      <alignment wrapText="1"/>
    </xf>
    <xf numFmtId="165" fontId="22" fillId="5" borderId="30" xfId="5" applyFont="1" applyFill="1" applyBorder="1"/>
    <xf numFmtId="0" fontId="22" fillId="5" borderId="30" xfId="4" applyFont="1" applyFill="1" applyBorder="1" applyAlignment="1">
      <alignment horizontal="center"/>
    </xf>
    <xf numFmtId="171" fontId="22" fillId="5" borderId="30" xfId="5" applyNumberFormat="1" applyFont="1" applyFill="1" applyBorder="1"/>
    <xf numFmtId="165" fontId="29" fillId="12" borderId="30" xfId="5" applyFont="1" applyFill="1" applyBorder="1"/>
    <xf numFmtId="2" fontId="29" fillId="12" borderId="30" xfId="4" applyNumberFormat="1" applyFont="1" applyFill="1" applyBorder="1" applyAlignment="1">
      <alignment horizontal="left" vertical="top"/>
    </xf>
    <xf numFmtId="0" fontId="29" fillId="12" borderId="30" xfId="4" applyFont="1" applyFill="1" applyBorder="1" applyAlignment="1">
      <alignment wrapText="1"/>
    </xf>
    <xf numFmtId="0" fontId="29" fillId="7" borderId="30" xfId="4" applyFont="1" applyFill="1" applyBorder="1" applyAlignment="1">
      <alignment horizontal="center"/>
    </xf>
    <xf numFmtId="165" fontId="29" fillId="7" borderId="30" xfId="5" applyFont="1" applyFill="1" applyBorder="1"/>
    <xf numFmtId="165" fontId="29" fillId="7" borderId="60" xfId="5" applyFont="1" applyFill="1" applyBorder="1"/>
    <xf numFmtId="2" fontId="5" fillId="0" borderId="0" xfId="4" applyNumberFormat="1" applyFont="1" applyAlignment="1">
      <alignment horizontal="left" vertical="top"/>
    </xf>
    <xf numFmtId="0" fontId="3" fillId="0" borderId="0" xfId="4" applyFont="1" applyAlignment="1">
      <alignment wrapText="1"/>
    </xf>
    <xf numFmtId="0" fontId="5" fillId="0" borderId="0" xfId="4" applyFont="1" applyAlignment="1">
      <alignment wrapText="1"/>
    </xf>
    <xf numFmtId="169" fontId="3" fillId="0" borderId="0" xfId="8" applyNumberFormat="1" applyFont="1" applyBorder="1"/>
    <xf numFmtId="2" fontId="29" fillId="12" borderId="52" xfId="4" applyNumberFormat="1" applyFont="1" applyFill="1" applyBorder="1" applyAlignment="1">
      <alignment horizontal="left" vertical="top"/>
    </xf>
    <xf numFmtId="0" fontId="29" fillId="12" borderId="52" xfId="4" applyFont="1" applyFill="1" applyBorder="1" applyAlignment="1">
      <alignment wrapText="1"/>
    </xf>
    <xf numFmtId="2" fontId="26" fillId="5" borderId="40" xfId="4" applyNumberFormat="1" applyFont="1" applyFill="1" applyBorder="1" applyAlignment="1">
      <alignment horizontal="center" vertical="top"/>
    </xf>
    <xf numFmtId="169" fontId="26" fillId="5" borderId="14" xfId="5" applyNumberFormat="1" applyFont="1" applyFill="1" applyBorder="1"/>
    <xf numFmtId="2" fontId="29" fillId="12" borderId="14" xfId="4" applyNumberFormat="1" applyFont="1" applyFill="1" applyBorder="1" applyAlignment="1">
      <alignment horizontal="left" vertical="top"/>
    </xf>
    <xf numFmtId="169" fontId="26" fillId="7" borderId="14" xfId="4" applyNumberFormat="1" applyFont="1" applyFill="1" applyBorder="1" applyAlignment="1">
      <alignment horizontal="center"/>
    </xf>
    <xf numFmtId="169" fontId="26" fillId="7" borderId="14" xfId="5" applyNumberFormat="1" applyFont="1" applyFill="1" applyBorder="1"/>
    <xf numFmtId="169" fontId="26" fillId="7" borderId="13" xfId="4" applyNumberFormat="1" applyFont="1" applyFill="1" applyBorder="1" applyAlignment="1">
      <alignment horizontal="right"/>
    </xf>
    <xf numFmtId="171" fontId="26" fillId="5" borderId="16" xfId="5" applyNumberFormat="1" applyFont="1" applyFill="1" applyBorder="1"/>
    <xf numFmtId="165" fontId="29" fillId="12" borderId="16" xfId="5" applyFont="1" applyFill="1" applyBorder="1"/>
    <xf numFmtId="2" fontId="29" fillId="12" borderId="16" xfId="4" applyNumberFormat="1" applyFont="1" applyFill="1" applyBorder="1" applyAlignment="1">
      <alignment horizontal="left" vertical="top"/>
    </xf>
    <xf numFmtId="169" fontId="26" fillId="7" borderId="16" xfId="5" applyNumberFormat="1" applyFont="1" applyFill="1" applyBorder="1"/>
    <xf numFmtId="169" fontId="26" fillId="7" borderId="41" xfId="5" applyNumberFormat="1" applyFont="1" applyFill="1" applyBorder="1"/>
    <xf numFmtId="165" fontId="29" fillId="5" borderId="16" xfId="5" applyFont="1" applyFill="1" applyBorder="1" applyAlignment="1">
      <alignment horizontal="center"/>
    </xf>
    <xf numFmtId="2" fontId="29" fillId="12" borderId="16" xfId="4" applyNumberFormat="1" applyFont="1" applyFill="1" applyBorder="1" applyAlignment="1">
      <alignment horizontal="right" vertical="top"/>
    </xf>
    <xf numFmtId="165" fontId="29" fillId="7" borderId="16" xfId="5" applyFont="1" applyFill="1" applyBorder="1"/>
    <xf numFmtId="2" fontId="29" fillId="12" borderId="16" xfId="4" applyNumberFormat="1" applyFont="1" applyFill="1" applyBorder="1" applyAlignment="1">
      <alignment horizontal="right"/>
    </xf>
    <xf numFmtId="0" fontId="29" fillId="12" borderId="16" xfId="4" applyFont="1" applyFill="1" applyBorder="1" applyAlignment="1">
      <alignment wrapText="1"/>
    </xf>
    <xf numFmtId="169" fontId="26" fillId="7" borderId="16" xfId="4" applyNumberFormat="1" applyFont="1" applyFill="1" applyBorder="1" applyAlignment="1">
      <alignment horizontal="center"/>
    </xf>
    <xf numFmtId="2" fontId="29" fillId="5" borderId="54" xfId="4" applyNumberFormat="1" applyFont="1" applyFill="1" applyBorder="1" applyAlignment="1">
      <alignment horizontal="left" vertical="top"/>
    </xf>
    <xf numFmtId="0" fontId="34" fillId="5" borderId="49" xfId="4" applyFont="1" applyFill="1" applyBorder="1" applyAlignment="1">
      <alignment wrapText="1"/>
    </xf>
    <xf numFmtId="165" fontId="36" fillId="5" borderId="49" xfId="5" applyFont="1" applyFill="1" applyBorder="1"/>
    <xf numFmtId="0" fontId="36" fillId="5" borderId="49" xfId="4" applyFont="1" applyFill="1" applyBorder="1" applyAlignment="1">
      <alignment horizontal="center"/>
    </xf>
    <xf numFmtId="171" fontId="34" fillId="5" borderId="49" xfId="5" applyNumberFormat="1" applyFont="1" applyFill="1" applyBorder="1"/>
    <xf numFmtId="2" fontId="29" fillId="12" borderId="49" xfId="4" applyNumberFormat="1" applyFont="1" applyFill="1" applyBorder="1" applyAlignment="1">
      <alignment horizontal="left" vertical="top"/>
    </xf>
    <xf numFmtId="0" fontId="29" fillId="12" borderId="49" xfId="4" applyFont="1" applyFill="1" applyBorder="1" applyAlignment="1">
      <alignment wrapText="1"/>
    </xf>
    <xf numFmtId="169" fontId="22" fillId="7" borderId="49" xfId="4" applyNumberFormat="1" applyFont="1" applyFill="1" applyBorder="1" applyAlignment="1">
      <alignment horizontal="center"/>
    </xf>
    <xf numFmtId="169" fontId="22" fillId="7" borderId="49" xfId="5" applyNumberFormat="1" applyFont="1" applyFill="1" applyBorder="1"/>
    <xf numFmtId="169" fontId="22" fillId="7" borderId="50" xfId="5" applyNumberFormat="1" applyFont="1" applyFill="1" applyBorder="1"/>
    <xf numFmtId="0" fontId="34" fillId="11" borderId="0" xfId="4" applyFont="1" applyFill="1" applyAlignment="1">
      <alignment wrapText="1"/>
    </xf>
    <xf numFmtId="165" fontId="36" fillId="11" borderId="0" xfId="5" applyFont="1" applyFill="1" applyBorder="1"/>
    <xf numFmtId="0" fontId="36" fillId="11" borderId="0" xfId="4" applyFont="1" applyFill="1" applyAlignment="1">
      <alignment horizontal="center"/>
    </xf>
    <xf numFmtId="171" fontId="34" fillId="11" borderId="0" xfId="5" applyNumberFormat="1" applyFont="1" applyFill="1" applyBorder="1"/>
    <xf numFmtId="169" fontId="22" fillId="11" borderId="0" xfId="4" applyNumberFormat="1" applyFont="1" applyFill="1" applyAlignment="1">
      <alignment horizontal="center"/>
    </xf>
    <xf numFmtId="169" fontId="22" fillId="11" borderId="0" xfId="5" applyNumberFormat="1" applyFont="1" applyFill="1" applyBorder="1"/>
    <xf numFmtId="165" fontId="29" fillId="5" borderId="14" xfId="5" applyFont="1" applyFill="1" applyBorder="1" applyAlignment="1">
      <alignment horizontal="right"/>
    </xf>
    <xf numFmtId="2" fontId="29" fillId="5" borderId="38" xfId="4" applyNumberFormat="1" applyFont="1" applyFill="1" applyBorder="1" applyAlignment="1">
      <alignment horizontal="left" vertical="top"/>
    </xf>
    <xf numFmtId="169" fontId="26" fillId="5" borderId="16" xfId="5" applyNumberFormat="1" applyFont="1" applyFill="1" applyBorder="1"/>
    <xf numFmtId="169" fontId="37" fillId="7" borderId="16" xfId="5" applyNumberFormat="1" applyFont="1" applyFill="1" applyBorder="1"/>
    <xf numFmtId="169" fontId="37" fillId="7" borderId="41" xfId="5" applyNumberFormat="1" applyFont="1" applyFill="1" applyBorder="1"/>
    <xf numFmtId="165" fontId="18" fillId="7" borderId="16" xfId="5" applyFont="1" applyFill="1" applyBorder="1"/>
    <xf numFmtId="165" fontId="18" fillId="7" borderId="41" xfId="5" applyFont="1" applyFill="1" applyBorder="1"/>
    <xf numFmtId="173" fontId="29" fillId="12" borderId="16" xfId="4" applyNumberFormat="1" applyFont="1" applyFill="1" applyBorder="1" applyAlignment="1">
      <alignment wrapText="1"/>
    </xf>
    <xf numFmtId="169" fontId="29" fillId="5" borderId="16" xfId="5" applyNumberFormat="1" applyFont="1" applyFill="1" applyBorder="1"/>
    <xf numFmtId="169" fontId="18" fillId="7" borderId="16" xfId="5" applyNumberFormat="1" applyFont="1" applyFill="1" applyBorder="1"/>
    <xf numFmtId="165" fontId="26" fillId="7" borderId="16" xfId="5" applyFont="1" applyFill="1" applyBorder="1" applyAlignment="1">
      <alignment horizontal="center"/>
    </xf>
    <xf numFmtId="0" fontId="38" fillId="5" borderId="49" xfId="4" applyFont="1" applyFill="1" applyBorder="1" applyAlignment="1">
      <alignment wrapText="1"/>
    </xf>
    <xf numFmtId="169" fontId="26" fillId="5" borderId="49" xfId="5" applyNumberFormat="1" applyFont="1" applyFill="1" applyBorder="1"/>
    <xf numFmtId="0" fontId="38" fillId="11" borderId="0" xfId="4" applyFont="1" applyFill="1" applyAlignment="1">
      <alignment wrapText="1"/>
    </xf>
    <xf numFmtId="0" fontId="26" fillId="2" borderId="13" xfId="4" applyFont="1" applyFill="1" applyBorder="1"/>
    <xf numFmtId="0" fontId="26" fillId="2" borderId="13" xfId="4" applyFont="1" applyFill="1" applyBorder="1" applyAlignment="1">
      <alignment horizontal="center"/>
    </xf>
    <xf numFmtId="0" fontId="26" fillId="3" borderId="13" xfId="4" applyFont="1" applyFill="1" applyBorder="1" applyAlignment="1">
      <alignment horizontal="center"/>
    </xf>
    <xf numFmtId="0" fontId="26" fillId="4" borderId="13" xfId="4" applyFont="1" applyFill="1" applyBorder="1" applyAlignment="1">
      <alignment horizontal="center"/>
    </xf>
    <xf numFmtId="2" fontId="26" fillId="5" borderId="14" xfId="4" applyNumberFormat="1" applyFont="1" applyFill="1" applyBorder="1" applyAlignment="1">
      <alignment horizontal="left"/>
    </xf>
    <xf numFmtId="2" fontId="29" fillId="5" borderId="14" xfId="4" applyNumberFormat="1" applyFont="1" applyFill="1" applyBorder="1" applyAlignment="1">
      <alignment horizontal="center"/>
    </xf>
    <xf numFmtId="165" fontId="29" fillId="5" borderId="14" xfId="4" applyNumberFormat="1" applyFont="1" applyFill="1" applyBorder="1" applyAlignment="1">
      <alignment horizontal="center"/>
    </xf>
    <xf numFmtId="170" fontId="26" fillId="5" borderId="14" xfId="4" applyNumberFormat="1" applyFont="1" applyFill="1" applyBorder="1" applyAlignment="1">
      <alignment horizontal="center"/>
    </xf>
    <xf numFmtId="174" fontId="26" fillId="7" borderId="14" xfId="5" applyNumberFormat="1" applyFont="1" applyFill="1" applyBorder="1" applyAlignment="1">
      <alignment horizontal="right"/>
    </xf>
    <xf numFmtId="174" fontId="26" fillId="7" borderId="19" xfId="5" applyNumberFormat="1" applyFont="1" applyFill="1" applyBorder="1" applyAlignment="1">
      <alignment horizontal="right"/>
    </xf>
    <xf numFmtId="165" fontId="29" fillId="7" borderId="19" xfId="5" applyFont="1" applyFill="1" applyBorder="1"/>
    <xf numFmtId="0" fontId="26" fillId="5" borderId="13" xfId="4" applyFont="1" applyFill="1" applyBorder="1" applyAlignment="1">
      <alignment vertical="center" wrapText="1"/>
    </xf>
    <xf numFmtId="165" fontId="26" fillId="5" borderId="13" xfId="5" applyFont="1" applyFill="1" applyBorder="1" applyAlignment="1">
      <alignment horizontal="center"/>
    </xf>
    <xf numFmtId="170" fontId="26" fillId="5" borderId="13" xfId="5" applyNumberFormat="1" applyFont="1" applyFill="1" applyBorder="1"/>
    <xf numFmtId="165" fontId="26" fillId="12" borderId="13" xfId="5" applyFont="1" applyFill="1" applyBorder="1"/>
    <xf numFmtId="2" fontId="26" fillId="12" borderId="13" xfId="4" applyNumberFormat="1" applyFont="1" applyFill="1" applyBorder="1" applyAlignment="1">
      <alignment horizontal="right" vertical="top"/>
    </xf>
    <xf numFmtId="173" fontId="26" fillId="12" borderId="13" xfId="4" applyNumberFormat="1" applyFont="1" applyFill="1" applyBorder="1" applyAlignment="1">
      <alignment wrapText="1"/>
    </xf>
    <xf numFmtId="165" fontId="26" fillId="7" borderId="13" xfId="5" applyFont="1" applyFill="1" applyBorder="1" applyAlignment="1">
      <alignment horizontal="center"/>
    </xf>
    <xf numFmtId="170" fontId="26" fillId="7" borderId="13" xfId="5" applyNumberFormat="1" applyFont="1" applyFill="1" applyBorder="1"/>
    <xf numFmtId="170" fontId="26" fillId="7" borderId="37" xfId="5" applyNumberFormat="1" applyFont="1" applyFill="1" applyBorder="1"/>
    <xf numFmtId="0" fontId="29" fillId="0" borderId="4" xfId="4" applyFont="1" applyBorder="1"/>
    <xf numFmtId="0" fontId="26" fillId="0" borderId="0" xfId="4" applyFont="1" applyAlignment="1">
      <alignment horizontal="center"/>
    </xf>
    <xf numFmtId="9" fontId="26" fillId="0" borderId="0" xfId="9" applyFont="1" applyBorder="1"/>
    <xf numFmtId="0" fontId="26" fillId="0" borderId="0" xfId="4" applyFont="1" applyAlignment="1">
      <alignment horizontal="center"/>
    </xf>
    <xf numFmtId="171" fontId="26" fillId="0" borderId="0" xfId="4" applyNumberFormat="1" applyFont="1"/>
    <xf numFmtId="0" fontId="29" fillId="0" borderId="4" xfId="4" applyFont="1" applyBorder="1" applyAlignment="1">
      <alignment horizontal="left" vertical="top"/>
    </xf>
    <xf numFmtId="172" fontId="26" fillId="0" borderId="0" xfId="4" applyNumberFormat="1" applyFont="1" applyAlignment="1">
      <alignment horizontal="center"/>
    </xf>
    <xf numFmtId="9" fontId="26" fillId="0" borderId="0" xfId="4" applyNumberFormat="1" applyFont="1" applyAlignment="1">
      <alignment horizontal="center"/>
    </xf>
    <xf numFmtId="165" fontId="26" fillId="0" borderId="0" xfId="5" applyFont="1" applyBorder="1"/>
    <xf numFmtId="171" fontId="26" fillId="0" borderId="0" xfId="5" applyNumberFormat="1" applyFont="1" applyBorder="1"/>
    <xf numFmtId="168" fontId="26" fillId="0" borderId="0" xfId="5" applyNumberFormat="1" applyFont="1" applyBorder="1"/>
    <xf numFmtId="9" fontId="26" fillId="0" borderId="0" xfId="9" applyFont="1" applyBorder="1" applyAlignment="1">
      <alignment horizontal="center"/>
    </xf>
    <xf numFmtId="172" fontId="39" fillId="0" borderId="0" xfId="4" applyNumberFormat="1" applyFont="1" applyAlignment="1">
      <alignment horizontal="center"/>
    </xf>
    <xf numFmtId="171" fontId="39" fillId="0" borderId="0" xfId="5" applyNumberFormat="1" applyFont="1" applyBorder="1"/>
    <xf numFmtId="9" fontId="22" fillId="0" borderId="0" xfId="4" applyNumberFormat="1" applyFont="1" applyAlignment="1">
      <alignment horizontal="center"/>
    </xf>
    <xf numFmtId="165" fontId="22" fillId="0" borderId="0" xfId="5" applyFont="1" applyBorder="1"/>
    <xf numFmtId="171" fontId="22" fillId="0" borderId="0" xfId="5" applyNumberFormat="1" applyFont="1" applyBorder="1"/>
    <xf numFmtId="169" fontId="29" fillId="0" borderId="0" xfId="5" applyNumberFormat="1" applyFont="1" applyBorder="1"/>
    <xf numFmtId="0" fontId="29" fillId="0" borderId="0" xfId="4" applyFont="1" applyAlignment="1">
      <alignment horizontal="left" vertical="top"/>
    </xf>
    <xf numFmtId="168" fontId="29" fillId="0" borderId="0" xfId="4" applyNumberFormat="1" applyFont="1" applyAlignment="1">
      <alignment horizontal="center"/>
    </xf>
    <xf numFmtId="0" fontId="29" fillId="0" borderId="0" xfId="4" applyFont="1" applyAlignment="1">
      <alignment horizontal="center"/>
    </xf>
    <xf numFmtId="165" fontId="29" fillId="0" borderId="0" xfId="5" applyFont="1" applyBorder="1"/>
    <xf numFmtId="168" fontId="29" fillId="0" borderId="5" xfId="5" applyNumberFormat="1" applyFont="1" applyBorder="1"/>
    <xf numFmtId="172" fontId="22" fillId="0" borderId="0" xfId="4" applyNumberFormat="1" applyFont="1" applyAlignment="1">
      <alignment horizontal="center"/>
    </xf>
    <xf numFmtId="0" fontId="22" fillId="0" borderId="0" xfId="4" applyFont="1" applyAlignment="1">
      <alignment horizontal="center"/>
    </xf>
    <xf numFmtId="169" fontId="22" fillId="0" borderId="0" xfId="5" applyNumberFormat="1" applyFont="1" applyBorder="1"/>
    <xf numFmtId="169" fontId="22" fillId="0" borderId="0" xfId="4" applyNumberFormat="1" applyFont="1" applyAlignment="1">
      <alignment horizontal="left" vertical="top"/>
    </xf>
    <xf numFmtId="9" fontId="29" fillId="0" borderId="0" xfId="4" applyNumberFormat="1" applyFont="1" applyAlignment="1">
      <alignment horizontal="center"/>
    </xf>
    <xf numFmtId="165" fontId="29" fillId="0" borderId="5" xfId="5" applyFont="1" applyBorder="1"/>
    <xf numFmtId="169" fontId="26" fillId="0" borderId="0" xfId="5" applyNumberFormat="1" applyFont="1" applyBorder="1"/>
    <xf numFmtId="169" fontId="11" fillId="0" borderId="0" xfId="5" applyNumberFormat="1" applyFont="1" applyBorder="1"/>
    <xf numFmtId="169" fontId="22" fillId="0" borderId="0" xfId="4" applyNumberFormat="1" applyFont="1" applyAlignment="1">
      <alignment horizontal="center"/>
    </xf>
    <xf numFmtId="169" fontId="22" fillId="0" borderId="5" xfId="4" applyNumberFormat="1" applyFont="1" applyBorder="1" applyAlignment="1">
      <alignment horizontal="center"/>
    </xf>
    <xf numFmtId="0" fontId="40" fillId="0" borderId="0" xfId="4" applyFont="1" applyAlignment="1">
      <alignment horizontal="left"/>
    </xf>
    <xf numFmtId="169" fontId="26" fillId="0" borderId="0" xfId="4" applyNumberFormat="1" applyFont="1" applyAlignment="1">
      <alignment horizontal="center"/>
    </xf>
    <xf numFmtId="169" fontId="26" fillId="0" borderId="5" xfId="4" applyNumberFormat="1" applyFont="1" applyBorder="1" applyAlignment="1">
      <alignment horizontal="center"/>
    </xf>
    <xf numFmtId="0" fontId="22" fillId="0" borderId="0" xfId="4" applyFont="1" applyAlignment="1">
      <alignment horizontal="left"/>
    </xf>
    <xf numFmtId="0" fontId="26" fillId="0" borderId="4" xfId="4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0" fillId="0" borderId="28" xfId="0" applyBorder="1"/>
    <xf numFmtId="170" fontId="3" fillId="0" borderId="0" xfId="0" applyNumberFormat="1" applyFont="1" applyAlignment="1">
      <alignment horizontal="left"/>
    </xf>
    <xf numFmtId="0" fontId="3" fillId="2" borderId="11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/>
    </xf>
    <xf numFmtId="165" fontId="3" fillId="2" borderId="11" xfId="7" applyFont="1" applyFill="1" applyBorder="1" applyAlignment="1">
      <alignment horizontal="center"/>
    </xf>
    <xf numFmtId="165" fontId="3" fillId="2" borderId="12" xfId="7" applyFont="1" applyFill="1" applyBorder="1" applyAlignment="1">
      <alignment horizontal="center"/>
    </xf>
    <xf numFmtId="165" fontId="3" fillId="8" borderId="12" xfId="7" applyFont="1" applyFill="1" applyBorder="1" applyAlignment="1">
      <alignment horizontal="center"/>
    </xf>
    <xf numFmtId="165" fontId="3" fillId="8" borderId="11" xfId="7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5" fontId="3" fillId="4" borderId="11" xfId="7" applyFont="1" applyFill="1" applyBorder="1" applyAlignment="1">
      <alignment horizontal="center"/>
    </xf>
    <xf numFmtId="165" fontId="11" fillId="0" borderId="0" xfId="7" applyFont="1" applyBorder="1" applyAlignment="1">
      <alignment horizontal="center"/>
    </xf>
    <xf numFmtId="165" fontId="5" fillId="5" borderId="13" xfId="7" applyFont="1" applyFill="1" applyBorder="1"/>
    <xf numFmtId="165" fontId="5" fillId="8" borderId="13" xfId="7" applyFont="1" applyFill="1" applyBorder="1"/>
    <xf numFmtId="0" fontId="3" fillId="8" borderId="13" xfId="0" applyFont="1" applyFill="1" applyBorder="1" applyAlignment="1">
      <alignment horizontal="left" vertical="top"/>
    </xf>
    <xf numFmtId="0" fontId="3" fillId="8" borderId="13" xfId="0" applyFont="1" applyFill="1" applyBorder="1"/>
    <xf numFmtId="165" fontId="5" fillId="7" borderId="13" xfId="7" applyFont="1" applyFill="1" applyBorder="1"/>
    <xf numFmtId="165" fontId="9" fillId="0" borderId="0" xfId="7" applyFont="1" applyBorder="1"/>
    <xf numFmtId="0" fontId="5" fillId="5" borderId="13" xfId="0" applyFont="1" applyFill="1" applyBorder="1" applyAlignment="1">
      <alignment vertical="center" wrapText="1"/>
    </xf>
    <xf numFmtId="165" fontId="5" fillId="5" borderId="13" xfId="7" applyFont="1" applyFill="1" applyBorder="1" applyAlignment="1">
      <alignment wrapText="1"/>
    </xf>
    <xf numFmtId="165" fontId="5" fillId="5" borderId="15" xfId="7" applyFont="1" applyFill="1" applyBorder="1" applyAlignment="1">
      <alignment wrapText="1"/>
    </xf>
    <xf numFmtId="9" fontId="5" fillId="8" borderId="13" xfId="7" applyNumberFormat="1" applyFont="1" applyFill="1" applyBorder="1" applyAlignment="1"/>
    <xf numFmtId="165" fontId="5" fillId="7" borderId="13" xfId="7" applyFont="1" applyFill="1" applyBorder="1" applyAlignment="1">
      <alignment wrapText="1"/>
    </xf>
    <xf numFmtId="165" fontId="9" fillId="0" borderId="0" xfId="7" applyBorder="1"/>
    <xf numFmtId="170" fontId="3" fillId="5" borderId="15" xfId="7" applyNumberFormat="1" applyFont="1" applyFill="1" applyBorder="1" applyAlignment="1">
      <alignment wrapText="1"/>
    </xf>
    <xf numFmtId="165" fontId="3" fillId="7" borderId="13" xfId="7" applyFont="1" applyFill="1" applyBorder="1" applyAlignment="1">
      <alignment wrapText="1"/>
    </xf>
    <xf numFmtId="165" fontId="3" fillId="7" borderId="13" xfId="7" applyFont="1" applyFill="1" applyBorder="1"/>
    <xf numFmtId="2" fontId="5" fillId="5" borderId="16" xfId="0" applyNumberFormat="1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wrapText="1"/>
    </xf>
    <xf numFmtId="0" fontId="5" fillId="5" borderId="16" xfId="0" applyFont="1" applyFill="1" applyBorder="1" applyAlignment="1">
      <alignment horizontal="center"/>
    </xf>
    <xf numFmtId="165" fontId="5" fillId="5" borderId="16" xfId="7" applyFont="1" applyFill="1" applyBorder="1"/>
    <xf numFmtId="165" fontId="5" fillId="5" borderId="17" xfId="7" applyFont="1" applyFill="1" applyBorder="1" applyAlignment="1">
      <alignment wrapText="1"/>
    </xf>
    <xf numFmtId="165" fontId="5" fillId="8" borderId="16" xfId="7" applyFont="1" applyFill="1" applyBorder="1"/>
    <xf numFmtId="2" fontId="5" fillId="5" borderId="17" xfId="0" applyNumberFormat="1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/>
    </xf>
    <xf numFmtId="165" fontId="5" fillId="5" borderId="20" xfId="7" applyFont="1" applyFill="1" applyBorder="1"/>
    <xf numFmtId="170" fontId="3" fillId="5" borderId="13" xfId="7" applyNumberFormat="1" applyFont="1" applyFill="1" applyBorder="1" applyAlignment="1">
      <alignment wrapText="1"/>
    </xf>
    <xf numFmtId="2" fontId="3" fillId="5" borderId="15" xfId="0" applyNumberFormat="1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/>
    </xf>
    <xf numFmtId="165" fontId="5" fillId="5" borderId="18" xfId="7" applyFont="1" applyFill="1" applyBorder="1"/>
    <xf numFmtId="2" fontId="5" fillId="5" borderId="14" xfId="0" applyNumberFormat="1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center"/>
    </xf>
    <xf numFmtId="165" fontId="5" fillId="5" borderId="14" xfId="7" applyFont="1" applyFill="1" applyBorder="1"/>
    <xf numFmtId="165" fontId="5" fillId="5" borderId="19" xfId="7" applyFont="1" applyFill="1" applyBorder="1" applyAlignment="1">
      <alignment wrapText="1"/>
    </xf>
    <xf numFmtId="165" fontId="5" fillId="8" borderId="14" xfId="7" applyFont="1" applyFill="1" applyBorder="1"/>
    <xf numFmtId="0" fontId="5" fillId="5" borderId="16" xfId="0" applyFont="1" applyFill="1" applyBorder="1" applyAlignment="1">
      <alignment vertical="center" wrapText="1"/>
    </xf>
    <xf numFmtId="165" fontId="5" fillId="5" borderId="16" xfId="7" applyFont="1" applyFill="1" applyBorder="1" applyAlignment="1">
      <alignment wrapText="1"/>
    </xf>
    <xf numFmtId="2" fontId="5" fillId="5" borderId="16" xfId="0" applyNumberFormat="1" applyFont="1" applyFill="1" applyBorder="1" applyAlignment="1">
      <alignment horizontal="center" vertical="top"/>
    </xf>
    <xf numFmtId="165" fontId="5" fillId="5" borderId="32" xfId="7" applyFont="1" applyFill="1" applyBorder="1" applyAlignment="1">
      <alignment horizontal="center"/>
    </xf>
    <xf numFmtId="165" fontId="5" fillId="8" borderId="15" xfId="7" applyFont="1" applyFill="1" applyBorder="1"/>
    <xf numFmtId="173" fontId="5" fillId="8" borderId="13" xfId="7" applyNumberFormat="1" applyFont="1" applyFill="1" applyBorder="1" applyAlignment="1"/>
    <xf numFmtId="2" fontId="5" fillId="5" borderId="15" xfId="0" applyNumberFormat="1" applyFont="1" applyFill="1" applyBorder="1" applyAlignment="1">
      <alignment horizontal="center" vertical="top"/>
    </xf>
    <xf numFmtId="0" fontId="5" fillId="5" borderId="35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/>
    </xf>
    <xf numFmtId="165" fontId="5" fillId="5" borderId="13" xfId="7" applyFont="1" applyFill="1" applyBorder="1" applyAlignment="1">
      <alignment vertical="center"/>
    </xf>
    <xf numFmtId="165" fontId="5" fillId="5" borderId="13" xfId="7" applyFont="1" applyFill="1" applyBorder="1" applyAlignment="1">
      <alignment vertical="center" wrapText="1"/>
    </xf>
    <xf numFmtId="165" fontId="5" fillId="8" borderId="13" xfId="7" applyFont="1" applyFill="1" applyBorder="1" applyAlignment="1">
      <alignment vertical="center"/>
    </xf>
    <xf numFmtId="2" fontId="5" fillId="8" borderId="13" xfId="0" applyNumberFormat="1" applyFont="1" applyFill="1" applyBorder="1" applyAlignment="1">
      <alignment horizontal="right" vertical="center"/>
    </xf>
    <xf numFmtId="9" fontId="5" fillId="8" borderId="13" xfId="7" applyNumberFormat="1" applyFont="1" applyFill="1" applyBorder="1" applyAlignment="1">
      <alignment vertical="center"/>
    </xf>
    <xf numFmtId="167" fontId="5" fillId="5" borderId="35" xfId="0" applyNumberFormat="1" applyFont="1" applyFill="1" applyBorder="1" applyAlignment="1">
      <alignment horizontal="center" vertical="top"/>
    </xf>
    <xf numFmtId="0" fontId="3" fillId="5" borderId="16" xfId="0" applyFont="1" applyFill="1" applyBorder="1" applyAlignment="1">
      <alignment wrapText="1"/>
    </xf>
    <xf numFmtId="0" fontId="5" fillId="5" borderId="35" xfId="0" applyFont="1" applyFill="1" applyBorder="1" applyAlignment="1">
      <alignment horizontal="center"/>
    </xf>
    <xf numFmtId="165" fontId="5" fillId="5" borderId="35" xfId="7" applyFont="1" applyFill="1" applyBorder="1"/>
    <xf numFmtId="171" fontId="3" fillId="5" borderId="35" xfId="7" applyNumberFormat="1" applyFont="1" applyFill="1" applyBorder="1" applyAlignment="1">
      <alignment wrapText="1"/>
    </xf>
    <xf numFmtId="9" fontId="5" fillId="8" borderId="13" xfId="3" applyFont="1" applyFill="1" applyBorder="1" applyAlignment="1">
      <alignment horizontal="center"/>
    </xf>
    <xf numFmtId="167" fontId="5" fillId="5" borderId="13" xfId="0" applyNumberFormat="1" applyFont="1" applyFill="1" applyBorder="1" applyAlignment="1">
      <alignment horizontal="center" vertical="top"/>
    </xf>
    <xf numFmtId="171" fontId="3" fillId="5" borderId="13" xfId="7" applyNumberFormat="1" applyFont="1" applyFill="1" applyBorder="1" applyAlignment="1">
      <alignment wrapText="1"/>
    </xf>
    <xf numFmtId="169" fontId="3" fillId="7" borderId="13" xfId="7" applyNumberFormat="1" applyFont="1" applyFill="1" applyBorder="1" applyAlignment="1">
      <alignment wrapText="1"/>
    </xf>
    <xf numFmtId="169" fontId="3" fillId="7" borderId="13" xfId="7" applyNumberFormat="1" applyFont="1" applyFill="1" applyBorder="1"/>
    <xf numFmtId="0" fontId="5" fillId="5" borderId="15" xfId="0" applyFont="1" applyFill="1" applyBorder="1" applyAlignment="1">
      <alignment horizontal="center"/>
    </xf>
    <xf numFmtId="0" fontId="5" fillId="8" borderId="13" xfId="0" applyFont="1" applyFill="1" applyBorder="1"/>
    <xf numFmtId="2" fontId="5" fillId="5" borderId="13" xfId="0" applyNumberFormat="1" applyFont="1" applyFill="1" applyBorder="1" applyAlignment="1">
      <alignment horizontal="center"/>
    </xf>
    <xf numFmtId="0" fontId="16" fillId="5" borderId="13" xfId="0" applyFont="1" applyFill="1" applyBorder="1"/>
    <xf numFmtId="0" fontId="5" fillId="5" borderId="16" xfId="0" applyFont="1" applyFill="1" applyBorder="1" applyAlignment="1">
      <alignment horizontal="center" vertical="center"/>
    </xf>
    <xf numFmtId="165" fontId="5" fillId="5" borderId="15" xfId="7" applyFont="1" applyFill="1" applyBorder="1" applyAlignment="1">
      <alignment vertical="center" wrapText="1"/>
    </xf>
    <xf numFmtId="0" fontId="5" fillId="8" borderId="13" xfId="0" applyFont="1" applyFill="1" applyBorder="1" applyAlignment="1">
      <alignment horizontal="center"/>
    </xf>
    <xf numFmtId="0" fontId="16" fillId="5" borderId="13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right"/>
    </xf>
    <xf numFmtId="0" fontId="5" fillId="5" borderId="18" xfId="0" applyFont="1" applyFill="1" applyBorder="1" applyAlignment="1">
      <alignment horizontal="center" vertical="center"/>
    </xf>
    <xf numFmtId="4" fontId="5" fillId="5" borderId="13" xfId="0" applyNumberFormat="1" applyFont="1" applyFill="1" applyBorder="1" applyAlignment="1">
      <alignment horizontal="right" vertical="center"/>
    </xf>
    <xf numFmtId="0" fontId="5" fillId="8" borderId="13" xfId="0" applyFont="1" applyFill="1" applyBorder="1" applyAlignment="1">
      <alignment horizontal="center" vertical="center"/>
    </xf>
    <xf numFmtId="165" fontId="3" fillId="5" borderId="15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left" vertical="center" wrapText="1"/>
    </xf>
    <xf numFmtId="4" fontId="5" fillId="5" borderId="13" xfId="0" applyNumberFormat="1" applyFont="1" applyFill="1" applyBorder="1" applyAlignment="1">
      <alignment horizontal="center"/>
    </xf>
    <xf numFmtId="2" fontId="3" fillId="5" borderId="13" xfId="0" applyNumberFormat="1" applyFont="1" applyFill="1" applyBorder="1" applyAlignment="1">
      <alignment horizontal="center"/>
    </xf>
    <xf numFmtId="165" fontId="5" fillId="5" borderId="15" xfId="7" applyFont="1" applyFill="1" applyBorder="1" applyAlignment="1">
      <alignment horizontal="right" wrapText="1"/>
    </xf>
    <xf numFmtId="4" fontId="5" fillId="5" borderId="13" xfId="7" applyNumberFormat="1" applyFont="1" applyFill="1" applyBorder="1" applyAlignment="1">
      <alignment vertical="center"/>
    </xf>
    <xf numFmtId="0" fontId="19" fillId="5" borderId="13" xfId="0" applyFont="1" applyFill="1" applyBorder="1"/>
    <xf numFmtId="4" fontId="3" fillId="5" borderId="13" xfId="0" applyNumberFormat="1" applyFont="1" applyFill="1" applyBorder="1"/>
    <xf numFmtId="164" fontId="3" fillId="5" borderId="15" xfId="2" applyFont="1" applyFill="1" applyBorder="1"/>
    <xf numFmtId="4" fontId="5" fillId="5" borderId="13" xfId="0" applyNumberFormat="1" applyFont="1" applyFill="1" applyBorder="1"/>
    <xf numFmtId="165" fontId="5" fillId="5" borderId="17" xfId="7" applyFont="1" applyFill="1" applyBorder="1" applyAlignment="1">
      <alignment vertical="center" wrapText="1"/>
    </xf>
    <xf numFmtId="4" fontId="5" fillId="5" borderId="16" xfId="0" applyNumberFormat="1" applyFont="1" applyFill="1" applyBorder="1"/>
    <xf numFmtId="0" fontId="3" fillId="5" borderId="13" xfId="0" applyFont="1" applyFill="1" applyBorder="1" applyAlignment="1">
      <alignment horizontal="left" vertical="center"/>
    </xf>
    <xf numFmtId="164" fontId="3" fillId="5" borderId="13" xfId="2" applyFont="1" applyFill="1" applyBorder="1"/>
    <xf numFmtId="165" fontId="3" fillId="7" borderId="13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vertical="top" wrapText="1"/>
    </xf>
    <xf numFmtId="164" fontId="3" fillId="5" borderId="13" xfId="0" applyNumberFormat="1" applyFont="1" applyFill="1" applyBorder="1"/>
    <xf numFmtId="2" fontId="5" fillId="0" borderId="0" xfId="0" applyNumberFormat="1" applyFont="1"/>
    <xf numFmtId="164" fontId="3" fillId="0" borderId="0" xfId="0" applyNumberFormat="1" applyFont="1"/>
    <xf numFmtId="4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0" fontId="5" fillId="0" borderId="17" xfId="0" applyFont="1" applyBorder="1"/>
    <xf numFmtId="0" fontId="5" fillId="0" borderId="20" xfId="0" applyFont="1" applyBorder="1"/>
    <xf numFmtId="0" fontId="5" fillId="0" borderId="21" xfId="0" applyFont="1" applyBorder="1"/>
    <xf numFmtId="0" fontId="3" fillId="0" borderId="19" xfId="0" applyFont="1" applyBorder="1" applyAlignment="1">
      <alignment horizontal="center"/>
    </xf>
    <xf numFmtId="170" fontId="3" fillId="0" borderId="28" xfId="0" applyNumberFormat="1" applyFont="1" applyBorder="1" applyAlignment="1">
      <alignment horizontal="left"/>
    </xf>
    <xf numFmtId="169" fontId="9" fillId="0" borderId="0" xfId="7" applyNumberFormat="1" applyBorder="1"/>
    <xf numFmtId="0" fontId="3" fillId="0" borderId="0" xfId="0" applyFont="1" applyAlignment="1">
      <alignment horizontal="left"/>
    </xf>
    <xf numFmtId="4" fontId="3" fillId="0" borderId="0" xfId="7" applyNumberFormat="1" applyFont="1" applyBorder="1" applyAlignment="1">
      <alignment horizontal="center"/>
    </xf>
    <xf numFmtId="4" fontId="5" fillId="0" borderId="28" xfId="0" applyNumberFormat="1" applyFont="1" applyBorder="1"/>
    <xf numFmtId="4" fontId="19" fillId="0" borderId="28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vertical="top"/>
    </xf>
    <xf numFmtId="4" fontId="3" fillId="0" borderId="0" xfId="7" applyNumberFormat="1" applyFont="1" applyBorder="1"/>
    <xf numFmtId="4" fontId="5" fillId="0" borderId="0" xfId="7" applyNumberFormat="1" applyFont="1" applyBorder="1"/>
    <xf numFmtId="4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4" fontId="20" fillId="0" borderId="0" xfId="0" applyNumberFormat="1" applyFont="1" applyAlignment="1">
      <alignment horizontal="center"/>
    </xf>
    <xf numFmtId="4" fontId="20" fillId="0" borderId="28" xfId="7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0" fontId="19" fillId="0" borderId="0" xfId="0" applyFont="1"/>
    <xf numFmtId="4" fontId="19" fillId="0" borderId="0" xfId="0" applyNumberFormat="1" applyFont="1" applyAlignment="1">
      <alignment horizontal="center"/>
    </xf>
    <xf numFmtId="4" fontId="19" fillId="0" borderId="0" xfId="7" applyNumberFormat="1" applyFont="1" applyBorder="1"/>
    <xf numFmtId="4" fontId="16" fillId="0" borderId="0" xfId="0" applyNumberFormat="1" applyFont="1" applyAlignment="1">
      <alignment horizontal="center"/>
    </xf>
    <xf numFmtId="4" fontId="16" fillId="0" borderId="28" xfId="7" applyNumberFormat="1" applyFont="1" applyBorder="1" applyAlignment="1">
      <alignment horizontal="right"/>
    </xf>
    <xf numFmtId="4" fontId="5" fillId="0" borderId="28" xfId="7" applyNumberFormat="1" applyFont="1" applyBorder="1"/>
    <xf numFmtId="4" fontId="3" fillId="0" borderId="2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20" fillId="0" borderId="28" xfId="0" applyNumberFormat="1" applyFont="1" applyBorder="1" applyAlignment="1">
      <alignment horizontal="center"/>
    </xf>
    <xf numFmtId="169" fontId="5" fillId="0" borderId="0" xfId="7" applyNumberFormat="1" applyFont="1" applyBorder="1"/>
    <xf numFmtId="168" fontId="3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7" xfId="0" applyBorder="1"/>
    <xf numFmtId="0" fontId="0" fillId="0" borderId="19" xfId="0" applyBorder="1"/>
    <xf numFmtId="0" fontId="3" fillId="0" borderId="4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" fontId="5" fillId="5" borderId="13" xfId="0" applyNumberFormat="1" applyFont="1" applyFill="1" applyBorder="1" applyAlignment="1">
      <alignment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0" fontId="3" fillId="0" borderId="0" xfId="4" applyNumberFormat="1" applyFont="1"/>
    <xf numFmtId="170" fontId="3" fillId="0" borderId="0" xfId="4" applyNumberFormat="1" applyFont="1" applyAlignment="1">
      <alignment horizontal="center"/>
    </xf>
    <xf numFmtId="0" fontId="11" fillId="0" borderId="0" xfId="4" applyFont="1"/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2" borderId="13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71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1" applyNumberFormat="1" applyFont="1" applyBorder="1" applyAlignment="1">
      <alignment horizontal="center"/>
    </xf>
    <xf numFmtId="4" fontId="21" fillId="0" borderId="0" xfId="1" applyNumberFormat="1" applyFont="1" applyBorder="1" applyAlignment="1">
      <alignment horizontal="center"/>
    </xf>
    <xf numFmtId="4" fontId="21" fillId="0" borderId="0" xfId="0" applyNumberFormat="1" applyFont="1" applyAlignment="1">
      <alignment horizontal="center"/>
    </xf>
    <xf numFmtId="171" fontId="3" fillId="0" borderId="0" xfId="1" applyNumberFormat="1" applyFont="1" applyBorder="1" applyAlignment="1">
      <alignment horizontal="center"/>
    </xf>
    <xf numFmtId="0" fontId="4" fillId="2" borderId="33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8" borderId="22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4" fontId="3" fillId="0" borderId="0" xfId="7" applyNumberFormat="1" applyFont="1" applyBorder="1" applyAlignment="1">
      <alignment horizontal="center"/>
    </xf>
    <xf numFmtId="4" fontId="3" fillId="0" borderId="28" xfId="7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28" xfId="0" applyNumberFormat="1" applyFont="1" applyBorder="1" applyAlignment="1">
      <alignment horizontal="center"/>
    </xf>
    <xf numFmtId="4" fontId="19" fillId="0" borderId="0" xfId="0" applyNumberFormat="1" applyFont="1" applyAlignment="1">
      <alignment horizontal="center"/>
    </xf>
    <xf numFmtId="4" fontId="19" fillId="0" borderId="28" xfId="0" applyNumberFormat="1" applyFont="1" applyBorder="1" applyAlignment="1">
      <alignment horizontal="center"/>
    </xf>
    <xf numFmtId="4" fontId="19" fillId="0" borderId="0" xfId="7" applyNumberFormat="1" applyFont="1" applyBorder="1" applyAlignment="1">
      <alignment horizontal="center"/>
    </xf>
    <xf numFmtId="4" fontId="19" fillId="0" borderId="28" xfId="7" applyNumberFormat="1" applyFont="1" applyBorder="1" applyAlignment="1">
      <alignment horizontal="center"/>
    </xf>
    <xf numFmtId="0" fontId="12" fillId="0" borderId="1" xfId="4" applyFont="1" applyBorder="1" applyAlignment="1">
      <alignment horizontal="center"/>
    </xf>
    <xf numFmtId="0" fontId="12" fillId="0" borderId="2" xfId="4" applyFont="1" applyBorder="1" applyAlignment="1">
      <alignment horizontal="center"/>
    </xf>
    <xf numFmtId="0" fontId="12" fillId="0" borderId="3" xfId="4" applyFont="1" applyBorder="1" applyAlignment="1">
      <alignment horizontal="center"/>
    </xf>
    <xf numFmtId="0" fontId="33" fillId="0" borderId="4" xfId="4" applyFont="1" applyBorder="1" applyAlignment="1">
      <alignment horizontal="center"/>
    </xf>
    <xf numFmtId="0" fontId="33" fillId="0" borderId="0" xfId="4" applyFont="1" applyAlignment="1">
      <alignment horizontal="center"/>
    </xf>
    <xf numFmtId="0" fontId="33" fillId="0" borderId="5" xfId="4" applyFont="1" applyBorder="1" applyAlignment="1">
      <alignment horizontal="center"/>
    </xf>
    <xf numFmtId="0" fontId="28" fillId="2" borderId="22" xfId="4" applyFont="1" applyFill="1" applyBorder="1" applyAlignment="1">
      <alignment horizontal="center"/>
    </xf>
    <xf numFmtId="0" fontId="28" fillId="2" borderId="23" xfId="4" applyFont="1" applyFill="1" applyBorder="1" applyAlignment="1">
      <alignment horizontal="center"/>
    </xf>
    <xf numFmtId="0" fontId="28" fillId="2" borderId="24" xfId="4" applyFont="1" applyFill="1" applyBorder="1" applyAlignment="1">
      <alignment horizontal="center"/>
    </xf>
    <xf numFmtId="0" fontId="28" fillId="3" borderId="22" xfId="4" applyFont="1" applyFill="1" applyBorder="1" applyAlignment="1">
      <alignment horizontal="center"/>
    </xf>
    <xf numFmtId="0" fontId="28" fillId="3" borderId="23" xfId="4" applyFont="1" applyFill="1" applyBorder="1" applyAlignment="1">
      <alignment horizontal="center"/>
    </xf>
    <xf numFmtId="0" fontId="28" fillId="3" borderId="24" xfId="4" applyFont="1" applyFill="1" applyBorder="1" applyAlignment="1">
      <alignment horizontal="center"/>
    </xf>
    <xf numFmtId="0" fontId="28" fillId="4" borderId="22" xfId="4" applyFont="1" applyFill="1" applyBorder="1" applyAlignment="1">
      <alignment horizontal="center"/>
    </xf>
    <xf numFmtId="0" fontId="28" fillId="4" borderId="23" xfId="4" applyFont="1" applyFill="1" applyBorder="1" applyAlignment="1">
      <alignment horizontal="center"/>
    </xf>
    <xf numFmtId="0" fontId="28" fillId="4" borderId="24" xfId="4" applyFont="1" applyFill="1" applyBorder="1" applyAlignment="1">
      <alignment horizontal="center"/>
    </xf>
    <xf numFmtId="0" fontId="21" fillId="0" borderId="29" xfId="4" applyFont="1" applyBorder="1" applyAlignment="1">
      <alignment horizontal="center"/>
    </xf>
    <xf numFmtId="0" fontId="21" fillId="0" borderId="30" xfId="4" applyFont="1" applyBorder="1" applyAlignment="1">
      <alignment horizontal="center"/>
    </xf>
    <xf numFmtId="0" fontId="21" fillId="0" borderId="60" xfId="4" applyFont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5" xfId="4" applyFont="1" applyBorder="1" applyAlignment="1">
      <alignment horizontal="center"/>
    </xf>
    <xf numFmtId="169" fontId="26" fillId="0" borderId="0" xfId="4" applyNumberFormat="1" applyFont="1" applyAlignment="1">
      <alignment horizontal="center"/>
    </xf>
    <xf numFmtId="171" fontId="26" fillId="0" borderId="0" xfId="5" applyNumberFormat="1" applyFont="1" applyBorder="1" applyAlignment="1">
      <alignment horizontal="center"/>
    </xf>
    <xf numFmtId="171" fontId="26" fillId="0" borderId="0" xfId="4" applyNumberFormat="1" applyFont="1" applyAlignment="1">
      <alignment horizontal="center"/>
    </xf>
    <xf numFmtId="171" fontId="26" fillId="0" borderId="5" xfId="4" applyNumberFormat="1" applyFont="1" applyBorder="1" applyAlignment="1">
      <alignment horizontal="center"/>
    </xf>
    <xf numFmtId="0" fontId="3" fillId="0" borderId="29" xfId="4" applyFont="1" applyBorder="1" applyAlignment="1">
      <alignment horizontal="left"/>
    </xf>
    <xf numFmtId="0" fontId="3" fillId="0" borderId="30" xfId="4" applyFont="1" applyBorder="1" applyAlignment="1">
      <alignment horizontal="left"/>
    </xf>
    <xf numFmtId="0" fontId="28" fillId="2" borderId="1" xfId="4" applyFont="1" applyFill="1" applyBorder="1" applyAlignment="1">
      <alignment horizontal="center"/>
    </xf>
    <xf numFmtId="0" fontId="28" fillId="2" borderId="2" xfId="4" applyFont="1" applyFill="1" applyBorder="1" applyAlignment="1">
      <alignment horizontal="center"/>
    </xf>
    <xf numFmtId="0" fontId="28" fillId="2" borderId="3" xfId="4" applyFont="1" applyFill="1" applyBorder="1" applyAlignment="1">
      <alignment horizontal="center"/>
    </xf>
    <xf numFmtId="0" fontId="28" fillId="3" borderId="1" xfId="4" applyFont="1" applyFill="1" applyBorder="1" applyAlignment="1">
      <alignment horizontal="center"/>
    </xf>
    <xf numFmtId="0" fontId="28" fillId="3" borderId="2" xfId="4" applyFont="1" applyFill="1" applyBorder="1" applyAlignment="1">
      <alignment horizontal="center"/>
    </xf>
    <xf numFmtId="0" fontId="28" fillId="3" borderId="3" xfId="4" applyFont="1" applyFill="1" applyBorder="1" applyAlignment="1">
      <alignment horizontal="center"/>
    </xf>
    <xf numFmtId="0" fontId="28" fillId="4" borderId="1" xfId="4" applyFont="1" applyFill="1" applyBorder="1" applyAlignment="1">
      <alignment horizontal="center"/>
    </xf>
    <xf numFmtId="0" fontId="28" fillId="4" borderId="2" xfId="4" applyFont="1" applyFill="1" applyBorder="1" applyAlignment="1">
      <alignment horizontal="center"/>
    </xf>
    <xf numFmtId="0" fontId="28" fillId="4" borderId="3" xfId="4" applyFont="1" applyFill="1" applyBorder="1" applyAlignment="1">
      <alignment horizontal="center"/>
    </xf>
    <xf numFmtId="169" fontId="26" fillId="0" borderId="0" xfId="4" applyNumberFormat="1" applyFont="1" applyAlignment="1">
      <alignment horizontal="center" vertical="top"/>
    </xf>
    <xf numFmtId="171" fontId="26" fillId="0" borderId="5" xfId="5" applyNumberFormat="1" applyFont="1" applyBorder="1" applyAlignment="1">
      <alignment horizontal="center"/>
    </xf>
    <xf numFmtId="169" fontId="39" fillId="0" borderId="0" xfId="4" applyNumberFormat="1" applyFont="1" applyAlignment="1">
      <alignment horizontal="center" vertical="top"/>
    </xf>
    <xf numFmtId="171" fontId="39" fillId="0" borderId="0" xfId="4" applyNumberFormat="1" applyFont="1" applyAlignment="1">
      <alignment horizontal="center"/>
    </xf>
    <xf numFmtId="171" fontId="39" fillId="0" borderId="0" xfId="5" applyNumberFormat="1" applyFont="1" applyBorder="1" applyAlignment="1">
      <alignment horizontal="center"/>
    </xf>
    <xf numFmtId="171" fontId="39" fillId="0" borderId="5" xfId="5" applyNumberFormat="1" applyFont="1" applyBorder="1" applyAlignment="1">
      <alignment horizontal="center"/>
    </xf>
    <xf numFmtId="169" fontId="22" fillId="0" borderId="0" xfId="4" applyNumberFormat="1" applyFont="1" applyAlignment="1">
      <alignment horizontal="center" vertical="top"/>
    </xf>
    <xf numFmtId="171" fontId="22" fillId="0" borderId="0" xfId="4" applyNumberFormat="1" applyFont="1" applyAlignment="1">
      <alignment horizontal="center"/>
    </xf>
    <xf numFmtId="171" fontId="22" fillId="0" borderId="0" xfId="5" applyNumberFormat="1" applyFont="1" applyBorder="1" applyAlignment="1">
      <alignment horizontal="center"/>
    </xf>
    <xf numFmtId="171" fontId="22" fillId="0" borderId="5" xfId="5" applyNumberFormat="1" applyFont="1" applyBorder="1" applyAlignment="1">
      <alignment horizontal="center"/>
    </xf>
    <xf numFmtId="169" fontId="39" fillId="0" borderId="0" xfId="4" applyNumberFormat="1" applyFont="1" applyAlignment="1">
      <alignment horizontal="center"/>
    </xf>
    <xf numFmtId="169" fontId="39" fillId="0" borderId="0" xfId="5" applyNumberFormat="1" applyFont="1" applyBorder="1" applyAlignment="1">
      <alignment horizontal="center"/>
    </xf>
    <xf numFmtId="169" fontId="39" fillId="0" borderId="5" xfId="5" applyNumberFormat="1" applyFont="1" applyBorder="1" applyAlignment="1">
      <alignment horizontal="center"/>
    </xf>
    <xf numFmtId="169" fontId="22" fillId="0" borderId="0" xfId="4" applyNumberFormat="1" applyFont="1" applyAlignment="1">
      <alignment horizontal="center"/>
    </xf>
    <xf numFmtId="169" fontId="22" fillId="0" borderId="5" xfId="4" applyNumberFormat="1" applyFont="1" applyBorder="1" applyAlignment="1">
      <alignment horizontal="center"/>
    </xf>
    <xf numFmtId="169" fontId="26" fillId="0" borderId="0" xfId="8" applyNumberFormat="1" applyFont="1" applyBorder="1" applyAlignment="1">
      <alignment horizontal="center"/>
    </xf>
    <xf numFmtId="169" fontId="26" fillId="0" borderId="0" xfId="5" applyNumberFormat="1" applyFont="1" applyBorder="1" applyAlignment="1">
      <alignment horizontal="center"/>
    </xf>
    <xf numFmtId="169" fontId="26" fillId="0" borderId="5" xfId="5" applyNumberFormat="1" applyFont="1" applyBorder="1" applyAlignment="1">
      <alignment horizontal="center"/>
    </xf>
    <xf numFmtId="169" fontId="26" fillId="0" borderId="5" xfId="4" applyNumberFormat="1" applyFont="1" applyBorder="1" applyAlignment="1">
      <alignment horizontal="center"/>
    </xf>
    <xf numFmtId="169" fontId="37" fillId="0" borderId="0" xfId="4" applyNumberFormat="1" applyFont="1" applyAlignment="1">
      <alignment horizontal="center"/>
    </xf>
    <xf numFmtId="169" fontId="39" fillId="0" borderId="5" xfId="4" applyNumberFormat="1" applyFont="1" applyBorder="1" applyAlignment="1">
      <alignment horizontal="center"/>
    </xf>
    <xf numFmtId="0" fontId="26" fillId="0" borderId="4" xfId="4" applyFont="1" applyBorder="1" applyAlignment="1">
      <alignment horizontal="center"/>
    </xf>
    <xf numFmtId="168" fontId="26" fillId="0" borderId="0" xfId="4" applyNumberFormat="1" applyFont="1" applyAlignment="1">
      <alignment horizontal="center"/>
    </xf>
    <xf numFmtId="168" fontId="26" fillId="0" borderId="5" xfId="4" applyNumberFormat="1" applyFont="1" applyBorder="1" applyAlignment="1">
      <alignment horizontal="center"/>
    </xf>
    <xf numFmtId="0" fontId="26" fillId="0" borderId="29" xfId="4" applyFont="1" applyBorder="1" applyAlignment="1">
      <alignment horizontal="center"/>
    </xf>
    <xf numFmtId="0" fontId="26" fillId="0" borderId="30" xfId="4" applyFont="1" applyBorder="1" applyAlignment="1">
      <alignment horizontal="center"/>
    </xf>
    <xf numFmtId="0" fontId="26" fillId="0" borderId="60" xfId="4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4" fillId="2" borderId="13" xfId="4" applyFont="1" applyFill="1" applyBorder="1" applyAlignment="1">
      <alignment horizontal="center"/>
    </xf>
    <xf numFmtId="0" fontId="4" fillId="3" borderId="13" xfId="4" applyFont="1" applyFill="1" applyBorder="1" applyAlignment="1">
      <alignment horizontal="center"/>
    </xf>
    <xf numFmtId="0" fontId="4" fillId="4" borderId="13" xfId="4" applyFont="1" applyFill="1" applyBorder="1" applyAlignment="1">
      <alignment horizontal="center"/>
    </xf>
    <xf numFmtId="0" fontId="3" fillId="0" borderId="30" xfId="4" applyFont="1" applyBorder="1" applyAlignment="1">
      <alignment horizontal="center"/>
    </xf>
    <xf numFmtId="0" fontId="4" fillId="2" borderId="22" xfId="4" applyFont="1" applyFill="1" applyBorder="1" applyAlignment="1">
      <alignment horizontal="center"/>
    </xf>
    <xf numFmtId="0" fontId="4" fillId="2" borderId="23" xfId="4" applyFont="1" applyFill="1" applyBorder="1" applyAlignment="1">
      <alignment horizontal="center"/>
    </xf>
    <xf numFmtId="0" fontId="4" fillId="2" borderId="24" xfId="4" applyFont="1" applyFill="1" applyBorder="1" applyAlignment="1">
      <alignment horizontal="center"/>
    </xf>
    <xf numFmtId="0" fontId="4" fillId="3" borderId="22" xfId="4" applyFont="1" applyFill="1" applyBorder="1" applyAlignment="1">
      <alignment horizontal="center"/>
    </xf>
    <xf numFmtId="0" fontId="4" fillId="3" borderId="23" xfId="4" applyFont="1" applyFill="1" applyBorder="1" applyAlignment="1">
      <alignment horizontal="center"/>
    </xf>
    <xf numFmtId="0" fontId="4" fillId="4" borderId="22" xfId="4" applyFont="1" applyFill="1" applyBorder="1" applyAlignment="1">
      <alignment horizontal="center"/>
    </xf>
    <xf numFmtId="0" fontId="4" fillId="4" borderId="23" xfId="4" applyFont="1" applyFill="1" applyBorder="1" applyAlignment="1">
      <alignment horizontal="center"/>
    </xf>
    <xf numFmtId="0" fontId="4" fillId="4" borderId="24" xfId="4" applyFont="1" applyFill="1" applyBorder="1" applyAlignment="1">
      <alignment horizontal="center"/>
    </xf>
    <xf numFmtId="0" fontId="4" fillId="3" borderId="2" xfId="4" applyFont="1" applyFill="1" applyBorder="1" applyAlignment="1">
      <alignment horizontal="center"/>
    </xf>
    <xf numFmtId="0" fontId="4" fillId="4" borderId="2" xfId="4" applyFont="1" applyFill="1" applyBorder="1" applyAlignment="1">
      <alignment horizontal="center"/>
    </xf>
    <xf numFmtId="0" fontId="4" fillId="4" borderId="3" xfId="4" applyFont="1" applyFill="1" applyBorder="1" applyAlignment="1">
      <alignment horizontal="center"/>
    </xf>
    <xf numFmtId="0" fontId="3" fillId="0" borderId="47" xfId="4" applyFont="1" applyBorder="1" applyAlignment="1">
      <alignment horizontal="center"/>
    </xf>
    <xf numFmtId="0" fontId="4" fillId="2" borderId="29" xfId="4" applyFont="1" applyFill="1" applyBorder="1" applyAlignment="1">
      <alignment horizontal="center"/>
    </xf>
    <xf numFmtId="0" fontId="4" fillId="2" borderId="30" xfId="4" applyFont="1" applyFill="1" applyBorder="1" applyAlignment="1">
      <alignment horizontal="center"/>
    </xf>
    <xf numFmtId="0" fontId="4" fillId="2" borderId="60" xfId="4" applyFont="1" applyFill="1" applyBorder="1" applyAlignment="1">
      <alignment horizontal="center"/>
    </xf>
    <xf numFmtId="0" fontId="4" fillId="3" borderId="29" xfId="4" applyFont="1" applyFill="1" applyBorder="1" applyAlignment="1">
      <alignment horizontal="center"/>
    </xf>
    <xf numFmtId="0" fontId="4" fillId="3" borderId="30" xfId="4" applyFont="1" applyFill="1" applyBorder="1" applyAlignment="1">
      <alignment horizontal="center"/>
    </xf>
    <xf numFmtId="0" fontId="4" fillId="4" borderId="29" xfId="4" applyFont="1" applyFill="1" applyBorder="1" applyAlignment="1">
      <alignment horizontal="center"/>
    </xf>
    <xf numFmtId="0" fontId="4" fillId="4" borderId="30" xfId="4" applyFont="1" applyFill="1" applyBorder="1" applyAlignment="1">
      <alignment horizontal="center"/>
    </xf>
    <xf numFmtId="0" fontId="4" fillId="4" borderId="60" xfId="4" applyFont="1" applyFill="1" applyBorder="1" applyAlignment="1">
      <alignment horizontal="center"/>
    </xf>
    <xf numFmtId="0" fontId="3" fillId="0" borderId="29" xfId="4" applyFont="1" applyBorder="1" applyAlignment="1">
      <alignment horizontal="center"/>
    </xf>
    <xf numFmtId="0" fontId="4" fillId="2" borderId="33" xfId="4" applyFont="1" applyFill="1" applyBorder="1" applyAlignment="1">
      <alignment horizontal="left"/>
    </xf>
    <xf numFmtId="0" fontId="4" fillId="2" borderId="23" xfId="4" applyFont="1" applyFill="1" applyBorder="1" applyAlignment="1">
      <alignment horizontal="left"/>
    </xf>
    <xf numFmtId="0" fontId="4" fillId="2" borderId="24" xfId="4" applyFont="1" applyFill="1" applyBorder="1" applyAlignment="1">
      <alignment horizontal="left"/>
    </xf>
    <xf numFmtId="0" fontId="4" fillId="4" borderId="34" xfId="4" applyFont="1" applyFill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3" fillId="0" borderId="2" xfId="4" applyFont="1" applyBorder="1" applyAlignment="1">
      <alignment horizontal="center"/>
    </xf>
    <xf numFmtId="0" fontId="3" fillId="0" borderId="3" xfId="4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0" fontId="4" fillId="0" borderId="5" xfId="4" applyFont="1" applyBorder="1" applyAlignment="1">
      <alignment horizontal="center"/>
    </xf>
    <xf numFmtId="0" fontId="4" fillId="2" borderId="6" xfId="4" applyFont="1" applyFill="1" applyBorder="1" applyAlignment="1">
      <alignment horizontal="left"/>
    </xf>
    <xf numFmtId="0" fontId="4" fillId="2" borderId="7" xfId="4" applyFont="1" applyFill="1" applyBorder="1" applyAlignment="1">
      <alignment horizontal="left"/>
    </xf>
    <xf numFmtId="0" fontId="4" fillId="2" borderId="8" xfId="4" applyFont="1" applyFill="1" applyBorder="1" applyAlignment="1">
      <alignment horizontal="left"/>
    </xf>
    <xf numFmtId="0" fontId="4" fillId="3" borderId="9" xfId="4" applyFont="1" applyFill="1" applyBorder="1" applyAlignment="1">
      <alignment horizontal="center"/>
    </xf>
    <xf numFmtId="0" fontId="4" fillId="3" borderId="7" xfId="4" applyFont="1" applyFill="1" applyBorder="1" applyAlignment="1">
      <alignment horizontal="center"/>
    </xf>
    <xf numFmtId="0" fontId="4" fillId="4" borderId="9" xfId="4" applyFont="1" applyFill="1" applyBorder="1" applyAlignment="1">
      <alignment horizontal="center"/>
    </xf>
    <xf numFmtId="0" fontId="4" fillId="4" borderId="7" xfId="4" applyFont="1" applyFill="1" applyBorder="1" applyAlignment="1">
      <alignment horizontal="center"/>
    </xf>
    <xf numFmtId="0" fontId="4" fillId="4" borderId="10" xfId="4" applyFont="1" applyFill="1" applyBorder="1" applyAlignment="1">
      <alignment horizontal="center"/>
    </xf>
    <xf numFmtId="4" fontId="3" fillId="0" borderId="0" xfId="5" applyNumberFormat="1" applyFont="1" applyBorder="1" applyAlignment="1">
      <alignment horizontal="center"/>
    </xf>
    <xf numFmtId="0" fontId="4" fillId="2" borderId="22" xfId="4" applyFont="1" applyFill="1" applyBorder="1" applyAlignment="1">
      <alignment horizontal="left"/>
    </xf>
    <xf numFmtId="0" fontId="4" fillId="9" borderId="22" xfId="4" applyFont="1" applyFill="1" applyBorder="1" applyAlignment="1">
      <alignment horizontal="center"/>
    </xf>
    <xf numFmtId="0" fontId="4" fillId="9" borderId="23" xfId="4" applyFont="1" applyFill="1" applyBorder="1" applyAlignment="1">
      <alignment horizontal="center"/>
    </xf>
    <xf numFmtId="0" fontId="4" fillId="10" borderId="22" xfId="4" applyFont="1" applyFill="1" applyBorder="1" applyAlignment="1">
      <alignment horizontal="center"/>
    </xf>
    <xf numFmtId="0" fontId="4" fillId="10" borderId="23" xfId="4" applyFont="1" applyFill="1" applyBorder="1" applyAlignment="1">
      <alignment horizontal="center"/>
    </xf>
    <xf numFmtId="0" fontId="4" fillId="10" borderId="24" xfId="4" applyFont="1" applyFill="1" applyBorder="1" applyAlignment="1">
      <alignment horizontal="center"/>
    </xf>
    <xf numFmtId="4" fontId="3" fillId="0" borderId="0" xfId="4" applyNumberFormat="1" applyFont="1" applyAlignment="1">
      <alignment horizontal="center"/>
    </xf>
    <xf numFmtId="4" fontId="21" fillId="0" borderId="0" xfId="5" applyNumberFormat="1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28" fillId="2" borderId="1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center"/>
    </xf>
    <xf numFmtId="0" fontId="28" fillId="8" borderId="2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4" borderId="2" xfId="0" applyFont="1" applyFill="1" applyBorder="1" applyAlignment="1">
      <alignment horizontal="center"/>
    </xf>
    <xf numFmtId="0" fontId="28" fillId="4" borderId="3" xfId="0" applyFont="1" applyFill="1" applyBorder="1" applyAlignment="1">
      <alignment horizontal="center"/>
    </xf>
    <xf numFmtId="170" fontId="3" fillId="0" borderId="0" xfId="0" applyNumberFormat="1" applyFont="1" applyAlignment="1">
      <alignment horizontal="center"/>
    </xf>
    <xf numFmtId="170" fontId="3" fillId="0" borderId="0" xfId="1" applyNumberFormat="1" applyFont="1" applyBorder="1" applyAlignment="1">
      <alignment horizontal="center"/>
    </xf>
    <xf numFmtId="170" fontId="21" fillId="0" borderId="0" xfId="1" applyNumberFormat="1" applyFont="1" applyBorder="1" applyAlignment="1">
      <alignment horizontal="center"/>
    </xf>
    <xf numFmtId="170" fontId="21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71" fontId="21" fillId="0" borderId="0" xfId="1" applyNumberFormat="1" applyFont="1" applyBorder="1" applyAlignment="1">
      <alignment horizontal="center"/>
    </xf>
    <xf numFmtId="0" fontId="3" fillId="0" borderId="0" xfId="4" applyFont="1" applyAlignment="1">
      <alignment horizontal="left" wrapText="1"/>
    </xf>
    <xf numFmtId="0" fontId="3" fillId="0" borderId="27" xfId="4" applyFont="1" applyBorder="1" applyAlignment="1">
      <alignment horizontal="center"/>
    </xf>
    <xf numFmtId="0" fontId="4" fillId="0" borderId="27" xfId="4" applyFont="1" applyBorder="1" applyAlignment="1">
      <alignment horizontal="center"/>
    </xf>
    <xf numFmtId="4" fontId="21" fillId="0" borderId="0" xfId="4" applyNumberFormat="1" applyFont="1" applyAlignment="1">
      <alignment horizontal="center"/>
    </xf>
  </cellXfs>
  <cellStyles count="12">
    <cellStyle name="Millares" xfId="1" builtinId="3"/>
    <cellStyle name="Millares 2" xfId="5" xr:uid="{9618256E-98C5-4E40-B2EB-71615E693D45}"/>
    <cellStyle name="Millares 2 2" xfId="7" xr:uid="{A6CBF06C-CAC6-441C-8375-8D502BB3B5B1}"/>
    <cellStyle name="Moneda" xfId="2" builtinId="4"/>
    <cellStyle name="Moneda 2" xfId="8" xr:uid="{EABF8CA3-1973-4F13-95B7-F9AA8FF6977E}"/>
    <cellStyle name="Moneda 3" xfId="11" xr:uid="{763D796B-F9A2-4B6A-9A55-BBDE511A639E}"/>
    <cellStyle name="Normal" xfId="0" builtinId="0"/>
    <cellStyle name="Normal 2" xfId="4" xr:uid="{283BFF24-76FB-4EEB-959E-9CF9015B453C}"/>
    <cellStyle name="Normal 2 2" xfId="6" xr:uid="{7BD765B2-1275-4C4E-AC5F-FBDC7CBDF1A0}"/>
    <cellStyle name="Normal 6" xfId="10" xr:uid="{418718B3-6033-4512-830F-26B50A917D2C}"/>
    <cellStyle name="Porcentaje" xfId="3" builtinId="5"/>
    <cellStyle name="Porcentaje 2" xfId="9" xr:uid="{A02079F8-B052-413B-B1C4-93E761844A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4</xdr:row>
      <xdr:rowOff>30958</xdr:rowOff>
    </xdr:from>
    <xdr:to>
      <xdr:col>1</xdr:col>
      <xdr:colOff>1000126</xdr:colOff>
      <xdr:row>8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BAC44BC-9EE7-4F80-93F6-8799C5DB6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792958"/>
          <a:ext cx="1257300" cy="1016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209551</xdr:colOff>
      <xdr:row>83</xdr:row>
      <xdr:rowOff>0</xdr:rowOff>
    </xdr:from>
    <xdr:to>
      <xdr:col>1</xdr:col>
      <xdr:colOff>1503827</xdr:colOff>
      <xdr:row>88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72AA7F-F39D-4CBB-9F16-E61C34672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15963900"/>
          <a:ext cx="1294276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19050</xdr:rowOff>
    </xdr:from>
    <xdr:to>
      <xdr:col>1</xdr:col>
      <xdr:colOff>657224</xdr:colOff>
      <xdr:row>6</xdr:row>
      <xdr:rowOff>104775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950DAB6-D852-43D0-8A68-209B3294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9050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113</xdr:row>
      <xdr:rowOff>66675</xdr:rowOff>
    </xdr:from>
    <xdr:to>
      <xdr:col>1</xdr:col>
      <xdr:colOff>742950</xdr:colOff>
      <xdr:row>120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30DA90-D69C-4AD2-A286-1BE8FA367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3679150"/>
          <a:ext cx="12573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28575</xdr:rowOff>
    </xdr:from>
    <xdr:to>
      <xdr:col>1</xdr:col>
      <xdr:colOff>723900</xdr:colOff>
      <xdr:row>7</xdr:row>
      <xdr:rowOff>142875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EEB357A4-79A2-4C2B-A011-E3DC0695F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12096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48</xdr:row>
      <xdr:rowOff>152400</xdr:rowOff>
    </xdr:from>
    <xdr:to>
      <xdr:col>1</xdr:col>
      <xdr:colOff>828675</xdr:colOff>
      <xdr:row>56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A110AD0-1246-42E6-91C4-6AC254BE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20075"/>
          <a:ext cx="1314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90</xdr:row>
      <xdr:rowOff>19050</xdr:rowOff>
    </xdr:from>
    <xdr:to>
      <xdr:col>1</xdr:col>
      <xdr:colOff>876300</xdr:colOff>
      <xdr:row>97</xdr:row>
      <xdr:rowOff>76200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A01841F9-3717-4FE3-A681-BE249B3C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392525"/>
          <a:ext cx="1314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117</xdr:row>
      <xdr:rowOff>104775</xdr:rowOff>
    </xdr:from>
    <xdr:to>
      <xdr:col>1</xdr:col>
      <xdr:colOff>838200</xdr:colOff>
      <xdr:row>124</xdr:row>
      <xdr:rowOff>161925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E62D9993-FC3B-4FBB-90BB-86B16CAE7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4364950"/>
          <a:ext cx="1314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161</xdr:row>
      <xdr:rowOff>133350</xdr:rowOff>
    </xdr:from>
    <xdr:to>
      <xdr:col>1</xdr:col>
      <xdr:colOff>1000125</xdr:colOff>
      <xdr:row>169</xdr:row>
      <xdr:rowOff>28575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5D2CA17F-F301-48E3-9333-363F090A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2565975"/>
          <a:ext cx="1314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204</xdr:row>
      <xdr:rowOff>104775</xdr:rowOff>
    </xdr:from>
    <xdr:to>
      <xdr:col>1</xdr:col>
      <xdr:colOff>885825</xdr:colOff>
      <xdr:row>211</xdr:row>
      <xdr:rowOff>152400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11B74677-9459-4330-9E81-D4CFC6356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0566975"/>
          <a:ext cx="1314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252</xdr:row>
      <xdr:rowOff>123825</xdr:rowOff>
    </xdr:from>
    <xdr:to>
      <xdr:col>1</xdr:col>
      <xdr:colOff>923925</xdr:colOff>
      <xdr:row>260</xdr:row>
      <xdr:rowOff>19050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D5335793-B408-4ECC-BF01-3D53EF15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8634650"/>
          <a:ext cx="1314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481</xdr:row>
      <xdr:rowOff>9525</xdr:rowOff>
    </xdr:from>
    <xdr:to>
      <xdr:col>1</xdr:col>
      <xdr:colOff>895350</xdr:colOff>
      <xdr:row>488</xdr:row>
      <xdr:rowOff>66675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C4DC748B-147C-46D2-80CB-26A93232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9201625"/>
          <a:ext cx="1314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302</xdr:row>
      <xdr:rowOff>57150</xdr:rowOff>
    </xdr:from>
    <xdr:to>
      <xdr:col>1</xdr:col>
      <xdr:colOff>895350</xdr:colOff>
      <xdr:row>308</xdr:row>
      <xdr:rowOff>123825</xdr:rowOff>
    </xdr:to>
    <xdr:pic>
      <xdr:nvPicPr>
        <xdr:cNvPr id="10" name="Imagen 2">
          <a:extLst>
            <a:ext uri="{FF2B5EF4-FFF2-40B4-BE49-F238E27FC236}">
              <a16:creationId xmlns:a16="http://schemas.microsoft.com/office/drawing/2014/main" id="{CBBC3E4E-2BC0-4871-BBC8-ADB7753A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026175"/>
          <a:ext cx="11049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346</xdr:row>
      <xdr:rowOff>19050</xdr:rowOff>
    </xdr:from>
    <xdr:to>
      <xdr:col>1</xdr:col>
      <xdr:colOff>857250</xdr:colOff>
      <xdr:row>352</xdr:row>
      <xdr:rowOff>28575</xdr:rowOff>
    </xdr:to>
    <xdr:pic>
      <xdr:nvPicPr>
        <xdr:cNvPr id="11" name="Imagen 2">
          <a:extLst>
            <a:ext uri="{FF2B5EF4-FFF2-40B4-BE49-F238E27FC236}">
              <a16:creationId xmlns:a16="http://schemas.microsoft.com/office/drawing/2014/main" id="{19CB9D2D-EBF3-4A76-AA24-5703ABB4F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65027175"/>
          <a:ext cx="11144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</xdr:row>
      <xdr:rowOff>30958</xdr:rowOff>
    </xdr:from>
    <xdr:to>
      <xdr:col>1</xdr:col>
      <xdr:colOff>1000126</xdr:colOff>
      <xdr:row>7</xdr:row>
      <xdr:rowOff>7855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E8C65B4-EA82-478D-8152-A1E857B6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221458"/>
          <a:ext cx="1257300" cy="1281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209551</xdr:colOff>
      <xdr:row>82</xdr:row>
      <xdr:rowOff>0</xdr:rowOff>
    </xdr:from>
    <xdr:to>
      <xdr:col>1</xdr:col>
      <xdr:colOff>1503827</xdr:colOff>
      <xdr:row>86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7B21E34-92E2-40BB-9A55-33B63523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16002000"/>
          <a:ext cx="1294276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0</xdr:row>
      <xdr:rowOff>66675</xdr:rowOff>
    </xdr:from>
    <xdr:to>
      <xdr:col>1</xdr:col>
      <xdr:colOff>1304925</xdr:colOff>
      <xdr:row>7</xdr:row>
      <xdr:rowOff>66675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54D6A8D4-A9EC-4441-8C38-E1EDB17C0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66675"/>
          <a:ext cx="13525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523875</xdr:colOff>
      <xdr:row>44</xdr:row>
      <xdr:rowOff>28575</xdr:rowOff>
    </xdr:from>
    <xdr:to>
      <xdr:col>1</xdr:col>
      <xdr:colOff>1257300</xdr:colOff>
      <xdr:row>51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706544-CF4D-4EF9-A3B1-4336144A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8543925"/>
          <a:ext cx="12668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92</xdr:row>
      <xdr:rowOff>95250</xdr:rowOff>
    </xdr:from>
    <xdr:to>
      <xdr:col>1</xdr:col>
      <xdr:colOff>1333500</xdr:colOff>
      <xdr:row>100</xdr:row>
      <xdr:rowOff>47625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485FDF2C-6BCA-4739-A2F4-61C7C8103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7068800"/>
          <a:ext cx="12668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399</xdr:row>
      <xdr:rowOff>104775</xdr:rowOff>
    </xdr:from>
    <xdr:to>
      <xdr:col>1</xdr:col>
      <xdr:colOff>1676400</xdr:colOff>
      <xdr:row>406</xdr:row>
      <xdr:rowOff>142875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3F8B8864-515E-421D-AFA1-1041F0368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76838175"/>
          <a:ext cx="14097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523875</xdr:colOff>
      <xdr:row>172</xdr:row>
      <xdr:rowOff>95250</xdr:rowOff>
    </xdr:from>
    <xdr:to>
      <xdr:col>1</xdr:col>
      <xdr:colOff>1066800</xdr:colOff>
      <xdr:row>178</xdr:row>
      <xdr:rowOff>123825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B56D8482-F0C2-476A-9B98-5CBA286EA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3937575"/>
          <a:ext cx="10763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126</xdr:row>
      <xdr:rowOff>57150</xdr:rowOff>
    </xdr:from>
    <xdr:to>
      <xdr:col>1</xdr:col>
      <xdr:colOff>942975</xdr:colOff>
      <xdr:row>133</xdr:row>
      <xdr:rowOff>76200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B8C8A547-D08F-4233-B7BF-1FDD68F8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5431750"/>
          <a:ext cx="13144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104775</xdr:rowOff>
    </xdr:from>
    <xdr:to>
      <xdr:col>1</xdr:col>
      <xdr:colOff>1085850</xdr:colOff>
      <xdr:row>8</xdr:row>
      <xdr:rowOff>57150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BA06182F-C0ED-4008-A015-0C3E0DCF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4775"/>
          <a:ext cx="13906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97</xdr:row>
      <xdr:rowOff>0</xdr:rowOff>
    </xdr:from>
    <xdr:to>
      <xdr:col>1</xdr:col>
      <xdr:colOff>942975</xdr:colOff>
      <xdr:row>103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73C3F5-FF8B-431E-89E0-A90AD03F6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154400"/>
          <a:ext cx="12954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30957</xdr:rowOff>
    </xdr:from>
    <xdr:to>
      <xdr:col>1</xdr:col>
      <xdr:colOff>1020450</xdr:colOff>
      <xdr:row>7</xdr:row>
      <xdr:rowOff>28575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4D9790B1-7D3F-4F02-9752-DE0D5875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1457"/>
          <a:ext cx="1277625" cy="130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152401</xdr:colOff>
      <xdr:row>89</xdr:row>
      <xdr:rowOff>0</xdr:rowOff>
    </xdr:from>
    <xdr:to>
      <xdr:col>1</xdr:col>
      <xdr:colOff>932327</xdr:colOff>
      <xdr:row>93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AEB301-2CB6-4713-8A6D-6C453CD7A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7059275"/>
          <a:ext cx="1294276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0</xdr:rowOff>
    </xdr:from>
    <xdr:to>
      <xdr:col>1</xdr:col>
      <xdr:colOff>942975</xdr:colOff>
      <xdr:row>7</xdr:row>
      <xdr:rowOff>114300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B4069681-3BC6-4822-B557-F75AA8643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343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89</xdr:row>
      <xdr:rowOff>0</xdr:rowOff>
    </xdr:from>
    <xdr:to>
      <xdr:col>1</xdr:col>
      <xdr:colOff>885825</xdr:colOff>
      <xdr:row>96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4E394BD-F04A-4A68-9F8A-2C21D0266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678150"/>
          <a:ext cx="12668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B20EC-143E-4DEA-9B4E-3A0D9C9A292C}">
  <dimension ref="A4:P125"/>
  <sheetViews>
    <sheetView topLeftCell="A96" workbookViewId="0">
      <selection activeCell="C110" sqref="C110"/>
    </sheetView>
  </sheetViews>
  <sheetFormatPr baseColWidth="10" defaultRowHeight="15" x14ac:dyDescent="0.25"/>
  <cols>
    <col min="1" max="1" width="7.7109375" customWidth="1"/>
    <col min="2" max="2" width="49.42578125" bestFit="1" customWidth="1"/>
    <col min="3" max="3" width="7.28515625" customWidth="1"/>
    <col min="4" max="4" width="12.140625" customWidth="1"/>
    <col min="5" max="5" width="11.7109375" bestFit="1" customWidth="1"/>
    <col min="6" max="6" width="19.28515625" customWidth="1"/>
    <col min="7" max="7" width="10.7109375" bestFit="1" customWidth="1"/>
    <col min="8" max="8" width="11.28515625" customWidth="1"/>
    <col min="9" max="9" width="11.85546875" bestFit="1" customWidth="1"/>
    <col min="10" max="10" width="4.7109375" customWidth="1"/>
    <col min="11" max="11" width="13.85546875" customWidth="1"/>
    <col min="12" max="12" width="13.28515625" bestFit="1" customWidth="1"/>
    <col min="13" max="13" width="14.7109375" bestFit="1" customWidth="1"/>
    <col min="14" max="14" width="10.140625" bestFit="1" customWidth="1"/>
    <col min="257" max="257" width="7.7109375" customWidth="1"/>
    <col min="258" max="258" width="49.85546875" customWidth="1"/>
    <col min="259" max="259" width="4.85546875" bestFit="1" customWidth="1"/>
    <col min="260" max="260" width="10.42578125" customWidth="1"/>
    <col min="261" max="261" width="10.85546875" bestFit="1" customWidth="1"/>
    <col min="262" max="262" width="14.5703125" customWidth="1"/>
    <col min="263" max="263" width="10.7109375" bestFit="1" customWidth="1"/>
    <col min="264" max="264" width="11.28515625" customWidth="1"/>
    <col min="265" max="265" width="11.7109375" customWidth="1"/>
    <col min="266" max="266" width="4.7109375" customWidth="1"/>
    <col min="267" max="267" width="13.85546875" customWidth="1"/>
    <col min="268" max="268" width="10.85546875" customWidth="1"/>
    <col min="269" max="269" width="13.85546875" customWidth="1"/>
    <col min="270" max="270" width="1.140625" customWidth="1"/>
    <col min="513" max="513" width="7.7109375" customWidth="1"/>
    <col min="514" max="514" width="49.85546875" customWidth="1"/>
    <col min="515" max="515" width="4.85546875" bestFit="1" customWidth="1"/>
    <col min="516" max="516" width="10.42578125" customWidth="1"/>
    <col min="517" max="517" width="10.85546875" bestFit="1" customWidth="1"/>
    <col min="518" max="518" width="14.5703125" customWidth="1"/>
    <col min="519" max="519" width="10.7109375" bestFit="1" customWidth="1"/>
    <col min="520" max="520" width="11.28515625" customWidth="1"/>
    <col min="521" max="521" width="11.7109375" customWidth="1"/>
    <col min="522" max="522" width="4.7109375" customWidth="1"/>
    <col min="523" max="523" width="13.85546875" customWidth="1"/>
    <col min="524" max="524" width="10.85546875" customWidth="1"/>
    <col min="525" max="525" width="13.85546875" customWidth="1"/>
    <col min="526" max="526" width="1.140625" customWidth="1"/>
    <col min="769" max="769" width="7.7109375" customWidth="1"/>
    <col min="770" max="770" width="49.85546875" customWidth="1"/>
    <col min="771" max="771" width="4.85546875" bestFit="1" customWidth="1"/>
    <col min="772" max="772" width="10.42578125" customWidth="1"/>
    <col min="773" max="773" width="10.85546875" bestFit="1" customWidth="1"/>
    <col min="774" max="774" width="14.5703125" customWidth="1"/>
    <col min="775" max="775" width="10.7109375" bestFit="1" customWidth="1"/>
    <col min="776" max="776" width="11.28515625" customWidth="1"/>
    <col min="777" max="777" width="11.7109375" customWidth="1"/>
    <col min="778" max="778" width="4.7109375" customWidth="1"/>
    <col min="779" max="779" width="13.85546875" customWidth="1"/>
    <col min="780" max="780" width="10.85546875" customWidth="1"/>
    <col min="781" max="781" width="13.85546875" customWidth="1"/>
    <col min="782" max="782" width="1.140625" customWidth="1"/>
    <col min="1025" max="1025" width="7.7109375" customWidth="1"/>
    <col min="1026" max="1026" width="49.85546875" customWidth="1"/>
    <col min="1027" max="1027" width="4.85546875" bestFit="1" customWidth="1"/>
    <col min="1028" max="1028" width="10.42578125" customWidth="1"/>
    <col min="1029" max="1029" width="10.85546875" bestFit="1" customWidth="1"/>
    <col min="1030" max="1030" width="14.5703125" customWidth="1"/>
    <col min="1031" max="1031" width="10.7109375" bestFit="1" customWidth="1"/>
    <col min="1032" max="1032" width="11.28515625" customWidth="1"/>
    <col min="1033" max="1033" width="11.7109375" customWidth="1"/>
    <col min="1034" max="1034" width="4.7109375" customWidth="1"/>
    <col min="1035" max="1035" width="13.85546875" customWidth="1"/>
    <col min="1036" max="1036" width="10.85546875" customWidth="1"/>
    <col min="1037" max="1037" width="13.85546875" customWidth="1"/>
    <col min="1038" max="1038" width="1.140625" customWidth="1"/>
    <col min="1281" max="1281" width="7.7109375" customWidth="1"/>
    <col min="1282" max="1282" width="49.85546875" customWidth="1"/>
    <col min="1283" max="1283" width="4.85546875" bestFit="1" customWidth="1"/>
    <col min="1284" max="1284" width="10.42578125" customWidth="1"/>
    <col min="1285" max="1285" width="10.85546875" bestFit="1" customWidth="1"/>
    <col min="1286" max="1286" width="14.5703125" customWidth="1"/>
    <col min="1287" max="1287" width="10.7109375" bestFit="1" customWidth="1"/>
    <col min="1288" max="1288" width="11.28515625" customWidth="1"/>
    <col min="1289" max="1289" width="11.7109375" customWidth="1"/>
    <col min="1290" max="1290" width="4.7109375" customWidth="1"/>
    <col min="1291" max="1291" width="13.85546875" customWidth="1"/>
    <col min="1292" max="1292" width="10.85546875" customWidth="1"/>
    <col min="1293" max="1293" width="13.85546875" customWidth="1"/>
    <col min="1294" max="1294" width="1.140625" customWidth="1"/>
    <col min="1537" max="1537" width="7.7109375" customWidth="1"/>
    <col min="1538" max="1538" width="49.85546875" customWidth="1"/>
    <col min="1539" max="1539" width="4.85546875" bestFit="1" customWidth="1"/>
    <col min="1540" max="1540" width="10.42578125" customWidth="1"/>
    <col min="1541" max="1541" width="10.85546875" bestFit="1" customWidth="1"/>
    <col min="1542" max="1542" width="14.5703125" customWidth="1"/>
    <col min="1543" max="1543" width="10.7109375" bestFit="1" customWidth="1"/>
    <col min="1544" max="1544" width="11.28515625" customWidth="1"/>
    <col min="1545" max="1545" width="11.7109375" customWidth="1"/>
    <col min="1546" max="1546" width="4.7109375" customWidth="1"/>
    <col min="1547" max="1547" width="13.85546875" customWidth="1"/>
    <col min="1548" max="1548" width="10.85546875" customWidth="1"/>
    <col min="1549" max="1549" width="13.85546875" customWidth="1"/>
    <col min="1550" max="1550" width="1.140625" customWidth="1"/>
    <col min="1793" max="1793" width="7.7109375" customWidth="1"/>
    <col min="1794" max="1794" width="49.85546875" customWidth="1"/>
    <col min="1795" max="1795" width="4.85546875" bestFit="1" customWidth="1"/>
    <col min="1796" max="1796" width="10.42578125" customWidth="1"/>
    <col min="1797" max="1797" width="10.85546875" bestFit="1" customWidth="1"/>
    <col min="1798" max="1798" width="14.5703125" customWidth="1"/>
    <col min="1799" max="1799" width="10.7109375" bestFit="1" customWidth="1"/>
    <col min="1800" max="1800" width="11.28515625" customWidth="1"/>
    <col min="1801" max="1801" width="11.7109375" customWidth="1"/>
    <col min="1802" max="1802" width="4.7109375" customWidth="1"/>
    <col min="1803" max="1803" width="13.85546875" customWidth="1"/>
    <col min="1804" max="1804" width="10.85546875" customWidth="1"/>
    <col min="1805" max="1805" width="13.85546875" customWidth="1"/>
    <col min="1806" max="1806" width="1.140625" customWidth="1"/>
    <col min="2049" max="2049" width="7.7109375" customWidth="1"/>
    <col min="2050" max="2050" width="49.85546875" customWidth="1"/>
    <col min="2051" max="2051" width="4.85546875" bestFit="1" customWidth="1"/>
    <col min="2052" max="2052" width="10.42578125" customWidth="1"/>
    <col min="2053" max="2053" width="10.85546875" bestFit="1" customWidth="1"/>
    <col min="2054" max="2054" width="14.5703125" customWidth="1"/>
    <col min="2055" max="2055" width="10.7109375" bestFit="1" customWidth="1"/>
    <col min="2056" max="2056" width="11.28515625" customWidth="1"/>
    <col min="2057" max="2057" width="11.7109375" customWidth="1"/>
    <col min="2058" max="2058" width="4.7109375" customWidth="1"/>
    <col min="2059" max="2059" width="13.85546875" customWidth="1"/>
    <col min="2060" max="2060" width="10.85546875" customWidth="1"/>
    <col min="2061" max="2061" width="13.85546875" customWidth="1"/>
    <col min="2062" max="2062" width="1.140625" customWidth="1"/>
    <col min="2305" max="2305" width="7.7109375" customWidth="1"/>
    <col min="2306" max="2306" width="49.85546875" customWidth="1"/>
    <col min="2307" max="2307" width="4.85546875" bestFit="1" customWidth="1"/>
    <col min="2308" max="2308" width="10.42578125" customWidth="1"/>
    <col min="2309" max="2309" width="10.85546875" bestFit="1" customWidth="1"/>
    <col min="2310" max="2310" width="14.5703125" customWidth="1"/>
    <col min="2311" max="2311" width="10.7109375" bestFit="1" customWidth="1"/>
    <col min="2312" max="2312" width="11.28515625" customWidth="1"/>
    <col min="2313" max="2313" width="11.7109375" customWidth="1"/>
    <col min="2314" max="2314" width="4.7109375" customWidth="1"/>
    <col min="2315" max="2315" width="13.85546875" customWidth="1"/>
    <col min="2316" max="2316" width="10.85546875" customWidth="1"/>
    <col min="2317" max="2317" width="13.85546875" customWidth="1"/>
    <col min="2318" max="2318" width="1.140625" customWidth="1"/>
    <col min="2561" max="2561" width="7.7109375" customWidth="1"/>
    <col min="2562" max="2562" width="49.85546875" customWidth="1"/>
    <col min="2563" max="2563" width="4.85546875" bestFit="1" customWidth="1"/>
    <col min="2564" max="2564" width="10.42578125" customWidth="1"/>
    <col min="2565" max="2565" width="10.85546875" bestFit="1" customWidth="1"/>
    <col min="2566" max="2566" width="14.5703125" customWidth="1"/>
    <col min="2567" max="2567" width="10.7109375" bestFit="1" customWidth="1"/>
    <col min="2568" max="2568" width="11.28515625" customWidth="1"/>
    <col min="2569" max="2569" width="11.7109375" customWidth="1"/>
    <col min="2570" max="2570" width="4.7109375" customWidth="1"/>
    <col min="2571" max="2571" width="13.85546875" customWidth="1"/>
    <col min="2572" max="2572" width="10.85546875" customWidth="1"/>
    <col min="2573" max="2573" width="13.85546875" customWidth="1"/>
    <col min="2574" max="2574" width="1.140625" customWidth="1"/>
    <col min="2817" max="2817" width="7.7109375" customWidth="1"/>
    <col min="2818" max="2818" width="49.85546875" customWidth="1"/>
    <col min="2819" max="2819" width="4.85546875" bestFit="1" customWidth="1"/>
    <col min="2820" max="2820" width="10.42578125" customWidth="1"/>
    <col min="2821" max="2821" width="10.85546875" bestFit="1" customWidth="1"/>
    <col min="2822" max="2822" width="14.5703125" customWidth="1"/>
    <col min="2823" max="2823" width="10.7109375" bestFit="1" customWidth="1"/>
    <col min="2824" max="2824" width="11.28515625" customWidth="1"/>
    <col min="2825" max="2825" width="11.7109375" customWidth="1"/>
    <col min="2826" max="2826" width="4.7109375" customWidth="1"/>
    <col min="2827" max="2827" width="13.85546875" customWidth="1"/>
    <col min="2828" max="2828" width="10.85546875" customWidth="1"/>
    <col min="2829" max="2829" width="13.85546875" customWidth="1"/>
    <col min="2830" max="2830" width="1.140625" customWidth="1"/>
    <col min="3073" max="3073" width="7.7109375" customWidth="1"/>
    <col min="3074" max="3074" width="49.85546875" customWidth="1"/>
    <col min="3075" max="3075" width="4.85546875" bestFit="1" customWidth="1"/>
    <col min="3076" max="3076" width="10.42578125" customWidth="1"/>
    <col min="3077" max="3077" width="10.85546875" bestFit="1" customWidth="1"/>
    <col min="3078" max="3078" width="14.5703125" customWidth="1"/>
    <col min="3079" max="3079" width="10.7109375" bestFit="1" customWidth="1"/>
    <col min="3080" max="3080" width="11.28515625" customWidth="1"/>
    <col min="3081" max="3081" width="11.7109375" customWidth="1"/>
    <col min="3082" max="3082" width="4.7109375" customWidth="1"/>
    <col min="3083" max="3083" width="13.85546875" customWidth="1"/>
    <col min="3084" max="3084" width="10.85546875" customWidth="1"/>
    <col min="3085" max="3085" width="13.85546875" customWidth="1"/>
    <col min="3086" max="3086" width="1.140625" customWidth="1"/>
    <col min="3329" max="3329" width="7.7109375" customWidth="1"/>
    <col min="3330" max="3330" width="49.85546875" customWidth="1"/>
    <col min="3331" max="3331" width="4.85546875" bestFit="1" customWidth="1"/>
    <col min="3332" max="3332" width="10.42578125" customWidth="1"/>
    <col min="3333" max="3333" width="10.85546875" bestFit="1" customWidth="1"/>
    <col min="3334" max="3334" width="14.5703125" customWidth="1"/>
    <col min="3335" max="3335" width="10.7109375" bestFit="1" customWidth="1"/>
    <col min="3336" max="3336" width="11.28515625" customWidth="1"/>
    <col min="3337" max="3337" width="11.7109375" customWidth="1"/>
    <col min="3338" max="3338" width="4.7109375" customWidth="1"/>
    <col min="3339" max="3339" width="13.85546875" customWidth="1"/>
    <col min="3340" max="3340" width="10.85546875" customWidth="1"/>
    <col min="3341" max="3341" width="13.85546875" customWidth="1"/>
    <col min="3342" max="3342" width="1.140625" customWidth="1"/>
    <col min="3585" max="3585" width="7.7109375" customWidth="1"/>
    <col min="3586" max="3586" width="49.85546875" customWidth="1"/>
    <col min="3587" max="3587" width="4.85546875" bestFit="1" customWidth="1"/>
    <col min="3588" max="3588" width="10.42578125" customWidth="1"/>
    <col min="3589" max="3589" width="10.85546875" bestFit="1" customWidth="1"/>
    <col min="3590" max="3590" width="14.5703125" customWidth="1"/>
    <col min="3591" max="3591" width="10.7109375" bestFit="1" customWidth="1"/>
    <col min="3592" max="3592" width="11.28515625" customWidth="1"/>
    <col min="3593" max="3593" width="11.7109375" customWidth="1"/>
    <col min="3594" max="3594" width="4.7109375" customWidth="1"/>
    <col min="3595" max="3595" width="13.85546875" customWidth="1"/>
    <col min="3596" max="3596" width="10.85546875" customWidth="1"/>
    <col min="3597" max="3597" width="13.85546875" customWidth="1"/>
    <col min="3598" max="3598" width="1.140625" customWidth="1"/>
    <col min="3841" max="3841" width="7.7109375" customWidth="1"/>
    <col min="3842" max="3842" width="49.85546875" customWidth="1"/>
    <col min="3843" max="3843" width="4.85546875" bestFit="1" customWidth="1"/>
    <col min="3844" max="3844" width="10.42578125" customWidth="1"/>
    <col min="3845" max="3845" width="10.85546875" bestFit="1" customWidth="1"/>
    <col min="3846" max="3846" width="14.5703125" customWidth="1"/>
    <col min="3847" max="3847" width="10.7109375" bestFit="1" customWidth="1"/>
    <col min="3848" max="3848" width="11.28515625" customWidth="1"/>
    <col min="3849" max="3849" width="11.7109375" customWidth="1"/>
    <col min="3850" max="3850" width="4.7109375" customWidth="1"/>
    <col min="3851" max="3851" width="13.85546875" customWidth="1"/>
    <col min="3852" max="3852" width="10.85546875" customWidth="1"/>
    <col min="3853" max="3853" width="13.85546875" customWidth="1"/>
    <col min="3854" max="3854" width="1.140625" customWidth="1"/>
    <col min="4097" max="4097" width="7.7109375" customWidth="1"/>
    <col min="4098" max="4098" width="49.85546875" customWidth="1"/>
    <col min="4099" max="4099" width="4.85546875" bestFit="1" customWidth="1"/>
    <col min="4100" max="4100" width="10.42578125" customWidth="1"/>
    <col min="4101" max="4101" width="10.85546875" bestFit="1" customWidth="1"/>
    <col min="4102" max="4102" width="14.5703125" customWidth="1"/>
    <col min="4103" max="4103" width="10.7109375" bestFit="1" customWidth="1"/>
    <col min="4104" max="4104" width="11.28515625" customWidth="1"/>
    <col min="4105" max="4105" width="11.7109375" customWidth="1"/>
    <col min="4106" max="4106" width="4.7109375" customWidth="1"/>
    <col min="4107" max="4107" width="13.85546875" customWidth="1"/>
    <col min="4108" max="4108" width="10.85546875" customWidth="1"/>
    <col min="4109" max="4109" width="13.85546875" customWidth="1"/>
    <col min="4110" max="4110" width="1.140625" customWidth="1"/>
    <col min="4353" max="4353" width="7.7109375" customWidth="1"/>
    <col min="4354" max="4354" width="49.85546875" customWidth="1"/>
    <col min="4355" max="4355" width="4.85546875" bestFit="1" customWidth="1"/>
    <col min="4356" max="4356" width="10.42578125" customWidth="1"/>
    <col min="4357" max="4357" width="10.85546875" bestFit="1" customWidth="1"/>
    <col min="4358" max="4358" width="14.5703125" customWidth="1"/>
    <col min="4359" max="4359" width="10.7109375" bestFit="1" customWidth="1"/>
    <col min="4360" max="4360" width="11.28515625" customWidth="1"/>
    <col min="4361" max="4361" width="11.7109375" customWidth="1"/>
    <col min="4362" max="4362" width="4.7109375" customWidth="1"/>
    <col min="4363" max="4363" width="13.85546875" customWidth="1"/>
    <col min="4364" max="4364" width="10.85546875" customWidth="1"/>
    <col min="4365" max="4365" width="13.85546875" customWidth="1"/>
    <col min="4366" max="4366" width="1.140625" customWidth="1"/>
    <col min="4609" max="4609" width="7.7109375" customWidth="1"/>
    <col min="4610" max="4610" width="49.85546875" customWidth="1"/>
    <col min="4611" max="4611" width="4.85546875" bestFit="1" customWidth="1"/>
    <col min="4612" max="4612" width="10.42578125" customWidth="1"/>
    <col min="4613" max="4613" width="10.85546875" bestFit="1" customWidth="1"/>
    <col min="4614" max="4614" width="14.5703125" customWidth="1"/>
    <col min="4615" max="4615" width="10.7109375" bestFit="1" customWidth="1"/>
    <col min="4616" max="4616" width="11.28515625" customWidth="1"/>
    <col min="4617" max="4617" width="11.7109375" customWidth="1"/>
    <col min="4618" max="4618" width="4.7109375" customWidth="1"/>
    <col min="4619" max="4619" width="13.85546875" customWidth="1"/>
    <col min="4620" max="4620" width="10.85546875" customWidth="1"/>
    <col min="4621" max="4621" width="13.85546875" customWidth="1"/>
    <col min="4622" max="4622" width="1.140625" customWidth="1"/>
    <col min="4865" max="4865" width="7.7109375" customWidth="1"/>
    <col min="4866" max="4866" width="49.85546875" customWidth="1"/>
    <col min="4867" max="4867" width="4.85546875" bestFit="1" customWidth="1"/>
    <col min="4868" max="4868" width="10.42578125" customWidth="1"/>
    <col min="4869" max="4869" width="10.85546875" bestFit="1" customWidth="1"/>
    <col min="4870" max="4870" width="14.5703125" customWidth="1"/>
    <col min="4871" max="4871" width="10.7109375" bestFit="1" customWidth="1"/>
    <col min="4872" max="4872" width="11.28515625" customWidth="1"/>
    <col min="4873" max="4873" width="11.7109375" customWidth="1"/>
    <col min="4874" max="4874" width="4.7109375" customWidth="1"/>
    <col min="4875" max="4875" width="13.85546875" customWidth="1"/>
    <col min="4876" max="4876" width="10.85546875" customWidth="1"/>
    <col min="4877" max="4877" width="13.85546875" customWidth="1"/>
    <col min="4878" max="4878" width="1.140625" customWidth="1"/>
    <col min="5121" max="5121" width="7.7109375" customWidth="1"/>
    <col min="5122" max="5122" width="49.85546875" customWidth="1"/>
    <col min="5123" max="5123" width="4.85546875" bestFit="1" customWidth="1"/>
    <col min="5124" max="5124" width="10.42578125" customWidth="1"/>
    <col min="5125" max="5125" width="10.85546875" bestFit="1" customWidth="1"/>
    <col min="5126" max="5126" width="14.5703125" customWidth="1"/>
    <col min="5127" max="5127" width="10.7109375" bestFit="1" customWidth="1"/>
    <col min="5128" max="5128" width="11.28515625" customWidth="1"/>
    <col min="5129" max="5129" width="11.7109375" customWidth="1"/>
    <col min="5130" max="5130" width="4.7109375" customWidth="1"/>
    <col min="5131" max="5131" width="13.85546875" customWidth="1"/>
    <col min="5132" max="5132" width="10.85546875" customWidth="1"/>
    <col min="5133" max="5133" width="13.85546875" customWidth="1"/>
    <col min="5134" max="5134" width="1.140625" customWidth="1"/>
    <col min="5377" max="5377" width="7.7109375" customWidth="1"/>
    <col min="5378" max="5378" width="49.85546875" customWidth="1"/>
    <col min="5379" max="5379" width="4.85546875" bestFit="1" customWidth="1"/>
    <col min="5380" max="5380" width="10.42578125" customWidth="1"/>
    <col min="5381" max="5381" width="10.85546875" bestFit="1" customWidth="1"/>
    <col min="5382" max="5382" width="14.5703125" customWidth="1"/>
    <col min="5383" max="5383" width="10.7109375" bestFit="1" customWidth="1"/>
    <col min="5384" max="5384" width="11.28515625" customWidth="1"/>
    <col min="5385" max="5385" width="11.7109375" customWidth="1"/>
    <col min="5386" max="5386" width="4.7109375" customWidth="1"/>
    <col min="5387" max="5387" width="13.85546875" customWidth="1"/>
    <col min="5388" max="5388" width="10.85546875" customWidth="1"/>
    <col min="5389" max="5389" width="13.85546875" customWidth="1"/>
    <col min="5390" max="5390" width="1.140625" customWidth="1"/>
    <col min="5633" max="5633" width="7.7109375" customWidth="1"/>
    <col min="5634" max="5634" width="49.85546875" customWidth="1"/>
    <col min="5635" max="5635" width="4.85546875" bestFit="1" customWidth="1"/>
    <col min="5636" max="5636" width="10.42578125" customWidth="1"/>
    <col min="5637" max="5637" width="10.85546875" bestFit="1" customWidth="1"/>
    <col min="5638" max="5638" width="14.5703125" customWidth="1"/>
    <col min="5639" max="5639" width="10.7109375" bestFit="1" customWidth="1"/>
    <col min="5640" max="5640" width="11.28515625" customWidth="1"/>
    <col min="5641" max="5641" width="11.7109375" customWidth="1"/>
    <col min="5642" max="5642" width="4.7109375" customWidth="1"/>
    <col min="5643" max="5643" width="13.85546875" customWidth="1"/>
    <col min="5644" max="5644" width="10.85546875" customWidth="1"/>
    <col min="5645" max="5645" width="13.85546875" customWidth="1"/>
    <col min="5646" max="5646" width="1.140625" customWidth="1"/>
    <col min="5889" max="5889" width="7.7109375" customWidth="1"/>
    <col min="5890" max="5890" width="49.85546875" customWidth="1"/>
    <col min="5891" max="5891" width="4.85546875" bestFit="1" customWidth="1"/>
    <col min="5892" max="5892" width="10.42578125" customWidth="1"/>
    <col min="5893" max="5893" width="10.85546875" bestFit="1" customWidth="1"/>
    <col min="5894" max="5894" width="14.5703125" customWidth="1"/>
    <col min="5895" max="5895" width="10.7109375" bestFit="1" customWidth="1"/>
    <col min="5896" max="5896" width="11.28515625" customWidth="1"/>
    <col min="5897" max="5897" width="11.7109375" customWidth="1"/>
    <col min="5898" max="5898" width="4.7109375" customWidth="1"/>
    <col min="5899" max="5899" width="13.85546875" customWidth="1"/>
    <col min="5900" max="5900" width="10.85546875" customWidth="1"/>
    <col min="5901" max="5901" width="13.85546875" customWidth="1"/>
    <col min="5902" max="5902" width="1.140625" customWidth="1"/>
    <col min="6145" max="6145" width="7.7109375" customWidth="1"/>
    <col min="6146" max="6146" width="49.85546875" customWidth="1"/>
    <col min="6147" max="6147" width="4.85546875" bestFit="1" customWidth="1"/>
    <col min="6148" max="6148" width="10.42578125" customWidth="1"/>
    <col min="6149" max="6149" width="10.85546875" bestFit="1" customWidth="1"/>
    <col min="6150" max="6150" width="14.5703125" customWidth="1"/>
    <col min="6151" max="6151" width="10.7109375" bestFit="1" customWidth="1"/>
    <col min="6152" max="6152" width="11.28515625" customWidth="1"/>
    <col min="6153" max="6153" width="11.7109375" customWidth="1"/>
    <col min="6154" max="6154" width="4.7109375" customWidth="1"/>
    <col min="6155" max="6155" width="13.85546875" customWidth="1"/>
    <col min="6156" max="6156" width="10.85546875" customWidth="1"/>
    <col min="6157" max="6157" width="13.85546875" customWidth="1"/>
    <col min="6158" max="6158" width="1.140625" customWidth="1"/>
    <col min="6401" max="6401" width="7.7109375" customWidth="1"/>
    <col min="6402" max="6402" width="49.85546875" customWidth="1"/>
    <col min="6403" max="6403" width="4.85546875" bestFit="1" customWidth="1"/>
    <col min="6404" max="6404" width="10.42578125" customWidth="1"/>
    <col min="6405" max="6405" width="10.85546875" bestFit="1" customWidth="1"/>
    <col min="6406" max="6406" width="14.5703125" customWidth="1"/>
    <col min="6407" max="6407" width="10.7109375" bestFit="1" customWidth="1"/>
    <col min="6408" max="6408" width="11.28515625" customWidth="1"/>
    <col min="6409" max="6409" width="11.7109375" customWidth="1"/>
    <col min="6410" max="6410" width="4.7109375" customWidth="1"/>
    <col min="6411" max="6411" width="13.85546875" customWidth="1"/>
    <col min="6412" max="6412" width="10.85546875" customWidth="1"/>
    <col min="6413" max="6413" width="13.85546875" customWidth="1"/>
    <col min="6414" max="6414" width="1.140625" customWidth="1"/>
    <col min="6657" max="6657" width="7.7109375" customWidth="1"/>
    <col min="6658" max="6658" width="49.85546875" customWidth="1"/>
    <col min="6659" max="6659" width="4.85546875" bestFit="1" customWidth="1"/>
    <col min="6660" max="6660" width="10.42578125" customWidth="1"/>
    <col min="6661" max="6661" width="10.85546875" bestFit="1" customWidth="1"/>
    <col min="6662" max="6662" width="14.5703125" customWidth="1"/>
    <col min="6663" max="6663" width="10.7109375" bestFit="1" customWidth="1"/>
    <col min="6664" max="6664" width="11.28515625" customWidth="1"/>
    <col min="6665" max="6665" width="11.7109375" customWidth="1"/>
    <col min="6666" max="6666" width="4.7109375" customWidth="1"/>
    <col min="6667" max="6667" width="13.85546875" customWidth="1"/>
    <col min="6668" max="6668" width="10.85546875" customWidth="1"/>
    <col min="6669" max="6669" width="13.85546875" customWidth="1"/>
    <col min="6670" max="6670" width="1.140625" customWidth="1"/>
    <col min="6913" max="6913" width="7.7109375" customWidth="1"/>
    <col min="6914" max="6914" width="49.85546875" customWidth="1"/>
    <col min="6915" max="6915" width="4.85546875" bestFit="1" customWidth="1"/>
    <col min="6916" max="6916" width="10.42578125" customWidth="1"/>
    <col min="6917" max="6917" width="10.85546875" bestFit="1" customWidth="1"/>
    <col min="6918" max="6918" width="14.5703125" customWidth="1"/>
    <col min="6919" max="6919" width="10.7109375" bestFit="1" customWidth="1"/>
    <col min="6920" max="6920" width="11.28515625" customWidth="1"/>
    <col min="6921" max="6921" width="11.7109375" customWidth="1"/>
    <col min="6922" max="6922" width="4.7109375" customWidth="1"/>
    <col min="6923" max="6923" width="13.85546875" customWidth="1"/>
    <col min="6924" max="6924" width="10.85546875" customWidth="1"/>
    <col min="6925" max="6925" width="13.85546875" customWidth="1"/>
    <col min="6926" max="6926" width="1.140625" customWidth="1"/>
    <col min="7169" max="7169" width="7.7109375" customWidth="1"/>
    <col min="7170" max="7170" width="49.85546875" customWidth="1"/>
    <col min="7171" max="7171" width="4.85546875" bestFit="1" customWidth="1"/>
    <col min="7172" max="7172" width="10.42578125" customWidth="1"/>
    <col min="7173" max="7173" width="10.85546875" bestFit="1" customWidth="1"/>
    <col min="7174" max="7174" width="14.5703125" customWidth="1"/>
    <col min="7175" max="7175" width="10.7109375" bestFit="1" customWidth="1"/>
    <col min="7176" max="7176" width="11.28515625" customWidth="1"/>
    <col min="7177" max="7177" width="11.7109375" customWidth="1"/>
    <col min="7178" max="7178" width="4.7109375" customWidth="1"/>
    <col min="7179" max="7179" width="13.85546875" customWidth="1"/>
    <col min="7180" max="7180" width="10.85546875" customWidth="1"/>
    <col min="7181" max="7181" width="13.85546875" customWidth="1"/>
    <col min="7182" max="7182" width="1.140625" customWidth="1"/>
    <col min="7425" max="7425" width="7.7109375" customWidth="1"/>
    <col min="7426" max="7426" width="49.85546875" customWidth="1"/>
    <col min="7427" max="7427" width="4.85546875" bestFit="1" customWidth="1"/>
    <col min="7428" max="7428" width="10.42578125" customWidth="1"/>
    <col min="7429" max="7429" width="10.85546875" bestFit="1" customWidth="1"/>
    <col min="7430" max="7430" width="14.5703125" customWidth="1"/>
    <col min="7431" max="7431" width="10.7109375" bestFit="1" customWidth="1"/>
    <col min="7432" max="7432" width="11.28515625" customWidth="1"/>
    <col min="7433" max="7433" width="11.7109375" customWidth="1"/>
    <col min="7434" max="7434" width="4.7109375" customWidth="1"/>
    <col min="7435" max="7435" width="13.85546875" customWidth="1"/>
    <col min="7436" max="7436" width="10.85546875" customWidth="1"/>
    <col min="7437" max="7437" width="13.85546875" customWidth="1"/>
    <col min="7438" max="7438" width="1.140625" customWidth="1"/>
    <col min="7681" max="7681" width="7.7109375" customWidth="1"/>
    <col min="7682" max="7682" width="49.85546875" customWidth="1"/>
    <col min="7683" max="7683" width="4.85546875" bestFit="1" customWidth="1"/>
    <col min="7684" max="7684" width="10.42578125" customWidth="1"/>
    <col min="7685" max="7685" width="10.85546875" bestFit="1" customWidth="1"/>
    <col min="7686" max="7686" width="14.5703125" customWidth="1"/>
    <col min="7687" max="7687" width="10.7109375" bestFit="1" customWidth="1"/>
    <col min="7688" max="7688" width="11.28515625" customWidth="1"/>
    <col min="7689" max="7689" width="11.7109375" customWidth="1"/>
    <col min="7690" max="7690" width="4.7109375" customWidth="1"/>
    <col min="7691" max="7691" width="13.85546875" customWidth="1"/>
    <col min="7692" max="7692" width="10.85546875" customWidth="1"/>
    <col min="7693" max="7693" width="13.85546875" customWidth="1"/>
    <col min="7694" max="7694" width="1.140625" customWidth="1"/>
    <col min="7937" max="7937" width="7.7109375" customWidth="1"/>
    <col min="7938" max="7938" width="49.85546875" customWidth="1"/>
    <col min="7939" max="7939" width="4.85546875" bestFit="1" customWidth="1"/>
    <col min="7940" max="7940" width="10.42578125" customWidth="1"/>
    <col min="7941" max="7941" width="10.85546875" bestFit="1" customWidth="1"/>
    <col min="7942" max="7942" width="14.5703125" customWidth="1"/>
    <col min="7943" max="7943" width="10.7109375" bestFit="1" customWidth="1"/>
    <col min="7944" max="7944" width="11.28515625" customWidth="1"/>
    <col min="7945" max="7945" width="11.7109375" customWidth="1"/>
    <col min="7946" max="7946" width="4.7109375" customWidth="1"/>
    <col min="7947" max="7947" width="13.85546875" customWidth="1"/>
    <col min="7948" max="7948" width="10.85546875" customWidth="1"/>
    <col min="7949" max="7949" width="13.85546875" customWidth="1"/>
    <col min="7950" max="7950" width="1.140625" customWidth="1"/>
    <col min="8193" max="8193" width="7.7109375" customWidth="1"/>
    <col min="8194" max="8194" width="49.85546875" customWidth="1"/>
    <col min="8195" max="8195" width="4.85546875" bestFit="1" customWidth="1"/>
    <col min="8196" max="8196" width="10.42578125" customWidth="1"/>
    <col min="8197" max="8197" width="10.85546875" bestFit="1" customWidth="1"/>
    <col min="8198" max="8198" width="14.5703125" customWidth="1"/>
    <col min="8199" max="8199" width="10.7109375" bestFit="1" customWidth="1"/>
    <col min="8200" max="8200" width="11.28515625" customWidth="1"/>
    <col min="8201" max="8201" width="11.7109375" customWidth="1"/>
    <col min="8202" max="8202" width="4.7109375" customWidth="1"/>
    <col min="8203" max="8203" width="13.85546875" customWidth="1"/>
    <col min="8204" max="8204" width="10.85546875" customWidth="1"/>
    <col min="8205" max="8205" width="13.85546875" customWidth="1"/>
    <col min="8206" max="8206" width="1.140625" customWidth="1"/>
    <col min="8449" max="8449" width="7.7109375" customWidth="1"/>
    <col min="8450" max="8450" width="49.85546875" customWidth="1"/>
    <col min="8451" max="8451" width="4.85546875" bestFit="1" customWidth="1"/>
    <col min="8452" max="8452" width="10.42578125" customWidth="1"/>
    <col min="8453" max="8453" width="10.85546875" bestFit="1" customWidth="1"/>
    <col min="8454" max="8454" width="14.5703125" customWidth="1"/>
    <col min="8455" max="8455" width="10.7109375" bestFit="1" customWidth="1"/>
    <col min="8456" max="8456" width="11.28515625" customWidth="1"/>
    <col min="8457" max="8457" width="11.7109375" customWidth="1"/>
    <col min="8458" max="8458" width="4.7109375" customWidth="1"/>
    <col min="8459" max="8459" width="13.85546875" customWidth="1"/>
    <col min="8460" max="8460" width="10.85546875" customWidth="1"/>
    <col min="8461" max="8461" width="13.85546875" customWidth="1"/>
    <col min="8462" max="8462" width="1.140625" customWidth="1"/>
    <col min="8705" max="8705" width="7.7109375" customWidth="1"/>
    <col min="8706" max="8706" width="49.85546875" customWidth="1"/>
    <col min="8707" max="8707" width="4.85546875" bestFit="1" customWidth="1"/>
    <col min="8708" max="8708" width="10.42578125" customWidth="1"/>
    <col min="8709" max="8709" width="10.85546875" bestFit="1" customWidth="1"/>
    <col min="8710" max="8710" width="14.5703125" customWidth="1"/>
    <col min="8711" max="8711" width="10.7109375" bestFit="1" customWidth="1"/>
    <col min="8712" max="8712" width="11.28515625" customWidth="1"/>
    <col min="8713" max="8713" width="11.7109375" customWidth="1"/>
    <col min="8714" max="8714" width="4.7109375" customWidth="1"/>
    <col min="8715" max="8715" width="13.85546875" customWidth="1"/>
    <col min="8716" max="8716" width="10.85546875" customWidth="1"/>
    <col min="8717" max="8717" width="13.85546875" customWidth="1"/>
    <col min="8718" max="8718" width="1.140625" customWidth="1"/>
    <col min="8961" max="8961" width="7.7109375" customWidth="1"/>
    <col min="8962" max="8962" width="49.85546875" customWidth="1"/>
    <col min="8963" max="8963" width="4.85546875" bestFit="1" customWidth="1"/>
    <col min="8964" max="8964" width="10.42578125" customWidth="1"/>
    <col min="8965" max="8965" width="10.85546875" bestFit="1" customWidth="1"/>
    <col min="8966" max="8966" width="14.5703125" customWidth="1"/>
    <col min="8967" max="8967" width="10.7109375" bestFit="1" customWidth="1"/>
    <col min="8968" max="8968" width="11.28515625" customWidth="1"/>
    <col min="8969" max="8969" width="11.7109375" customWidth="1"/>
    <col min="8970" max="8970" width="4.7109375" customWidth="1"/>
    <col min="8971" max="8971" width="13.85546875" customWidth="1"/>
    <col min="8972" max="8972" width="10.85546875" customWidth="1"/>
    <col min="8973" max="8973" width="13.85546875" customWidth="1"/>
    <col min="8974" max="8974" width="1.140625" customWidth="1"/>
    <col min="9217" max="9217" width="7.7109375" customWidth="1"/>
    <col min="9218" max="9218" width="49.85546875" customWidth="1"/>
    <col min="9219" max="9219" width="4.85546875" bestFit="1" customWidth="1"/>
    <col min="9220" max="9220" width="10.42578125" customWidth="1"/>
    <col min="9221" max="9221" width="10.85546875" bestFit="1" customWidth="1"/>
    <col min="9222" max="9222" width="14.5703125" customWidth="1"/>
    <col min="9223" max="9223" width="10.7109375" bestFit="1" customWidth="1"/>
    <col min="9224" max="9224" width="11.28515625" customWidth="1"/>
    <col min="9225" max="9225" width="11.7109375" customWidth="1"/>
    <col min="9226" max="9226" width="4.7109375" customWidth="1"/>
    <col min="9227" max="9227" width="13.85546875" customWidth="1"/>
    <col min="9228" max="9228" width="10.85546875" customWidth="1"/>
    <col min="9229" max="9229" width="13.85546875" customWidth="1"/>
    <col min="9230" max="9230" width="1.140625" customWidth="1"/>
    <col min="9473" max="9473" width="7.7109375" customWidth="1"/>
    <col min="9474" max="9474" width="49.85546875" customWidth="1"/>
    <col min="9475" max="9475" width="4.85546875" bestFit="1" customWidth="1"/>
    <col min="9476" max="9476" width="10.42578125" customWidth="1"/>
    <col min="9477" max="9477" width="10.85546875" bestFit="1" customWidth="1"/>
    <col min="9478" max="9478" width="14.5703125" customWidth="1"/>
    <col min="9479" max="9479" width="10.7109375" bestFit="1" customWidth="1"/>
    <col min="9480" max="9480" width="11.28515625" customWidth="1"/>
    <col min="9481" max="9481" width="11.7109375" customWidth="1"/>
    <col min="9482" max="9482" width="4.7109375" customWidth="1"/>
    <col min="9483" max="9483" width="13.85546875" customWidth="1"/>
    <col min="9484" max="9484" width="10.85546875" customWidth="1"/>
    <col min="9485" max="9485" width="13.85546875" customWidth="1"/>
    <col min="9486" max="9486" width="1.140625" customWidth="1"/>
    <col min="9729" max="9729" width="7.7109375" customWidth="1"/>
    <col min="9730" max="9730" width="49.85546875" customWidth="1"/>
    <col min="9731" max="9731" width="4.85546875" bestFit="1" customWidth="1"/>
    <col min="9732" max="9732" width="10.42578125" customWidth="1"/>
    <col min="9733" max="9733" width="10.85546875" bestFit="1" customWidth="1"/>
    <col min="9734" max="9734" width="14.5703125" customWidth="1"/>
    <col min="9735" max="9735" width="10.7109375" bestFit="1" customWidth="1"/>
    <col min="9736" max="9736" width="11.28515625" customWidth="1"/>
    <col min="9737" max="9737" width="11.7109375" customWidth="1"/>
    <col min="9738" max="9738" width="4.7109375" customWidth="1"/>
    <col min="9739" max="9739" width="13.85546875" customWidth="1"/>
    <col min="9740" max="9740" width="10.85546875" customWidth="1"/>
    <col min="9741" max="9741" width="13.85546875" customWidth="1"/>
    <col min="9742" max="9742" width="1.140625" customWidth="1"/>
    <col min="9985" max="9985" width="7.7109375" customWidth="1"/>
    <col min="9986" max="9986" width="49.85546875" customWidth="1"/>
    <col min="9987" max="9987" width="4.85546875" bestFit="1" customWidth="1"/>
    <col min="9988" max="9988" width="10.42578125" customWidth="1"/>
    <col min="9989" max="9989" width="10.85546875" bestFit="1" customWidth="1"/>
    <col min="9990" max="9990" width="14.5703125" customWidth="1"/>
    <col min="9991" max="9991" width="10.7109375" bestFit="1" customWidth="1"/>
    <col min="9992" max="9992" width="11.28515625" customWidth="1"/>
    <col min="9993" max="9993" width="11.7109375" customWidth="1"/>
    <col min="9994" max="9994" width="4.7109375" customWidth="1"/>
    <col min="9995" max="9995" width="13.85546875" customWidth="1"/>
    <col min="9996" max="9996" width="10.85546875" customWidth="1"/>
    <col min="9997" max="9997" width="13.85546875" customWidth="1"/>
    <col min="9998" max="9998" width="1.140625" customWidth="1"/>
    <col min="10241" max="10241" width="7.7109375" customWidth="1"/>
    <col min="10242" max="10242" width="49.85546875" customWidth="1"/>
    <col min="10243" max="10243" width="4.85546875" bestFit="1" customWidth="1"/>
    <col min="10244" max="10244" width="10.42578125" customWidth="1"/>
    <col min="10245" max="10245" width="10.85546875" bestFit="1" customWidth="1"/>
    <col min="10246" max="10246" width="14.5703125" customWidth="1"/>
    <col min="10247" max="10247" width="10.7109375" bestFit="1" customWidth="1"/>
    <col min="10248" max="10248" width="11.28515625" customWidth="1"/>
    <col min="10249" max="10249" width="11.7109375" customWidth="1"/>
    <col min="10250" max="10250" width="4.7109375" customWidth="1"/>
    <col min="10251" max="10251" width="13.85546875" customWidth="1"/>
    <col min="10252" max="10252" width="10.85546875" customWidth="1"/>
    <col min="10253" max="10253" width="13.85546875" customWidth="1"/>
    <col min="10254" max="10254" width="1.140625" customWidth="1"/>
    <col min="10497" max="10497" width="7.7109375" customWidth="1"/>
    <col min="10498" max="10498" width="49.85546875" customWidth="1"/>
    <col min="10499" max="10499" width="4.85546875" bestFit="1" customWidth="1"/>
    <col min="10500" max="10500" width="10.42578125" customWidth="1"/>
    <col min="10501" max="10501" width="10.85546875" bestFit="1" customWidth="1"/>
    <col min="10502" max="10502" width="14.5703125" customWidth="1"/>
    <col min="10503" max="10503" width="10.7109375" bestFit="1" customWidth="1"/>
    <col min="10504" max="10504" width="11.28515625" customWidth="1"/>
    <col min="10505" max="10505" width="11.7109375" customWidth="1"/>
    <col min="10506" max="10506" width="4.7109375" customWidth="1"/>
    <col min="10507" max="10507" width="13.85546875" customWidth="1"/>
    <col min="10508" max="10508" width="10.85546875" customWidth="1"/>
    <col min="10509" max="10509" width="13.85546875" customWidth="1"/>
    <col min="10510" max="10510" width="1.140625" customWidth="1"/>
    <col min="10753" max="10753" width="7.7109375" customWidth="1"/>
    <col min="10754" max="10754" width="49.85546875" customWidth="1"/>
    <col min="10755" max="10755" width="4.85546875" bestFit="1" customWidth="1"/>
    <col min="10756" max="10756" width="10.42578125" customWidth="1"/>
    <col min="10757" max="10757" width="10.85546875" bestFit="1" customWidth="1"/>
    <col min="10758" max="10758" width="14.5703125" customWidth="1"/>
    <col min="10759" max="10759" width="10.7109375" bestFit="1" customWidth="1"/>
    <col min="10760" max="10760" width="11.28515625" customWidth="1"/>
    <col min="10761" max="10761" width="11.7109375" customWidth="1"/>
    <col min="10762" max="10762" width="4.7109375" customWidth="1"/>
    <col min="10763" max="10763" width="13.85546875" customWidth="1"/>
    <col min="10764" max="10764" width="10.85546875" customWidth="1"/>
    <col min="10765" max="10765" width="13.85546875" customWidth="1"/>
    <col min="10766" max="10766" width="1.140625" customWidth="1"/>
    <col min="11009" max="11009" width="7.7109375" customWidth="1"/>
    <col min="11010" max="11010" width="49.85546875" customWidth="1"/>
    <col min="11011" max="11011" width="4.85546875" bestFit="1" customWidth="1"/>
    <col min="11012" max="11012" width="10.42578125" customWidth="1"/>
    <col min="11013" max="11013" width="10.85546875" bestFit="1" customWidth="1"/>
    <col min="11014" max="11014" width="14.5703125" customWidth="1"/>
    <col min="11015" max="11015" width="10.7109375" bestFit="1" customWidth="1"/>
    <col min="11016" max="11016" width="11.28515625" customWidth="1"/>
    <col min="11017" max="11017" width="11.7109375" customWidth="1"/>
    <col min="11018" max="11018" width="4.7109375" customWidth="1"/>
    <col min="11019" max="11019" width="13.85546875" customWidth="1"/>
    <col min="11020" max="11020" width="10.85546875" customWidth="1"/>
    <col min="11021" max="11021" width="13.85546875" customWidth="1"/>
    <col min="11022" max="11022" width="1.140625" customWidth="1"/>
    <col min="11265" max="11265" width="7.7109375" customWidth="1"/>
    <col min="11266" max="11266" width="49.85546875" customWidth="1"/>
    <col min="11267" max="11267" width="4.85546875" bestFit="1" customWidth="1"/>
    <col min="11268" max="11268" width="10.42578125" customWidth="1"/>
    <col min="11269" max="11269" width="10.85546875" bestFit="1" customWidth="1"/>
    <col min="11270" max="11270" width="14.5703125" customWidth="1"/>
    <col min="11271" max="11271" width="10.7109375" bestFit="1" customWidth="1"/>
    <col min="11272" max="11272" width="11.28515625" customWidth="1"/>
    <col min="11273" max="11273" width="11.7109375" customWidth="1"/>
    <col min="11274" max="11274" width="4.7109375" customWidth="1"/>
    <col min="11275" max="11275" width="13.85546875" customWidth="1"/>
    <col min="11276" max="11276" width="10.85546875" customWidth="1"/>
    <col min="11277" max="11277" width="13.85546875" customWidth="1"/>
    <col min="11278" max="11278" width="1.140625" customWidth="1"/>
    <col min="11521" max="11521" width="7.7109375" customWidth="1"/>
    <col min="11522" max="11522" width="49.85546875" customWidth="1"/>
    <col min="11523" max="11523" width="4.85546875" bestFit="1" customWidth="1"/>
    <col min="11524" max="11524" width="10.42578125" customWidth="1"/>
    <col min="11525" max="11525" width="10.85546875" bestFit="1" customWidth="1"/>
    <col min="11526" max="11526" width="14.5703125" customWidth="1"/>
    <col min="11527" max="11527" width="10.7109375" bestFit="1" customWidth="1"/>
    <col min="11528" max="11528" width="11.28515625" customWidth="1"/>
    <col min="11529" max="11529" width="11.7109375" customWidth="1"/>
    <col min="11530" max="11530" width="4.7109375" customWidth="1"/>
    <col min="11531" max="11531" width="13.85546875" customWidth="1"/>
    <col min="11532" max="11532" width="10.85546875" customWidth="1"/>
    <col min="11533" max="11533" width="13.85546875" customWidth="1"/>
    <col min="11534" max="11534" width="1.140625" customWidth="1"/>
    <col min="11777" max="11777" width="7.7109375" customWidth="1"/>
    <col min="11778" max="11778" width="49.85546875" customWidth="1"/>
    <col min="11779" max="11779" width="4.85546875" bestFit="1" customWidth="1"/>
    <col min="11780" max="11780" width="10.42578125" customWidth="1"/>
    <col min="11781" max="11781" width="10.85546875" bestFit="1" customWidth="1"/>
    <col min="11782" max="11782" width="14.5703125" customWidth="1"/>
    <col min="11783" max="11783" width="10.7109375" bestFit="1" customWidth="1"/>
    <col min="11784" max="11784" width="11.28515625" customWidth="1"/>
    <col min="11785" max="11785" width="11.7109375" customWidth="1"/>
    <col min="11786" max="11786" width="4.7109375" customWidth="1"/>
    <col min="11787" max="11787" width="13.85546875" customWidth="1"/>
    <col min="11788" max="11788" width="10.85546875" customWidth="1"/>
    <col min="11789" max="11789" width="13.85546875" customWidth="1"/>
    <col min="11790" max="11790" width="1.140625" customWidth="1"/>
    <col min="12033" max="12033" width="7.7109375" customWidth="1"/>
    <col min="12034" max="12034" width="49.85546875" customWidth="1"/>
    <col min="12035" max="12035" width="4.85546875" bestFit="1" customWidth="1"/>
    <col min="12036" max="12036" width="10.42578125" customWidth="1"/>
    <col min="12037" max="12037" width="10.85546875" bestFit="1" customWidth="1"/>
    <col min="12038" max="12038" width="14.5703125" customWidth="1"/>
    <col min="12039" max="12039" width="10.7109375" bestFit="1" customWidth="1"/>
    <col min="12040" max="12040" width="11.28515625" customWidth="1"/>
    <col min="12041" max="12041" width="11.7109375" customWidth="1"/>
    <col min="12042" max="12042" width="4.7109375" customWidth="1"/>
    <col min="12043" max="12043" width="13.85546875" customWidth="1"/>
    <col min="12044" max="12044" width="10.85546875" customWidth="1"/>
    <col min="12045" max="12045" width="13.85546875" customWidth="1"/>
    <col min="12046" max="12046" width="1.140625" customWidth="1"/>
    <col min="12289" max="12289" width="7.7109375" customWidth="1"/>
    <col min="12290" max="12290" width="49.85546875" customWidth="1"/>
    <col min="12291" max="12291" width="4.85546875" bestFit="1" customWidth="1"/>
    <col min="12292" max="12292" width="10.42578125" customWidth="1"/>
    <col min="12293" max="12293" width="10.85546875" bestFit="1" customWidth="1"/>
    <col min="12294" max="12294" width="14.5703125" customWidth="1"/>
    <col min="12295" max="12295" width="10.7109375" bestFit="1" customWidth="1"/>
    <col min="12296" max="12296" width="11.28515625" customWidth="1"/>
    <col min="12297" max="12297" width="11.7109375" customWidth="1"/>
    <col min="12298" max="12298" width="4.7109375" customWidth="1"/>
    <col min="12299" max="12299" width="13.85546875" customWidth="1"/>
    <col min="12300" max="12300" width="10.85546875" customWidth="1"/>
    <col min="12301" max="12301" width="13.85546875" customWidth="1"/>
    <col min="12302" max="12302" width="1.140625" customWidth="1"/>
    <col min="12545" max="12545" width="7.7109375" customWidth="1"/>
    <col min="12546" max="12546" width="49.85546875" customWidth="1"/>
    <col min="12547" max="12547" width="4.85546875" bestFit="1" customWidth="1"/>
    <col min="12548" max="12548" width="10.42578125" customWidth="1"/>
    <col min="12549" max="12549" width="10.85546875" bestFit="1" customWidth="1"/>
    <col min="12550" max="12550" width="14.5703125" customWidth="1"/>
    <col min="12551" max="12551" width="10.7109375" bestFit="1" customWidth="1"/>
    <col min="12552" max="12552" width="11.28515625" customWidth="1"/>
    <col min="12553" max="12553" width="11.7109375" customWidth="1"/>
    <col min="12554" max="12554" width="4.7109375" customWidth="1"/>
    <col min="12555" max="12555" width="13.85546875" customWidth="1"/>
    <col min="12556" max="12556" width="10.85546875" customWidth="1"/>
    <col min="12557" max="12557" width="13.85546875" customWidth="1"/>
    <col min="12558" max="12558" width="1.140625" customWidth="1"/>
    <col min="12801" max="12801" width="7.7109375" customWidth="1"/>
    <col min="12802" max="12802" width="49.85546875" customWidth="1"/>
    <col min="12803" max="12803" width="4.85546875" bestFit="1" customWidth="1"/>
    <col min="12804" max="12804" width="10.42578125" customWidth="1"/>
    <col min="12805" max="12805" width="10.85546875" bestFit="1" customWidth="1"/>
    <col min="12806" max="12806" width="14.5703125" customWidth="1"/>
    <col min="12807" max="12807" width="10.7109375" bestFit="1" customWidth="1"/>
    <col min="12808" max="12808" width="11.28515625" customWidth="1"/>
    <col min="12809" max="12809" width="11.7109375" customWidth="1"/>
    <col min="12810" max="12810" width="4.7109375" customWidth="1"/>
    <col min="12811" max="12811" width="13.85546875" customWidth="1"/>
    <col min="12812" max="12812" width="10.85546875" customWidth="1"/>
    <col min="12813" max="12813" width="13.85546875" customWidth="1"/>
    <col min="12814" max="12814" width="1.140625" customWidth="1"/>
    <col min="13057" max="13057" width="7.7109375" customWidth="1"/>
    <col min="13058" max="13058" width="49.85546875" customWidth="1"/>
    <col min="13059" max="13059" width="4.85546875" bestFit="1" customWidth="1"/>
    <col min="13060" max="13060" width="10.42578125" customWidth="1"/>
    <col min="13061" max="13061" width="10.85546875" bestFit="1" customWidth="1"/>
    <col min="13062" max="13062" width="14.5703125" customWidth="1"/>
    <col min="13063" max="13063" width="10.7109375" bestFit="1" customWidth="1"/>
    <col min="13064" max="13064" width="11.28515625" customWidth="1"/>
    <col min="13065" max="13065" width="11.7109375" customWidth="1"/>
    <col min="13066" max="13066" width="4.7109375" customWidth="1"/>
    <col min="13067" max="13067" width="13.85546875" customWidth="1"/>
    <col min="13068" max="13068" width="10.85546875" customWidth="1"/>
    <col min="13069" max="13069" width="13.85546875" customWidth="1"/>
    <col min="13070" max="13070" width="1.140625" customWidth="1"/>
    <col min="13313" max="13313" width="7.7109375" customWidth="1"/>
    <col min="13314" max="13314" width="49.85546875" customWidth="1"/>
    <col min="13315" max="13315" width="4.85546875" bestFit="1" customWidth="1"/>
    <col min="13316" max="13316" width="10.42578125" customWidth="1"/>
    <col min="13317" max="13317" width="10.85546875" bestFit="1" customWidth="1"/>
    <col min="13318" max="13318" width="14.5703125" customWidth="1"/>
    <col min="13319" max="13319" width="10.7109375" bestFit="1" customWidth="1"/>
    <col min="13320" max="13320" width="11.28515625" customWidth="1"/>
    <col min="13321" max="13321" width="11.7109375" customWidth="1"/>
    <col min="13322" max="13322" width="4.7109375" customWidth="1"/>
    <col min="13323" max="13323" width="13.85546875" customWidth="1"/>
    <col min="13324" max="13324" width="10.85546875" customWidth="1"/>
    <col min="13325" max="13325" width="13.85546875" customWidth="1"/>
    <col min="13326" max="13326" width="1.140625" customWidth="1"/>
    <col min="13569" max="13569" width="7.7109375" customWidth="1"/>
    <col min="13570" max="13570" width="49.85546875" customWidth="1"/>
    <col min="13571" max="13571" width="4.85546875" bestFit="1" customWidth="1"/>
    <col min="13572" max="13572" width="10.42578125" customWidth="1"/>
    <col min="13573" max="13573" width="10.85546875" bestFit="1" customWidth="1"/>
    <col min="13574" max="13574" width="14.5703125" customWidth="1"/>
    <col min="13575" max="13575" width="10.7109375" bestFit="1" customWidth="1"/>
    <col min="13576" max="13576" width="11.28515625" customWidth="1"/>
    <col min="13577" max="13577" width="11.7109375" customWidth="1"/>
    <col min="13578" max="13578" width="4.7109375" customWidth="1"/>
    <col min="13579" max="13579" width="13.85546875" customWidth="1"/>
    <col min="13580" max="13580" width="10.85546875" customWidth="1"/>
    <col min="13581" max="13581" width="13.85546875" customWidth="1"/>
    <col min="13582" max="13582" width="1.140625" customWidth="1"/>
    <col min="13825" max="13825" width="7.7109375" customWidth="1"/>
    <col min="13826" max="13826" width="49.85546875" customWidth="1"/>
    <col min="13827" max="13827" width="4.85546875" bestFit="1" customWidth="1"/>
    <col min="13828" max="13828" width="10.42578125" customWidth="1"/>
    <col min="13829" max="13829" width="10.85546875" bestFit="1" customWidth="1"/>
    <col min="13830" max="13830" width="14.5703125" customWidth="1"/>
    <col min="13831" max="13831" width="10.7109375" bestFit="1" customWidth="1"/>
    <col min="13832" max="13832" width="11.28515625" customWidth="1"/>
    <col min="13833" max="13833" width="11.7109375" customWidth="1"/>
    <col min="13834" max="13834" width="4.7109375" customWidth="1"/>
    <col min="13835" max="13835" width="13.85546875" customWidth="1"/>
    <col min="13836" max="13836" width="10.85546875" customWidth="1"/>
    <col min="13837" max="13837" width="13.85546875" customWidth="1"/>
    <col min="13838" max="13838" width="1.140625" customWidth="1"/>
    <col min="14081" max="14081" width="7.7109375" customWidth="1"/>
    <col min="14082" max="14082" width="49.85546875" customWidth="1"/>
    <col min="14083" max="14083" width="4.85546875" bestFit="1" customWidth="1"/>
    <col min="14084" max="14084" width="10.42578125" customWidth="1"/>
    <col min="14085" max="14085" width="10.85546875" bestFit="1" customWidth="1"/>
    <col min="14086" max="14086" width="14.5703125" customWidth="1"/>
    <col min="14087" max="14087" width="10.7109375" bestFit="1" customWidth="1"/>
    <col min="14088" max="14088" width="11.28515625" customWidth="1"/>
    <col min="14089" max="14089" width="11.7109375" customWidth="1"/>
    <col min="14090" max="14090" width="4.7109375" customWidth="1"/>
    <col min="14091" max="14091" width="13.85546875" customWidth="1"/>
    <col min="14092" max="14092" width="10.85546875" customWidth="1"/>
    <col min="14093" max="14093" width="13.85546875" customWidth="1"/>
    <col min="14094" max="14094" width="1.140625" customWidth="1"/>
    <col min="14337" max="14337" width="7.7109375" customWidth="1"/>
    <col min="14338" max="14338" width="49.85546875" customWidth="1"/>
    <col min="14339" max="14339" width="4.85546875" bestFit="1" customWidth="1"/>
    <col min="14340" max="14340" width="10.42578125" customWidth="1"/>
    <col min="14341" max="14341" width="10.85546875" bestFit="1" customWidth="1"/>
    <col min="14342" max="14342" width="14.5703125" customWidth="1"/>
    <col min="14343" max="14343" width="10.7109375" bestFit="1" customWidth="1"/>
    <col min="14344" max="14344" width="11.28515625" customWidth="1"/>
    <col min="14345" max="14345" width="11.7109375" customWidth="1"/>
    <col min="14346" max="14346" width="4.7109375" customWidth="1"/>
    <col min="14347" max="14347" width="13.85546875" customWidth="1"/>
    <col min="14348" max="14348" width="10.85546875" customWidth="1"/>
    <col min="14349" max="14349" width="13.85546875" customWidth="1"/>
    <col min="14350" max="14350" width="1.140625" customWidth="1"/>
    <col min="14593" max="14593" width="7.7109375" customWidth="1"/>
    <col min="14594" max="14594" width="49.85546875" customWidth="1"/>
    <col min="14595" max="14595" width="4.85546875" bestFit="1" customWidth="1"/>
    <col min="14596" max="14596" width="10.42578125" customWidth="1"/>
    <col min="14597" max="14597" width="10.85546875" bestFit="1" customWidth="1"/>
    <col min="14598" max="14598" width="14.5703125" customWidth="1"/>
    <col min="14599" max="14599" width="10.7109375" bestFit="1" customWidth="1"/>
    <col min="14600" max="14600" width="11.28515625" customWidth="1"/>
    <col min="14601" max="14601" width="11.7109375" customWidth="1"/>
    <col min="14602" max="14602" width="4.7109375" customWidth="1"/>
    <col min="14603" max="14603" width="13.85546875" customWidth="1"/>
    <col min="14604" max="14604" width="10.85546875" customWidth="1"/>
    <col min="14605" max="14605" width="13.85546875" customWidth="1"/>
    <col min="14606" max="14606" width="1.140625" customWidth="1"/>
    <col min="14849" max="14849" width="7.7109375" customWidth="1"/>
    <col min="14850" max="14850" width="49.85546875" customWidth="1"/>
    <col min="14851" max="14851" width="4.85546875" bestFit="1" customWidth="1"/>
    <col min="14852" max="14852" width="10.42578125" customWidth="1"/>
    <col min="14853" max="14853" width="10.85546875" bestFit="1" customWidth="1"/>
    <col min="14854" max="14854" width="14.5703125" customWidth="1"/>
    <col min="14855" max="14855" width="10.7109375" bestFit="1" customWidth="1"/>
    <col min="14856" max="14856" width="11.28515625" customWidth="1"/>
    <col min="14857" max="14857" width="11.7109375" customWidth="1"/>
    <col min="14858" max="14858" width="4.7109375" customWidth="1"/>
    <col min="14859" max="14859" width="13.85546875" customWidth="1"/>
    <col min="14860" max="14860" width="10.85546875" customWidth="1"/>
    <col min="14861" max="14861" width="13.85546875" customWidth="1"/>
    <col min="14862" max="14862" width="1.140625" customWidth="1"/>
    <col min="15105" max="15105" width="7.7109375" customWidth="1"/>
    <col min="15106" max="15106" width="49.85546875" customWidth="1"/>
    <col min="15107" max="15107" width="4.85546875" bestFit="1" customWidth="1"/>
    <col min="15108" max="15108" width="10.42578125" customWidth="1"/>
    <col min="15109" max="15109" width="10.85546875" bestFit="1" customWidth="1"/>
    <col min="15110" max="15110" width="14.5703125" customWidth="1"/>
    <col min="15111" max="15111" width="10.7109375" bestFit="1" customWidth="1"/>
    <col min="15112" max="15112" width="11.28515625" customWidth="1"/>
    <col min="15113" max="15113" width="11.7109375" customWidth="1"/>
    <col min="15114" max="15114" width="4.7109375" customWidth="1"/>
    <col min="15115" max="15115" width="13.85546875" customWidth="1"/>
    <col min="15116" max="15116" width="10.85546875" customWidth="1"/>
    <col min="15117" max="15117" width="13.85546875" customWidth="1"/>
    <col min="15118" max="15118" width="1.140625" customWidth="1"/>
    <col min="15361" max="15361" width="7.7109375" customWidth="1"/>
    <col min="15362" max="15362" width="49.85546875" customWidth="1"/>
    <col min="15363" max="15363" width="4.85546875" bestFit="1" customWidth="1"/>
    <col min="15364" max="15364" width="10.42578125" customWidth="1"/>
    <col min="15365" max="15365" width="10.85546875" bestFit="1" customWidth="1"/>
    <col min="15366" max="15366" width="14.5703125" customWidth="1"/>
    <col min="15367" max="15367" width="10.7109375" bestFit="1" customWidth="1"/>
    <col min="15368" max="15368" width="11.28515625" customWidth="1"/>
    <col min="15369" max="15369" width="11.7109375" customWidth="1"/>
    <col min="15370" max="15370" width="4.7109375" customWidth="1"/>
    <col min="15371" max="15371" width="13.85546875" customWidth="1"/>
    <col min="15372" max="15372" width="10.85546875" customWidth="1"/>
    <col min="15373" max="15373" width="13.85546875" customWidth="1"/>
    <col min="15374" max="15374" width="1.140625" customWidth="1"/>
    <col min="15617" max="15617" width="7.7109375" customWidth="1"/>
    <col min="15618" max="15618" width="49.85546875" customWidth="1"/>
    <col min="15619" max="15619" width="4.85546875" bestFit="1" customWidth="1"/>
    <col min="15620" max="15620" width="10.42578125" customWidth="1"/>
    <col min="15621" max="15621" width="10.85546875" bestFit="1" customWidth="1"/>
    <col min="15622" max="15622" width="14.5703125" customWidth="1"/>
    <col min="15623" max="15623" width="10.7109375" bestFit="1" customWidth="1"/>
    <col min="15624" max="15624" width="11.28515625" customWidth="1"/>
    <col min="15625" max="15625" width="11.7109375" customWidth="1"/>
    <col min="15626" max="15626" width="4.7109375" customWidth="1"/>
    <col min="15627" max="15627" width="13.85546875" customWidth="1"/>
    <col min="15628" max="15628" width="10.85546875" customWidth="1"/>
    <col min="15629" max="15629" width="13.85546875" customWidth="1"/>
    <col min="15630" max="15630" width="1.140625" customWidth="1"/>
    <col min="15873" max="15873" width="7.7109375" customWidth="1"/>
    <col min="15874" max="15874" width="49.85546875" customWidth="1"/>
    <col min="15875" max="15875" width="4.85546875" bestFit="1" customWidth="1"/>
    <col min="15876" max="15876" width="10.42578125" customWidth="1"/>
    <col min="15877" max="15877" width="10.85546875" bestFit="1" customWidth="1"/>
    <col min="15878" max="15878" width="14.5703125" customWidth="1"/>
    <col min="15879" max="15879" width="10.7109375" bestFit="1" customWidth="1"/>
    <col min="15880" max="15880" width="11.28515625" customWidth="1"/>
    <col min="15881" max="15881" width="11.7109375" customWidth="1"/>
    <col min="15882" max="15882" width="4.7109375" customWidth="1"/>
    <col min="15883" max="15883" width="13.85546875" customWidth="1"/>
    <col min="15884" max="15884" width="10.85546875" customWidth="1"/>
    <col min="15885" max="15885" width="13.85546875" customWidth="1"/>
    <col min="15886" max="15886" width="1.140625" customWidth="1"/>
    <col min="16129" max="16129" width="7.7109375" customWidth="1"/>
    <col min="16130" max="16130" width="49.85546875" customWidth="1"/>
    <col min="16131" max="16131" width="4.85546875" bestFit="1" customWidth="1"/>
    <col min="16132" max="16132" width="10.42578125" customWidth="1"/>
    <col min="16133" max="16133" width="10.85546875" bestFit="1" customWidth="1"/>
    <col min="16134" max="16134" width="14.5703125" customWidth="1"/>
    <col min="16135" max="16135" width="10.7109375" bestFit="1" customWidth="1"/>
    <col min="16136" max="16136" width="11.28515625" customWidth="1"/>
    <col min="16137" max="16137" width="11.7109375" customWidth="1"/>
    <col min="16138" max="16138" width="4.7109375" customWidth="1"/>
    <col min="16139" max="16139" width="13.85546875" customWidth="1"/>
    <col min="16140" max="16140" width="10.85546875" customWidth="1"/>
    <col min="16141" max="16141" width="13.85546875" customWidth="1"/>
    <col min="16142" max="16142" width="1.140625" customWidth="1"/>
  </cols>
  <sheetData>
    <row r="4" spans="1:16" x14ac:dyDescent="0.25">
      <c r="A4" s="1242" t="s">
        <v>0</v>
      </c>
      <c r="B4" s="1243"/>
      <c r="C4" s="1243"/>
      <c r="D4" s="1243"/>
      <c r="E4" s="1243"/>
      <c r="F4" s="1243"/>
      <c r="G4" s="1243"/>
      <c r="H4" s="1243"/>
      <c r="I4" s="1243"/>
      <c r="J4" s="1243"/>
      <c r="K4" s="1243"/>
      <c r="L4" s="1243"/>
      <c r="M4" s="1244"/>
      <c r="N4" s="196"/>
    </row>
    <row r="5" spans="1:16" x14ac:dyDescent="0.25">
      <c r="A5" s="1245" t="s">
        <v>1</v>
      </c>
      <c r="B5" s="1246"/>
      <c r="C5" s="1246"/>
      <c r="D5" s="1246"/>
      <c r="E5" s="1246"/>
      <c r="F5" s="1246"/>
      <c r="G5" s="1246"/>
      <c r="H5" s="1246"/>
      <c r="I5" s="1246"/>
      <c r="J5" s="1246"/>
      <c r="K5" s="1246"/>
      <c r="L5" s="1246"/>
      <c r="M5" s="1247"/>
    </row>
    <row r="6" spans="1:16" ht="27.75" customHeight="1" x14ac:dyDescent="0.25">
      <c r="A6" s="206"/>
      <c r="B6" s="207" t="s">
        <v>3</v>
      </c>
      <c r="C6" s="1248" t="s">
        <v>754</v>
      </c>
      <c r="D6" s="1248"/>
      <c r="E6" s="1248"/>
      <c r="F6" s="1248"/>
      <c r="G6" s="1248"/>
      <c r="H6" s="1248"/>
      <c r="I6" s="1248"/>
      <c r="J6" s="208"/>
      <c r="K6" s="208"/>
      <c r="L6" s="207" t="s">
        <v>5</v>
      </c>
      <c r="M6" s="209">
        <v>14716402.93</v>
      </c>
      <c r="N6" s="210"/>
      <c r="O6" s="211"/>
      <c r="P6" s="211"/>
    </row>
    <row r="7" spans="1:16" x14ac:dyDescent="0.25">
      <c r="A7" s="206"/>
      <c r="B7" s="207" t="s">
        <v>6</v>
      </c>
      <c r="C7" s="212">
        <v>1</v>
      </c>
      <c r="D7" s="208"/>
      <c r="E7" s="213"/>
      <c r="F7" s="213"/>
      <c r="G7" s="213"/>
      <c r="H7" s="208"/>
      <c r="I7" s="208"/>
      <c r="J7" s="208"/>
      <c r="K7" s="208"/>
      <c r="L7" s="207" t="s">
        <v>7</v>
      </c>
      <c r="M7" s="209">
        <v>2943280.59</v>
      </c>
      <c r="N7" s="210"/>
      <c r="O7" s="211"/>
      <c r="P7" s="211"/>
    </row>
    <row r="8" spans="1:16" x14ac:dyDescent="0.25">
      <c r="A8" s="206"/>
      <c r="B8" s="207" t="s">
        <v>8</v>
      </c>
      <c r="C8" s="213" t="s">
        <v>126</v>
      </c>
      <c r="D8" s="213"/>
      <c r="E8" s="213"/>
      <c r="F8" s="213" t="s">
        <v>96</v>
      </c>
      <c r="G8" s="214"/>
      <c r="H8" s="208"/>
      <c r="L8" s="207" t="s">
        <v>10</v>
      </c>
      <c r="M8" s="215" t="s">
        <v>755</v>
      </c>
      <c r="N8" s="210"/>
      <c r="O8" s="211"/>
      <c r="P8" s="211"/>
    </row>
    <row r="9" spans="1:16" x14ac:dyDescent="0.25">
      <c r="A9" s="206"/>
      <c r="B9" s="207" t="s">
        <v>12</v>
      </c>
      <c r="C9" s="213" t="s">
        <v>756</v>
      </c>
      <c r="D9" s="213"/>
      <c r="E9" s="213"/>
      <c r="F9" s="213"/>
      <c r="H9" s="208"/>
      <c r="I9" s="208"/>
      <c r="J9" s="208"/>
      <c r="K9" s="208"/>
      <c r="L9" s="208"/>
      <c r="M9" s="199" t="s">
        <v>2</v>
      </c>
      <c r="N9" s="211"/>
      <c r="O9" s="211"/>
      <c r="P9" s="211"/>
    </row>
    <row r="10" spans="1:16" x14ac:dyDescent="0.25">
      <c r="A10" s="1249" t="s">
        <v>14</v>
      </c>
      <c r="B10" s="1249"/>
      <c r="C10" s="1249"/>
      <c r="D10" s="1249"/>
      <c r="E10" s="1249"/>
      <c r="F10" s="1249"/>
      <c r="G10" s="1250" t="s">
        <v>15</v>
      </c>
      <c r="H10" s="1250"/>
      <c r="I10" s="1250"/>
      <c r="J10" s="1250"/>
      <c r="K10" s="1251" t="s">
        <v>16</v>
      </c>
      <c r="L10" s="1251"/>
      <c r="M10" s="1251"/>
    </row>
    <row r="11" spans="1:16" x14ac:dyDescent="0.25">
      <c r="A11" s="216" t="s">
        <v>17</v>
      </c>
      <c r="B11" s="217" t="s">
        <v>18</v>
      </c>
      <c r="C11" s="217" t="s">
        <v>19</v>
      </c>
      <c r="D11" s="217" t="s">
        <v>20</v>
      </c>
      <c r="E11" s="218" t="s">
        <v>21</v>
      </c>
      <c r="F11" s="218" t="s">
        <v>22</v>
      </c>
      <c r="G11" s="219" t="s">
        <v>23</v>
      </c>
      <c r="H11" s="219" t="s">
        <v>24</v>
      </c>
      <c r="I11" s="220" t="s">
        <v>25</v>
      </c>
      <c r="J11" s="221" t="s">
        <v>26</v>
      </c>
      <c r="K11" s="222" t="s">
        <v>23</v>
      </c>
      <c r="L11" s="223" t="s">
        <v>24</v>
      </c>
      <c r="M11" s="223" t="s">
        <v>25</v>
      </c>
      <c r="N11" s="224"/>
    </row>
    <row r="12" spans="1:16" ht="12" customHeight="1" x14ac:dyDescent="0.25">
      <c r="A12" s="225">
        <v>1</v>
      </c>
      <c r="B12" s="226" t="s">
        <v>446</v>
      </c>
      <c r="C12" s="227"/>
      <c r="D12" s="228"/>
      <c r="E12" s="229"/>
      <c r="F12" s="229"/>
      <c r="G12" s="230"/>
      <c r="H12" s="230"/>
      <c r="I12" s="231"/>
      <c r="J12" s="232"/>
      <c r="K12" s="233"/>
      <c r="L12" s="234"/>
      <c r="M12" s="234"/>
      <c r="N12" s="235"/>
    </row>
    <row r="13" spans="1:16" ht="12.75" customHeight="1" x14ac:dyDescent="0.25">
      <c r="A13" s="236">
        <v>1.01</v>
      </c>
      <c r="B13" s="237" t="s">
        <v>130</v>
      </c>
      <c r="C13" s="228" t="s">
        <v>46</v>
      </c>
      <c r="D13" s="229">
        <v>950</v>
      </c>
      <c r="E13" s="238">
        <v>51.3005</v>
      </c>
      <c r="F13" s="238">
        <f>D13*E13</f>
        <v>48735.474999999999</v>
      </c>
      <c r="G13" s="230"/>
      <c r="H13" s="230">
        <v>950</v>
      </c>
      <c r="I13" s="239">
        <f>G13+H13</f>
        <v>950</v>
      </c>
      <c r="J13" s="240">
        <f>I13/D13*100</f>
        <v>100</v>
      </c>
      <c r="K13" s="241"/>
      <c r="L13" s="245">
        <f>H13*E13</f>
        <v>48735.474999999999</v>
      </c>
      <c r="M13" s="234">
        <f>K13+L13</f>
        <v>48735.474999999999</v>
      </c>
      <c r="N13" s="244"/>
    </row>
    <row r="14" spans="1:16" ht="13.5" customHeight="1" x14ac:dyDescent="0.25">
      <c r="A14" s="236"/>
      <c r="B14" s="249" t="s">
        <v>447</v>
      </c>
      <c r="C14" s="228"/>
      <c r="D14" s="229"/>
      <c r="E14" s="238"/>
      <c r="F14" s="684">
        <f>F13</f>
        <v>48735.474999999999</v>
      </c>
      <c r="G14" s="230"/>
      <c r="H14" s="230"/>
      <c r="I14" s="239"/>
      <c r="J14" s="240"/>
      <c r="K14" s="241"/>
      <c r="L14" s="245"/>
      <c r="M14" s="234"/>
      <c r="N14" s="244"/>
    </row>
    <row r="15" spans="1:16" ht="12.75" customHeight="1" x14ac:dyDescent="0.25">
      <c r="A15" s="236">
        <v>2</v>
      </c>
      <c r="B15" s="249" t="s">
        <v>36</v>
      </c>
      <c r="C15" s="228"/>
      <c r="D15" s="229"/>
      <c r="E15" s="238"/>
      <c r="F15" s="238"/>
      <c r="G15" s="230"/>
      <c r="H15" s="230"/>
      <c r="I15" s="239"/>
      <c r="J15" s="240"/>
      <c r="K15" s="250"/>
      <c r="L15" s="245"/>
      <c r="M15" s="234"/>
      <c r="N15" s="244"/>
    </row>
    <row r="16" spans="1:16" ht="12.75" customHeight="1" x14ac:dyDescent="0.25">
      <c r="A16" s="236">
        <v>2.0099999999999998</v>
      </c>
      <c r="B16" s="237" t="s">
        <v>448</v>
      </c>
      <c r="C16" s="228" t="s">
        <v>135</v>
      </c>
      <c r="D16" s="229">
        <v>912</v>
      </c>
      <c r="E16" s="229">
        <v>295.82554800000003</v>
      </c>
      <c r="F16" s="238">
        <f t="shared" ref="F16:F37" si="0">D16*E16</f>
        <v>269792.89977600001</v>
      </c>
      <c r="G16" s="230"/>
      <c r="H16" s="230">
        <v>273.60000000000002</v>
      </c>
      <c r="I16" s="239">
        <f>G16+H16</f>
        <v>273.60000000000002</v>
      </c>
      <c r="J16" s="240">
        <f>I16/D16*100</f>
        <v>30.000000000000004</v>
      </c>
      <c r="K16" s="251"/>
      <c r="L16" s="245">
        <f t="shared" ref="L16:L20" si="1">H16*E16</f>
        <v>80937.869932800008</v>
      </c>
      <c r="M16" s="234">
        <f>K16+L16</f>
        <v>80937.869932800008</v>
      </c>
      <c r="N16" s="244"/>
    </row>
    <row r="17" spans="1:14" ht="12.75" customHeight="1" x14ac:dyDescent="0.25">
      <c r="A17" s="236">
        <v>2.02</v>
      </c>
      <c r="B17" s="237" t="s">
        <v>449</v>
      </c>
      <c r="C17" s="228" t="s">
        <v>135</v>
      </c>
      <c r="D17" s="229">
        <v>76</v>
      </c>
      <c r="E17" s="229">
        <v>1694.1146000000001</v>
      </c>
      <c r="F17" s="238">
        <f t="shared" si="0"/>
        <v>128752.7096</v>
      </c>
      <c r="G17" s="230"/>
      <c r="H17" s="230">
        <v>38</v>
      </c>
      <c r="I17" s="239">
        <f>G17+H17</f>
        <v>38</v>
      </c>
      <c r="J17" s="240">
        <f>I17/D17*100</f>
        <v>50</v>
      </c>
      <c r="K17" s="241"/>
      <c r="L17" s="245">
        <f t="shared" si="1"/>
        <v>64376.354800000001</v>
      </c>
      <c r="M17" s="234">
        <f t="shared" ref="M17:M20" si="2">K17+L17</f>
        <v>64376.354800000001</v>
      </c>
      <c r="N17" s="244"/>
    </row>
    <row r="18" spans="1:14" ht="12.75" customHeight="1" x14ac:dyDescent="0.25">
      <c r="A18" s="236">
        <v>2.0299999999999998</v>
      </c>
      <c r="B18" s="237" t="s">
        <v>200</v>
      </c>
      <c r="C18" s="228" t="s">
        <v>135</v>
      </c>
      <c r="D18" s="229">
        <v>711.36</v>
      </c>
      <c r="E18" s="229">
        <v>235.41</v>
      </c>
      <c r="F18" s="238">
        <f>D18*E18</f>
        <v>167461.25760000001</v>
      </c>
      <c r="G18" s="230"/>
      <c r="H18" s="230">
        <v>354.9</v>
      </c>
      <c r="I18" s="239">
        <f>G18+H18</f>
        <v>354.9</v>
      </c>
      <c r="J18" s="240">
        <f>I18/D18*100</f>
        <v>49.890350877192979</v>
      </c>
      <c r="K18" s="241"/>
      <c r="L18" s="245">
        <f t="shared" si="1"/>
        <v>83547.008999999991</v>
      </c>
      <c r="M18" s="234">
        <f t="shared" si="2"/>
        <v>83547.008999999991</v>
      </c>
      <c r="N18" s="244"/>
    </row>
    <row r="19" spans="1:14" ht="25.5" customHeight="1" x14ac:dyDescent="0.25">
      <c r="A19" s="236">
        <v>2.04</v>
      </c>
      <c r="B19" s="237" t="s">
        <v>450</v>
      </c>
      <c r="C19" s="228" t="s">
        <v>135</v>
      </c>
      <c r="D19" s="229">
        <v>476.52</v>
      </c>
      <c r="E19" s="229">
        <v>636.02398000000005</v>
      </c>
      <c r="F19" s="238">
        <f>D19*E19</f>
        <v>303078.14694960002</v>
      </c>
      <c r="G19" s="230"/>
      <c r="H19" s="230">
        <v>142.95599999999999</v>
      </c>
      <c r="I19" s="239">
        <f>G19+H19</f>
        <v>142.95599999999999</v>
      </c>
      <c r="J19" s="240">
        <f>I19/D19*100</f>
        <v>30</v>
      </c>
      <c r="K19" s="241"/>
      <c r="L19" s="245">
        <f t="shared" si="1"/>
        <v>90923.44408488</v>
      </c>
      <c r="M19" s="234">
        <f t="shared" si="2"/>
        <v>90923.44408488</v>
      </c>
      <c r="N19" s="244"/>
    </row>
    <row r="20" spans="1:14" ht="24.75" x14ac:dyDescent="0.25">
      <c r="A20" s="236">
        <v>2.0499999999999998</v>
      </c>
      <c r="B20" s="237" t="s">
        <v>451</v>
      </c>
      <c r="C20" s="228" t="s">
        <v>135</v>
      </c>
      <c r="D20" s="229">
        <v>317.68</v>
      </c>
      <c r="E20" s="229">
        <v>84.764949999999999</v>
      </c>
      <c r="F20" s="238">
        <f t="shared" si="0"/>
        <v>26928.129315999999</v>
      </c>
      <c r="G20" s="230"/>
      <c r="H20" s="230">
        <v>95.304000000000002</v>
      </c>
      <c r="I20" s="239">
        <f>G20+H20</f>
        <v>95.304000000000002</v>
      </c>
      <c r="J20" s="240">
        <f>I20/D20*100</f>
        <v>30</v>
      </c>
      <c r="K20" s="241"/>
      <c r="L20" s="245">
        <f t="shared" si="1"/>
        <v>8078.4387948000003</v>
      </c>
      <c r="M20" s="234">
        <f t="shared" si="2"/>
        <v>8078.4387948000003</v>
      </c>
      <c r="N20" s="244"/>
    </row>
    <row r="21" spans="1:14" ht="13.5" customHeight="1" x14ac:dyDescent="0.25">
      <c r="A21" s="225"/>
      <c r="B21" s="254" t="s">
        <v>76</v>
      </c>
      <c r="C21" s="228"/>
      <c r="D21" s="229"/>
      <c r="E21" s="229"/>
      <c r="F21" s="248">
        <f>SUM(F16:F20)</f>
        <v>896013.14324160013</v>
      </c>
      <c r="G21" s="230"/>
      <c r="H21" s="230"/>
      <c r="I21" s="239"/>
      <c r="J21" s="240"/>
      <c r="K21" s="233"/>
      <c r="L21" s="245"/>
      <c r="M21" s="234"/>
      <c r="N21" s="244"/>
    </row>
    <row r="22" spans="1:14" ht="13.5" customHeight="1" x14ac:dyDescent="0.25">
      <c r="A22" s="255">
        <v>3</v>
      </c>
      <c r="B22" s="249" t="s">
        <v>141</v>
      </c>
      <c r="C22" s="256"/>
      <c r="D22" s="229"/>
      <c r="E22" s="229"/>
      <c r="F22" s="238"/>
      <c r="G22" s="230"/>
      <c r="H22" s="230"/>
      <c r="I22" s="239"/>
      <c r="J22" s="240"/>
      <c r="K22" s="233"/>
      <c r="L22" s="245"/>
      <c r="M22" s="234"/>
      <c r="N22" s="244"/>
    </row>
    <row r="23" spans="1:14" x14ac:dyDescent="0.25">
      <c r="A23" s="236">
        <v>3.01</v>
      </c>
      <c r="B23" s="257" t="s">
        <v>452</v>
      </c>
      <c r="C23" s="228" t="s">
        <v>46</v>
      </c>
      <c r="D23" s="229">
        <v>700</v>
      </c>
      <c r="E23" s="229">
        <v>6749.6493099999998</v>
      </c>
      <c r="F23" s="238">
        <f t="shared" si="0"/>
        <v>4724754.517</v>
      </c>
      <c r="G23" s="230"/>
      <c r="H23" s="230">
        <v>350</v>
      </c>
      <c r="I23" s="239">
        <f>G23+H23</f>
        <v>350</v>
      </c>
      <c r="J23" s="240">
        <f>I23/D23*100</f>
        <v>50</v>
      </c>
      <c r="K23" s="260"/>
      <c r="L23" s="245">
        <f t="shared" ref="L23:L29" si="3">H23*E23</f>
        <v>2362377.2585</v>
      </c>
      <c r="M23" s="234">
        <f t="shared" ref="M23:M30" si="4">K23+L23</f>
        <v>2362377.2585</v>
      </c>
      <c r="N23" s="244"/>
    </row>
    <row r="24" spans="1:14" x14ac:dyDescent="0.25">
      <c r="A24" s="236">
        <v>3.02</v>
      </c>
      <c r="B24" s="685" t="s">
        <v>453</v>
      </c>
      <c r="C24" s="686" t="s">
        <v>46</v>
      </c>
      <c r="D24" s="687">
        <v>250</v>
      </c>
      <c r="E24" s="687">
        <v>12172.558639999999</v>
      </c>
      <c r="F24" s="688">
        <f>D24*E24</f>
        <v>3043139.6599999997</v>
      </c>
      <c r="G24" s="230"/>
      <c r="H24" s="230">
        <v>125</v>
      </c>
      <c r="I24" s="239">
        <f t="shared" ref="I24:I29" si="5">G24+H24</f>
        <v>125</v>
      </c>
      <c r="J24" s="240">
        <f t="shared" ref="J24:J29" si="6">I24/D24*100</f>
        <v>50</v>
      </c>
      <c r="K24" s="260"/>
      <c r="L24" s="245">
        <f t="shared" si="3"/>
        <v>1521569.8299999998</v>
      </c>
      <c r="M24" s="234">
        <f t="shared" si="4"/>
        <v>1521569.8299999998</v>
      </c>
      <c r="N24" s="244"/>
    </row>
    <row r="25" spans="1:14" x14ac:dyDescent="0.25">
      <c r="A25" s="236">
        <v>3.03</v>
      </c>
      <c r="B25" s="685" t="s">
        <v>454</v>
      </c>
      <c r="C25" s="686" t="s">
        <v>46</v>
      </c>
      <c r="D25" s="687">
        <v>700</v>
      </c>
      <c r="E25" s="687">
        <v>215.68662900000001</v>
      </c>
      <c r="F25" s="688">
        <f t="shared" ref="F25:F29" si="7">D25*E25</f>
        <v>150980.6403</v>
      </c>
      <c r="G25" s="230"/>
      <c r="H25" s="230">
        <v>350</v>
      </c>
      <c r="I25" s="239">
        <f t="shared" si="5"/>
        <v>350</v>
      </c>
      <c r="J25" s="240">
        <f t="shared" si="6"/>
        <v>50</v>
      </c>
      <c r="K25" s="260"/>
      <c r="L25" s="245">
        <f t="shared" si="3"/>
        <v>75490.32015</v>
      </c>
      <c r="M25" s="234">
        <f t="shared" si="4"/>
        <v>75490.32015</v>
      </c>
      <c r="N25" s="244"/>
    </row>
    <row r="26" spans="1:14" x14ac:dyDescent="0.25">
      <c r="A26" s="236">
        <v>3.04</v>
      </c>
      <c r="B26" s="685" t="s">
        <v>455</v>
      </c>
      <c r="C26" s="686" t="s">
        <v>46</v>
      </c>
      <c r="D26" s="687">
        <v>250</v>
      </c>
      <c r="E26" s="687">
        <v>321.82564000000002</v>
      </c>
      <c r="F26" s="688">
        <f t="shared" si="7"/>
        <v>80456.41</v>
      </c>
      <c r="G26" s="230"/>
      <c r="H26" s="230">
        <v>125</v>
      </c>
      <c r="I26" s="239">
        <f t="shared" si="5"/>
        <v>125</v>
      </c>
      <c r="J26" s="240">
        <f t="shared" si="6"/>
        <v>50</v>
      </c>
      <c r="K26" s="260"/>
      <c r="L26" s="245">
        <f t="shared" si="3"/>
        <v>40228.205000000002</v>
      </c>
      <c r="M26" s="234">
        <f t="shared" si="4"/>
        <v>40228.205000000002</v>
      </c>
      <c r="N26" s="244"/>
    </row>
    <row r="27" spans="1:14" x14ac:dyDescent="0.25">
      <c r="A27" s="236">
        <v>3.05</v>
      </c>
      <c r="B27" s="257" t="s">
        <v>456</v>
      </c>
      <c r="C27" s="228" t="s">
        <v>79</v>
      </c>
      <c r="D27" s="229">
        <v>48</v>
      </c>
      <c r="E27" s="229">
        <v>2893.8945800000001</v>
      </c>
      <c r="F27" s="238">
        <f t="shared" si="7"/>
        <v>138906.93984000001</v>
      </c>
      <c r="G27" s="230"/>
      <c r="H27" s="230">
        <v>15</v>
      </c>
      <c r="I27" s="239">
        <f t="shared" si="5"/>
        <v>15</v>
      </c>
      <c r="J27" s="240">
        <f t="shared" si="6"/>
        <v>31.25</v>
      </c>
      <c r="K27" s="260"/>
      <c r="L27" s="245">
        <f t="shared" si="3"/>
        <v>43408.418700000002</v>
      </c>
      <c r="M27" s="234">
        <f t="shared" si="4"/>
        <v>43408.418700000002</v>
      </c>
      <c r="N27" s="244"/>
    </row>
    <row r="28" spans="1:14" ht="15.75" customHeight="1" x14ac:dyDescent="0.25">
      <c r="A28" s="236">
        <v>3.06</v>
      </c>
      <c r="B28" s="257" t="s">
        <v>457</v>
      </c>
      <c r="C28" s="228" t="s">
        <v>50</v>
      </c>
      <c r="D28" s="229">
        <v>1</v>
      </c>
      <c r="E28" s="229">
        <v>23795.49</v>
      </c>
      <c r="F28" s="238">
        <f t="shared" si="7"/>
        <v>23795.49</v>
      </c>
      <c r="G28" s="230"/>
      <c r="H28" s="230">
        <v>0.5</v>
      </c>
      <c r="I28" s="239">
        <f t="shared" si="5"/>
        <v>0.5</v>
      </c>
      <c r="J28" s="240">
        <f t="shared" si="6"/>
        <v>50</v>
      </c>
      <c r="K28" s="260"/>
      <c r="L28" s="245">
        <f t="shared" si="3"/>
        <v>11897.745000000001</v>
      </c>
      <c r="M28" s="234">
        <f t="shared" si="4"/>
        <v>11897.745000000001</v>
      </c>
      <c r="N28" s="244"/>
    </row>
    <row r="29" spans="1:14" x14ac:dyDescent="0.25">
      <c r="A29" s="236">
        <v>3.07</v>
      </c>
      <c r="B29" s="257" t="s">
        <v>458</v>
      </c>
      <c r="C29" s="228" t="s">
        <v>79</v>
      </c>
      <c r="D29" s="229">
        <v>1</v>
      </c>
      <c r="E29" s="229">
        <v>71558.350000000006</v>
      </c>
      <c r="F29" s="238">
        <f t="shared" si="7"/>
        <v>71558.350000000006</v>
      </c>
      <c r="G29" s="230"/>
      <c r="H29" s="230">
        <v>0.5</v>
      </c>
      <c r="I29" s="239">
        <f t="shared" si="5"/>
        <v>0.5</v>
      </c>
      <c r="J29" s="240">
        <f t="shared" si="6"/>
        <v>50</v>
      </c>
      <c r="K29" s="260"/>
      <c r="L29" s="245">
        <f t="shared" si="3"/>
        <v>35779.175000000003</v>
      </c>
      <c r="M29" s="234">
        <f t="shared" si="4"/>
        <v>35779.175000000003</v>
      </c>
      <c r="N29" s="244"/>
    </row>
    <row r="30" spans="1:14" ht="12.75" customHeight="1" x14ac:dyDescent="0.25">
      <c r="A30" s="236"/>
      <c r="B30" s="249" t="s">
        <v>143</v>
      </c>
      <c r="C30" s="261"/>
      <c r="D30" s="262"/>
      <c r="E30" s="262"/>
      <c r="F30" s="248">
        <f>SUM(F23:F29)</f>
        <v>8233592.0071399994</v>
      </c>
      <c r="G30" s="230"/>
      <c r="H30" s="230"/>
      <c r="I30" s="239"/>
      <c r="J30" s="240"/>
      <c r="K30" s="260"/>
      <c r="L30" s="242">
        <f>SUM(L23:L29)</f>
        <v>4090750.9523499995</v>
      </c>
      <c r="M30" s="243">
        <f t="shared" si="4"/>
        <v>4090750.9523499995</v>
      </c>
      <c r="N30" s="244"/>
    </row>
    <row r="31" spans="1:14" ht="12.75" customHeight="1" x14ac:dyDescent="0.25">
      <c r="A31" s="265">
        <v>4</v>
      </c>
      <c r="B31" s="249" t="s">
        <v>459</v>
      </c>
      <c r="C31" s="228"/>
      <c r="D31" s="229"/>
      <c r="E31" s="229"/>
      <c r="F31" s="238"/>
      <c r="G31" s="230"/>
      <c r="H31" s="230"/>
      <c r="I31" s="239"/>
      <c r="J31" s="240"/>
      <c r="K31" s="260"/>
      <c r="L31" s="245"/>
      <c r="M31" s="234"/>
      <c r="N31" s="244"/>
    </row>
    <row r="32" spans="1:14" ht="12.75" customHeight="1" x14ac:dyDescent="0.25">
      <c r="A32" s="236">
        <v>4.01</v>
      </c>
      <c r="B32" s="237" t="s">
        <v>460</v>
      </c>
      <c r="C32" s="228" t="s">
        <v>146</v>
      </c>
      <c r="D32" s="229">
        <v>32</v>
      </c>
      <c r="E32" s="229">
        <v>40603.467799999999</v>
      </c>
      <c r="F32" s="238">
        <f>D32*E32</f>
        <v>1299310.9696</v>
      </c>
      <c r="G32" s="230"/>
      <c r="H32" s="230">
        <v>10</v>
      </c>
      <c r="I32" s="239">
        <f t="shared" ref="I32" si="8">G32+H32</f>
        <v>10</v>
      </c>
      <c r="J32" s="240">
        <f t="shared" ref="J32" si="9">I32/D32*100</f>
        <v>31.25</v>
      </c>
      <c r="K32" s="260"/>
      <c r="L32" s="245">
        <f>H32*E32</f>
        <v>406034.67799999996</v>
      </c>
      <c r="M32" s="234">
        <f>K32+L32</f>
        <v>406034.67799999996</v>
      </c>
      <c r="N32" s="244"/>
    </row>
    <row r="33" spans="1:14" ht="12.75" customHeight="1" x14ac:dyDescent="0.25">
      <c r="A33" s="267"/>
      <c r="B33" s="249" t="s">
        <v>461</v>
      </c>
      <c r="C33" s="228"/>
      <c r="D33" s="256"/>
      <c r="E33" s="238"/>
      <c r="F33" s="248">
        <f>SUM(F32:F32)</f>
        <v>1299310.9696</v>
      </c>
      <c r="G33" s="230"/>
      <c r="H33" s="230"/>
      <c r="I33" s="271"/>
      <c r="J33" s="272"/>
      <c r="K33" s="273"/>
      <c r="L33" s="242">
        <f>SUM(L32)</f>
        <v>406034.67799999996</v>
      </c>
      <c r="M33" s="243">
        <f>K33+L33</f>
        <v>406034.67799999996</v>
      </c>
      <c r="N33" s="244"/>
    </row>
    <row r="34" spans="1:14" x14ac:dyDescent="0.25">
      <c r="A34" s="267">
        <v>5</v>
      </c>
      <c r="B34" s="275" t="s">
        <v>757</v>
      </c>
      <c r="C34" s="276"/>
      <c r="D34" s="277"/>
      <c r="E34" s="278"/>
      <c r="F34" s="238"/>
      <c r="G34" s="230"/>
      <c r="H34" s="230"/>
      <c r="I34" s="271"/>
      <c r="J34" s="272"/>
      <c r="K34" s="273"/>
      <c r="L34" s="245"/>
      <c r="M34" s="234"/>
      <c r="N34" s="244"/>
    </row>
    <row r="35" spans="1:14" ht="24.75" customHeight="1" x14ac:dyDescent="0.25">
      <c r="A35" s="267">
        <v>5.01</v>
      </c>
      <c r="B35" s="257" t="s">
        <v>463</v>
      </c>
      <c r="C35" s="276" t="s">
        <v>50</v>
      </c>
      <c r="D35" s="277">
        <v>1</v>
      </c>
      <c r="E35" s="279">
        <v>36270.78</v>
      </c>
      <c r="F35" s="238">
        <f t="shared" si="0"/>
        <v>36270.78</v>
      </c>
      <c r="G35" s="230"/>
      <c r="H35" s="230"/>
      <c r="I35" s="239"/>
      <c r="J35" s="240"/>
      <c r="K35" s="273"/>
      <c r="L35" s="245"/>
      <c r="M35" s="234"/>
      <c r="N35" s="244"/>
    </row>
    <row r="36" spans="1:14" ht="12.75" customHeight="1" x14ac:dyDescent="0.25">
      <c r="A36" s="267">
        <v>5.0199999999999996</v>
      </c>
      <c r="B36" s="257" t="s">
        <v>448</v>
      </c>
      <c r="C36" s="276" t="s">
        <v>135</v>
      </c>
      <c r="D36" s="277">
        <v>20.399999999999999</v>
      </c>
      <c r="E36" s="277">
        <v>295.82549</v>
      </c>
      <c r="F36" s="238">
        <f t="shared" si="0"/>
        <v>6034.8399959999997</v>
      </c>
      <c r="G36" s="230"/>
      <c r="H36" s="230"/>
      <c r="I36" s="239"/>
      <c r="J36" s="240"/>
      <c r="K36" s="273"/>
      <c r="L36" s="245"/>
      <c r="M36" s="234"/>
      <c r="N36" s="244"/>
    </row>
    <row r="37" spans="1:14" ht="12.75" customHeight="1" x14ac:dyDescent="0.25">
      <c r="A37" s="267">
        <v>5.03</v>
      </c>
      <c r="B37" s="257" t="s">
        <v>449</v>
      </c>
      <c r="C37" s="276" t="s">
        <v>135</v>
      </c>
      <c r="D37" s="689">
        <v>1.2</v>
      </c>
      <c r="E37" s="1236">
        <v>1501.079</v>
      </c>
      <c r="F37" s="238">
        <f t="shared" si="0"/>
        <v>1801.2947999999999</v>
      </c>
      <c r="G37" s="230"/>
      <c r="H37" s="230"/>
      <c r="I37" s="239"/>
      <c r="J37" s="240"/>
      <c r="K37" s="273"/>
      <c r="L37" s="245"/>
      <c r="M37" s="234"/>
      <c r="N37" s="244"/>
    </row>
    <row r="38" spans="1:14" ht="12.75" customHeight="1" x14ac:dyDescent="0.25">
      <c r="A38" s="267">
        <v>5.04</v>
      </c>
      <c r="B38" s="257" t="s">
        <v>200</v>
      </c>
      <c r="C38" s="256" t="s">
        <v>135</v>
      </c>
      <c r="D38" s="229">
        <v>1.56</v>
      </c>
      <c r="E38" s="259">
        <v>235.410256</v>
      </c>
      <c r="F38" s="238">
        <f>D38*E38</f>
        <v>367.23999936000001</v>
      </c>
      <c r="G38" s="230"/>
      <c r="H38" s="230"/>
      <c r="I38" s="239"/>
      <c r="J38" s="240"/>
      <c r="K38" s="273"/>
      <c r="L38" s="245"/>
      <c r="M38" s="234"/>
      <c r="N38" s="244"/>
    </row>
    <row r="39" spans="1:14" ht="24.75" x14ac:dyDescent="0.25">
      <c r="A39" s="267">
        <v>5.05</v>
      </c>
      <c r="B39" s="257" t="s">
        <v>451</v>
      </c>
      <c r="C39" s="256" t="s">
        <v>135</v>
      </c>
      <c r="D39" s="229">
        <v>18.239999999999998</v>
      </c>
      <c r="E39" s="259">
        <v>84.764799999999994</v>
      </c>
      <c r="F39" s="238">
        <f>D39*E39</f>
        <v>1546.1099519999998</v>
      </c>
      <c r="G39" s="230"/>
      <c r="H39" s="239"/>
      <c r="I39" s="239"/>
      <c r="J39" s="240"/>
      <c r="K39" s="273"/>
      <c r="L39" s="245"/>
      <c r="M39" s="234"/>
      <c r="N39" s="244"/>
    </row>
    <row r="40" spans="1:14" x14ac:dyDescent="0.25">
      <c r="A40" s="267"/>
      <c r="B40" s="282" t="s">
        <v>464</v>
      </c>
      <c r="C40" s="256"/>
      <c r="D40" s="229"/>
      <c r="E40" s="283"/>
      <c r="F40" s="248">
        <f>SUM(F35:F39)</f>
        <v>46020.264747360001</v>
      </c>
      <c r="G40" s="230"/>
      <c r="H40" s="239"/>
      <c r="I40" s="271"/>
      <c r="J40" s="272"/>
      <c r="K40" s="273"/>
      <c r="L40" s="690"/>
      <c r="M40" s="234"/>
      <c r="N40" s="244"/>
    </row>
    <row r="41" spans="1:14" ht="12.75" customHeight="1" x14ac:dyDescent="0.25">
      <c r="A41" s="267">
        <v>6</v>
      </c>
      <c r="B41" s="275" t="s">
        <v>250</v>
      </c>
      <c r="C41" s="286"/>
      <c r="D41" s="262"/>
      <c r="E41" s="287"/>
      <c r="F41" s="248"/>
      <c r="G41" s="230"/>
      <c r="H41" s="239"/>
      <c r="I41" s="271"/>
      <c r="J41" s="272"/>
      <c r="K41" s="273"/>
      <c r="L41" s="281"/>
      <c r="M41" s="234"/>
      <c r="N41" s="244"/>
    </row>
    <row r="42" spans="1:14" x14ac:dyDescent="0.25">
      <c r="A42" s="267">
        <v>6.01</v>
      </c>
      <c r="B42" s="275" t="s">
        <v>468</v>
      </c>
      <c r="C42" s="256" t="s">
        <v>79</v>
      </c>
      <c r="D42" s="229">
        <v>75</v>
      </c>
      <c r="E42" s="259">
        <v>3411.9504000000002</v>
      </c>
      <c r="F42" s="259">
        <f>D42*E42</f>
        <v>255896.28</v>
      </c>
      <c r="G42" s="230"/>
      <c r="H42" s="239"/>
      <c r="I42" s="271"/>
      <c r="J42" s="272"/>
      <c r="K42" s="273"/>
      <c r="L42" s="281"/>
      <c r="M42" s="234"/>
      <c r="N42" s="244"/>
    </row>
    <row r="43" spans="1:14" ht="12.75" customHeight="1" x14ac:dyDescent="0.25">
      <c r="A43" s="267">
        <v>6.02</v>
      </c>
      <c r="B43" s="275" t="s">
        <v>469</v>
      </c>
      <c r="C43" s="256" t="s">
        <v>79</v>
      </c>
      <c r="D43" s="229">
        <v>5</v>
      </c>
      <c r="E43" s="259">
        <v>61194.885999999999</v>
      </c>
      <c r="F43" s="259">
        <f>D43*E43</f>
        <v>305974.43</v>
      </c>
      <c r="G43" s="230"/>
      <c r="H43" s="239"/>
      <c r="I43" s="271"/>
      <c r="J43" s="272"/>
      <c r="K43" s="273"/>
      <c r="L43" s="281"/>
      <c r="M43" s="234"/>
      <c r="N43" s="244"/>
    </row>
    <row r="44" spans="1:14" ht="12.75" customHeight="1" x14ac:dyDescent="0.25">
      <c r="A44" s="267">
        <v>6.03</v>
      </c>
      <c r="B44" s="275" t="s">
        <v>343</v>
      </c>
      <c r="C44" s="286"/>
      <c r="D44" s="262"/>
      <c r="E44" s="287"/>
      <c r="F44" s="248">
        <f>SUM(F42:F43)</f>
        <v>561870.71</v>
      </c>
      <c r="G44" s="230"/>
      <c r="H44" s="239"/>
      <c r="I44" s="271"/>
      <c r="J44" s="272"/>
      <c r="K44" s="273"/>
      <c r="L44" s="281"/>
      <c r="M44" s="234"/>
      <c r="N44" s="244"/>
    </row>
    <row r="45" spans="1:14" x14ac:dyDescent="0.25">
      <c r="A45" s="208"/>
      <c r="B45" s="290" t="s">
        <v>174</v>
      </c>
      <c r="C45" s="208"/>
      <c r="D45" s="208"/>
      <c r="E45" s="208"/>
      <c r="F45" s="291">
        <f>+F40+F33+F30+F21+F44+F14</f>
        <v>11085542.569728961</v>
      </c>
      <c r="G45" s="208"/>
      <c r="H45" s="208"/>
      <c r="I45" s="208"/>
      <c r="J45" s="208"/>
      <c r="K45" s="292"/>
      <c r="L45" s="356">
        <f>+L40+L33+L30+L13</f>
        <v>4545521.1053499989</v>
      </c>
      <c r="M45" s="293"/>
      <c r="N45" s="244"/>
    </row>
    <row r="46" spans="1:14" x14ac:dyDescent="0.25">
      <c r="A46" s="208"/>
      <c r="B46" s="213"/>
      <c r="C46" s="208"/>
      <c r="D46" s="208"/>
      <c r="E46" s="208"/>
      <c r="F46" s="208"/>
      <c r="G46" s="208"/>
      <c r="H46" s="208"/>
      <c r="I46" s="208"/>
      <c r="J46" s="208"/>
      <c r="K46" s="294"/>
      <c r="L46" s="293"/>
      <c r="M46" s="293"/>
      <c r="N46" s="244"/>
    </row>
    <row r="83" spans="1:15" x14ac:dyDescent="0.25">
      <c r="A83" s="198"/>
      <c r="B83" s="1252" t="s">
        <v>0</v>
      </c>
      <c r="C83" s="1252"/>
      <c r="D83" s="1252"/>
      <c r="E83" s="1252"/>
      <c r="F83" s="1252"/>
      <c r="G83" s="1252"/>
      <c r="H83" s="1252"/>
      <c r="I83" s="1252"/>
      <c r="J83" s="1252"/>
      <c r="K83" s="1252"/>
      <c r="L83" s="1252"/>
      <c r="M83" s="1252"/>
      <c r="N83" s="1252"/>
    </row>
    <row r="84" spans="1:15" x14ac:dyDescent="0.25">
      <c r="A84" s="198"/>
      <c r="B84" s="1246" t="s">
        <v>1</v>
      </c>
      <c r="C84" s="1246"/>
      <c r="D84" s="1246"/>
      <c r="E84" s="1246"/>
      <c r="F84" s="1246"/>
      <c r="G84" s="1246"/>
      <c r="H84" s="1246"/>
      <c r="I84" s="1246"/>
      <c r="J84" s="1246"/>
      <c r="K84" s="1246"/>
      <c r="L84" s="1246"/>
      <c r="M84" s="1246"/>
      <c r="N84" s="1246"/>
    </row>
    <row r="85" spans="1:15" x14ac:dyDescent="0.25">
      <c r="A85" s="198"/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693" t="s">
        <v>471</v>
      </c>
      <c r="N85" s="198"/>
    </row>
    <row r="86" spans="1:15" ht="28.5" customHeight="1" x14ac:dyDescent="0.25">
      <c r="A86" s="208"/>
      <c r="B86" s="207" t="s">
        <v>3</v>
      </c>
      <c r="C86" s="1253" t="s">
        <v>758</v>
      </c>
      <c r="D86" s="1253"/>
      <c r="E86" s="1253"/>
      <c r="F86" s="1253"/>
      <c r="G86" s="1253"/>
      <c r="H86" s="1253"/>
      <c r="I86" s="1253"/>
      <c r="J86" s="208"/>
      <c r="K86" s="208"/>
      <c r="L86" s="207" t="s">
        <v>5</v>
      </c>
      <c r="M86" s="326">
        <v>14716402.93</v>
      </c>
      <c r="O86" s="244"/>
    </row>
    <row r="87" spans="1:15" x14ac:dyDescent="0.25">
      <c r="A87" s="208"/>
      <c r="B87" s="207" t="s">
        <v>6</v>
      </c>
      <c r="C87" s="212">
        <v>1</v>
      </c>
      <c r="D87" s="208"/>
      <c r="E87" s="213"/>
      <c r="F87" s="213"/>
      <c r="G87" s="213"/>
      <c r="H87" s="208"/>
      <c r="I87" s="208"/>
      <c r="J87" s="208"/>
      <c r="K87" s="208"/>
      <c r="L87" s="207" t="s">
        <v>7</v>
      </c>
      <c r="M87" s="326">
        <v>2943280.59</v>
      </c>
      <c r="N87" s="244"/>
    </row>
    <row r="88" spans="1:15" x14ac:dyDescent="0.25">
      <c r="A88" s="208"/>
      <c r="B88" s="207" t="s">
        <v>8</v>
      </c>
      <c r="C88" s="213" t="s">
        <v>126</v>
      </c>
      <c r="D88" s="213"/>
      <c r="E88" s="213"/>
      <c r="F88" s="213"/>
      <c r="G88" s="214"/>
      <c r="H88" s="208"/>
      <c r="I88" s="208"/>
      <c r="J88" s="208"/>
      <c r="K88" s="208"/>
      <c r="L88" s="207" t="s">
        <v>10</v>
      </c>
      <c r="M88" s="327" t="s">
        <v>755</v>
      </c>
      <c r="N88" s="328"/>
    </row>
    <row r="89" spans="1:15" x14ac:dyDescent="0.25">
      <c r="A89" s="208"/>
      <c r="B89" s="207" t="s">
        <v>12</v>
      </c>
      <c r="C89" s="213" t="s">
        <v>756</v>
      </c>
      <c r="D89" s="213"/>
      <c r="E89" s="213"/>
      <c r="F89" s="213"/>
      <c r="G89" s="213"/>
      <c r="H89" s="208"/>
      <c r="I89" s="208"/>
      <c r="J89" s="208"/>
      <c r="K89" s="208"/>
      <c r="L89" s="208"/>
      <c r="M89" s="208"/>
      <c r="N89" s="328"/>
    </row>
    <row r="90" spans="1:15" x14ac:dyDescent="0.25">
      <c r="A90" s="208"/>
      <c r="B90" s="207"/>
      <c r="C90" s="213"/>
      <c r="D90" s="213"/>
      <c r="E90" s="1252" t="s">
        <v>98</v>
      </c>
      <c r="F90" s="1252"/>
      <c r="G90" s="330"/>
      <c r="H90" s="1254" t="s">
        <v>23</v>
      </c>
      <c r="I90" s="1254"/>
      <c r="J90" s="1254"/>
      <c r="K90" s="202" t="s">
        <v>24</v>
      </c>
      <c r="L90" s="1252" t="s">
        <v>25</v>
      </c>
      <c r="M90" s="1252"/>
      <c r="N90" s="328"/>
    </row>
    <row r="91" spans="1:15" x14ac:dyDescent="0.25">
      <c r="A91" s="208"/>
      <c r="B91" s="207"/>
      <c r="C91" s="213"/>
      <c r="D91" s="213"/>
      <c r="E91" s="1255">
        <f>F45</f>
        <v>11085542.569728961</v>
      </c>
      <c r="F91" s="1255"/>
      <c r="G91" s="356"/>
      <c r="H91" s="1255"/>
      <c r="I91" s="1255"/>
      <c r="J91" s="1255">
        <f>L45</f>
        <v>4545521.1053499989</v>
      </c>
      <c r="K91" s="1255"/>
      <c r="L91" s="1256"/>
      <c r="M91" s="1256"/>
      <c r="N91" s="328"/>
    </row>
    <row r="92" spans="1:15" x14ac:dyDescent="0.25">
      <c r="A92" s="208"/>
      <c r="B92" s="212" t="s">
        <v>99</v>
      </c>
      <c r="C92" s="213"/>
      <c r="D92" s="213"/>
      <c r="E92" s="294"/>
      <c r="F92" s="294"/>
      <c r="G92" s="294"/>
      <c r="H92" s="694"/>
      <c r="I92" s="694"/>
      <c r="J92" s="694"/>
      <c r="K92" s="694"/>
      <c r="L92" s="694"/>
      <c r="M92" s="694"/>
      <c r="N92" s="328"/>
    </row>
    <row r="93" spans="1:15" x14ac:dyDescent="0.25">
      <c r="A93" s="208"/>
      <c r="B93" s="212" t="s">
        <v>100</v>
      </c>
      <c r="C93" s="213"/>
      <c r="E93" s="695"/>
      <c r="F93" s="695"/>
      <c r="G93" s="695"/>
      <c r="H93" s="695"/>
      <c r="I93" s="695"/>
      <c r="J93" s="695"/>
      <c r="K93" s="695"/>
      <c r="L93" s="695"/>
      <c r="M93" s="695"/>
    </row>
    <row r="94" spans="1:15" x14ac:dyDescent="0.25">
      <c r="A94" s="333"/>
      <c r="B94" s="212" t="s">
        <v>101</v>
      </c>
      <c r="C94" s="334"/>
      <c r="D94" s="334"/>
      <c r="E94" s="1257"/>
      <c r="F94" s="1257"/>
      <c r="G94" s="696"/>
      <c r="H94" s="1257"/>
      <c r="I94" s="1257"/>
      <c r="J94" s="294"/>
      <c r="K94" s="294"/>
      <c r="L94" s="1257"/>
      <c r="M94" s="1257"/>
      <c r="N94" s="328"/>
    </row>
    <row r="95" spans="1:15" x14ac:dyDescent="0.25">
      <c r="A95" s="333"/>
      <c r="B95" s="213" t="s">
        <v>102</v>
      </c>
      <c r="C95" s="334"/>
      <c r="D95" s="336">
        <v>3.5000000000000003E-2</v>
      </c>
      <c r="E95" s="1257">
        <f>D95*E91</f>
        <v>387993.98994051368</v>
      </c>
      <c r="F95" s="1257"/>
      <c r="G95" s="696"/>
      <c r="H95" s="1257"/>
      <c r="I95" s="1257"/>
      <c r="J95" s="1256">
        <f>J91*D95</f>
        <v>159093.23868724998</v>
      </c>
      <c r="K95" s="1256"/>
      <c r="L95" s="1256">
        <f>J95+H95</f>
        <v>159093.23868724998</v>
      </c>
      <c r="M95" s="1256"/>
      <c r="N95" s="328"/>
    </row>
    <row r="96" spans="1:15" x14ac:dyDescent="0.25">
      <c r="A96" s="333"/>
      <c r="B96" s="213" t="s">
        <v>103</v>
      </c>
      <c r="C96" s="334"/>
      <c r="D96" s="337">
        <v>0.1</v>
      </c>
      <c r="E96" s="1257">
        <f>D96*E91</f>
        <v>1108554.2569728962</v>
      </c>
      <c r="F96" s="1257"/>
      <c r="G96" s="696"/>
      <c r="H96" s="1257"/>
      <c r="I96" s="1257"/>
      <c r="J96" s="1256">
        <f>J91*D96</f>
        <v>454552.11053499993</v>
      </c>
      <c r="K96" s="1256"/>
      <c r="L96" s="1256">
        <f t="shared" ref="L96:L101" si="10">J96+H96</f>
        <v>454552.11053499993</v>
      </c>
      <c r="M96" s="1256"/>
      <c r="N96" s="328"/>
    </row>
    <row r="97" spans="1:14" x14ac:dyDescent="0.25">
      <c r="A97" s="333"/>
      <c r="B97" s="213" t="s">
        <v>104</v>
      </c>
      <c r="C97" s="334"/>
      <c r="D97" s="337">
        <v>0.18</v>
      </c>
      <c r="E97" s="1257">
        <f>D97*E96</f>
        <v>199539.7662551213</v>
      </c>
      <c r="F97" s="1257"/>
      <c r="G97" s="696"/>
      <c r="H97" s="1257"/>
      <c r="I97" s="1257"/>
      <c r="J97" s="1256">
        <f>J96*D97</f>
        <v>81819.379896299986</v>
      </c>
      <c r="K97" s="1256"/>
      <c r="L97" s="1256">
        <f t="shared" si="10"/>
        <v>81819.379896299986</v>
      </c>
      <c r="M97" s="1256"/>
      <c r="N97" s="328"/>
    </row>
    <row r="98" spans="1:14" x14ac:dyDescent="0.25">
      <c r="A98" s="333"/>
      <c r="B98" s="213" t="s">
        <v>105</v>
      </c>
      <c r="C98" s="337"/>
      <c r="D98" s="338">
        <v>0.03</v>
      </c>
      <c r="E98" s="1257">
        <f>D98*E91</f>
        <v>332566.2770918688</v>
      </c>
      <c r="F98" s="1257"/>
      <c r="G98" s="696"/>
      <c r="H98" s="1256"/>
      <c r="I98" s="1256"/>
      <c r="J98" s="1256">
        <f>J91*D98</f>
        <v>136365.63316049997</v>
      </c>
      <c r="K98" s="1256"/>
      <c r="L98" s="1256">
        <f t="shared" si="10"/>
        <v>136365.63316049997</v>
      </c>
      <c r="M98" s="1256"/>
      <c r="N98" s="328"/>
    </row>
    <row r="99" spans="1:14" ht="12" customHeight="1" x14ac:dyDescent="0.25">
      <c r="A99" s="333"/>
      <c r="B99" s="213" t="s">
        <v>106</v>
      </c>
      <c r="C99" s="334"/>
      <c r="D99" s="334">
        <v>0.02</v>
      </c>
      <c r="E99" s="1257">
        <f>D99*E91</f>
        <v>221710.85139457922</v>
      </c>
      <c r="F99" s="1257"/>
      <c r="G99" s="696"/>
      <c r="H99" s="1256"/>
      <c r="I99" s="1256"/>
      <c r="J99" s="1256">
        <f>J91*D99</f>
        <v>90910.422106999977</v>
      </c>
      <c r="K99" s="1256"/>
      <c r="L99" s="1256">
        <f t="shared" si="10"/>
        <v>90910.422106999977</v>
      </c>
      <c r="M99" s="1256"/>
      <c r="N99" s="328"/>
    </row>
    <row r="100" spans="1:14" ht="16.5" customHeight="1" x14ac:dyDescent="0.25">
      <c r="A100" s="333"/>
      <c r="B100" s="213" t="s">
        <v>107</v>
      </c>
      <c r="C100" s="334"/>
      <c r="D100" s="337">
        <v>0.01</v>
      </c>
      <c r="E100" s="1257">
        <f>D100*E91</f>
        <v>110855.42569728961</v>
      </c>
      <c r="F100" s="1257"/>
      <c r="G100" s="696"/>
      <c r="H100" s="1256"/>
      <c r="I100" s="1256"/>
      <c r="J100" s="1256">
        <f>J91*D100</f>
        <v>45455.211053499988</v>
      </c>
      <c r="K100" s="1256"/>
      <c r="L100" s="1256">
        <f t="shared" si="10"/>
        <v>45455.211053499988</v>
      </c>
      <c r="M100" s="1256"/>
      <c r="N100" s="328"/>
    </row>
    <row r="101" spans="1:14" ht="15" customHeight="1" x14ac:dyDescent="0.25">
      <c r="A101" s="333"/>
      <c r="B101" s="213" t="s">
        <v>108</v>
      </c>
      <c r="C101" s="334"/>
      <c r="D101" s="334">
        <v>1E-3</v>
      </c>
      <c r="E101" s="1257">
        <f>D101*E91</f>
        <v>11085.542569728961</v>
      </c>
      <c r="F101" s="1257"/>
      <c r="G101" s="696"/>
      <c r="H101" s="697"/>
      <c r="I101" s="697"/>
      <c r="J101" s="1256">
        <f>J91*D101</f>
        <v>4545.5211053499988</v>
      </c>
      <c r="K101" s="1256"/>
      <c r="L101" s="1256">
        <f t="shared" si="10"/>
        <v>4545.5211053499988</v>
      </c>
      <c r="M101" s="1256"/>
      <c r="N101" s="328"/>
    </row>
    <row r="102" spans="1:14" ht="12" customHeight="1" x14ac:dyDescent="0.25">
      <c r="A102" s="333"/>
      <c r="B102" s="213" t="s">
        <v>109</v>
      </c>
      <c r="C102" s="334"/>
      <c r="D102" s="337">
        <v>0.05</v>
      </c>
      <c r="E102" s="1257">
        <f>E91*D102</f>
        <v>554277.12848644808</v>
      </c>
      <c r="F102" s="1257"/>
      <c r="G102" s="696"/>
      <c r="H102" s="697"/>
      <c r="I102" s="697"/>
      <c r="J102" s="697"/>
      <c r="K102" s="697"/>
      <c r="L102" s="697"/>
      <c r="M102" s="698"/>
      <c r="N102" s="328"/>
    </row>
    <row r="103" spans="1:14" ht="14.25" customHeight="1" x14ac:dyDescent="0.25">
      <c r="A103" s="333"/>
      <c r="B103" s="213" t="s">
        <v>110</v>
      </c>
      <c r="C103" s="342"/>
      <c r="D103" s="337">
        <v>0.05</v>
      </c>
      <c r="E103" s="1257">
        <f>D103*E91</f>
        <v>554277.12848644808</v>
      </c>
      <c r="F103" s="1257"/>
      <c r="G103" s="696"/>
      <c r="H103" s="1258"/>
      <c r="I103" s="1258"/>
      <c r="J103" s="1259"/>
      <c r="K103" s="1259"/>
      <c r="L103" s="1258"/>
      <c r="M103" s="1258"/>
      <c r="N103" s="328"/>
    </row>
    <row r="104" spans="1:14" ht="14.25" customHeight="1" x14ac:dyDescent="0.25">
      <c r="A104" s="333"/>
      <c r="B104" s="213" t="s">
        <v>472</v>
      </c>
      <c r="C104" s="342"/>
      <c r="D104" s="343">
        <v>1</v>
      </c>
      <c r="E104" s="1257">
        <v>150000</v>
      </c>
      <c r="F104" s="1257"/>
      <c r="G104" s="696"/>
      <c r="H104" s="699"/>
      <c r="I104" s="699"/>
      <c r="J104" s="700"/>
      <c r="K104" s="700"/>
      <c r="L104" s="699"/>
      <c r="M104" s="699"/>
      <c r="N104" s="328"/>
    </row>
    <row r="105" spans="1:14" ht="14.25" customHeight="1" x14ac:dyDescent="0.25">
      <c r="A105" s="333"/>
      <c r="B105" s="213"/>
      <c r="C105" s="342"/>
      <c r="D105" s="337"/>
      <c r="E105" s="1257"/>
      <c r="F105" s="1257"/>
      <c r="G105" s="696"/>
      <c r="H105" s="699"/>
      <c r="I105" s="699"/>
      <c r="J105" s="700"/>
      <c r="K105" s="700"/>
      <c r="L105" s="699"/>
      <c r="M105" s="699"/>
      <c r="N105" s="328"/>
    </row>
    <row r="106" spans="1:14" ht="14.25" customHeight="1" x14ac:dyDescent="0.25">
      <c r="A106" s="333"/>
      <c r="B106" s="213"/>
      <c r="C106" s="342"/>
      <c r="D106" s="337"/>
      <c r="E106" s="701"/>
      <c r="F106" s="701"/>
      <c r="G106" s="696"/>
      <c r="H106" s="699"/>
      <c r="I106" s="699"/>
      <c r="J106" s="700"/>
      <c r="K106" s="700"/>
      <c r="L106" s="699"/>
      <c r="M106" s="699"/>
      <c r="N106" s="328"/>
    </row>
    <row r="107" spans="1:14" x14ac:dyDescent="0.25">
      <c r="A107" s="333"/>
      <c r="B107" s="346" t="s">
        <v>111</v>
      </c>
      <c r="C107" s="337"/>
      <c r="D107" s="202"/>
      <c r="E107" s="1260">
        <f>SUM(E95:F106)</f>
        <v>3630860.3668948933</v>
      </c>
      <c r="F107" s="1260"/>
      <c r="G107" s="702"/>
      <c r="H107" s="703"/>
      <c r="I107" s="704"/>
      <c r="J107" s="1255">
        <f>SUM(J95:K106)</f>
        <v>972741.5165448999</v>
      </c>
      <c r="K107" s="1255"/>
      <c r="L107" s="1260">
        <f>SUM(L95:M103)</f>
        <v>972741.5165448999</v>
      </c>
      <c r="M107" s="1260"/>
      <c r="N107" s="361"/>
    </row>
    <row r="108" spans="1:14" x14ac:dyDescent="0.25">
      <c r="A108" s="333"/>
      <c r="B108" s="213"/>
      <c r="C108" s="349"/>
      <c r="D108" s="350"/>
      <c r="E108" s="1258"/>
      <c r="F108" s="1258"/>
      <c r="G108" s="696"/>
      <c r="H108" s="1259"/>
      <c r="I108" s="1259"/>
      <c r="J108" s="1259"/>
      <c r="K108" s="1259"/>
      <c r="L108" s="1258"/>
      <c r="M108" s="1258"/>
      <c r="N108" s="328"/>
    </row>
    <row r="109" spans="1:14" x14ac:dyDescent="0.25">
      <c r="A109" s="333"/>
      <c r="B109" s="351" t="s">
        <v>112</v>
      </c>
      <c r="C109" s="352"/>
      <c r="D109" s="329"/>
      <c r="E109" s="1260">
        <f>E91+E107</f>
        <v>14716402.936623855</v>
      </c>
      <c r="F109" s="1260"/>
      <c r="G109" s="703"/>
      <c r="H109" s="703"/>
      <c r="I109" s="704"/>
      <c r="J109" s="1255">
        <f>J107+J91</f>
        <v>5518262.6218948988</v>
      </c>
      <c r="K109" s="1255"/>
      <c r="L109" s="705"/>
      <c r="M109" s="705"/>
      <c r="N109" s="328"/>
    </row>
    <row r="110" spans="1:14" x14ac:dyDescent="0.25">
      <c r="A110" s="208"/>
      <c r="B110" s="354" t="s">
        <v>113</v>
      </c>
      <c r="C110" s="337"/>
      <c r="E110" s="694"/>
      <c r="F110" s="694"/>
      <c r="G110" s="694"/>
      <c r="H110" s="694"/>
      <c r="I110" s="694"/>
      <c r="J110" s="694"/>
      <c r="K110" s="694"/>
      <c r="L110" s="694"/>
      <c r="M110" s="694"/>
      <c r="N110" s="328"/>
    </row>
    <row r="111" spans="1:14" x14ac:dyDescent="0.25">
      <c r="A111" s="208"/>
      <c r="B111" s="213" t="s">
        <v>107</v>
      </c>
      <c r="C111" s="208"/>
      <c r="D111" s="337">
        <v>0.01</v>
      </c>
      <c r="E111" s="694"/>
      <c r="F111" s="294"/>
      <c r="G111" s="694"/>
      <c r="H111" s="1256"/>
      <c r="I111" s="1256"/>
      <c r="J111" s="1256">
        <f>J100</f>
        <v>45455.211053499988</v>
      </c>
      <c r="K111" s="1256"/>
      <c r="L111" s="1256">
        <f t="shared" ref="L111:L114" si="11">H111+J111</f>
        <v>45455.211053499988</v>
      </c>
      <c r="M111" s="1256"/>
      <c r="N111" s="328"/>
    </row>
    <row r="112" spans="1:14" x14ac:dyDescent="0.25">
      <c r="A112" s="208"/>
      <c r="B112" s="212" t="s">
        <v>108</v>
      </c>
      <c r="C112" s="329"/>
      <c r="D112" s="334">
        <v>1E-3</v>
      </c>
      <c r="E112" s="694"/>
      <c r="F112" s="694"/>
      <c r="G112" s="694"/>
      <c r="H112" s="1256"/>
      <c r="I112" s="1256"/>
      <c r="J112" s="1256">
        <f>J101</f>
        <v>4545.5211053499988</v>
      </c>
      <c r="K112" s="1256"/>
      <c r="L112" s="1256">
        <f t="shared" si="11"/>
        <v>4545.5211053499988</v>
      </c>
      <c r="M112" s="1256"/>
    </row>
    <row r="113" spans="1:14" x14ac:dyDescent="0.25">
      <c r="A113" s="208"/>
      <c r="B113" s="212" t="s">
        <v>114</v>
      </c>
      <c r="C113" s="329"/>
      <c r="D113" s="357">
        <v>0.2</v>
      </c>
      <c r="E113" s="706"/>
      <c r="F113" s="706"/>
      <c r="G113" s="706"/>
      <c r="H113" s="1257"/>
      <c r="I113" s="1257"/>
      <c r="J113" s="1256">
        <f>J109*D113</f>
        <v>1103652.5243789798</v>
      </c>
      <c r="K113" s="1256"/>
      <c r="L113" s="1256">
        <f t="shared" si="11"/>
        <v>1103652.5243789798</v>
      </c>
      <c r="M113" s="1256"/>
    </row>
    <row r="114" spans="1:14" x14ac:dyDescent="0.25">
      <c r="A114" s="208"/>
      <c r="E114" s="706"/>
      <c r="F114" s="706"/>
      <c r="G114" s="706"/>
      <c r="H114" s="1258"/>
      <c r="I114" s="1258"/>
      <c r="J114" s="1256">
        <f>SUM(J111:K113)</f>
        <v>1153653.2565378298</v>
      </c>
      <c r="K114" s="1256"/>
      <c r="L114" s="1256">
        <f t="shared" si="11"/>
        <v>1153653.2565378298</v>
      </c>
      <c r="M114" s="1256"/>
    </row>
    <row r="115" spans="1:14" x14ac:dyDescent="0.25">
      <c r="A115" s="208"/>
      <c r="E115" s="706"/>
      <c r="F115" s="706"/>
      <c r="G115" s="706"/>
      <c r="H115" s="707"/>
      <c r="I115" s="694"/>
      <c r="J115" s="706"/>
      <c r="K115" s="700"/>
      <c r="L115" s="700"/>
      <c r="M115" s="700"/>
    </row>
    <row r="116" spans="1:14" x14ac:dyDescent="0.25">
      <c r="A116" s="208"/>
      <c r="B116" s="212" t="s">
        <v>115</v>
      </c>
      <c r="C116" s="329"/>
      <c r="D116" s="329"/>
      <c r="E116" s="706"/>
      <c r="F116" s="706"/>
      <c r="G116" s="706"/>
      <c r="H116" s="1258"/>
      <c r="I116" s="1258"/>
      <c r="J116" s="1255">
        <f>J109-J114</f>
        <v>4364609.3653570693</v>
      </c>
      <c r="K116" s="1255"/>
      <c r="L116" s="1255">
        <f t="shared" ref="L116" si="12">H116+J116</f>
        <v>4364609.3653570693</v>
      </c>
      <c r="M116" s="1255"/>
      <c r="N116" s="328"/>
    </row>
    <row r="117" spans="1:14" ht="15.75" x14ac:dyDescent="0.25">
      <c r="A117" s="208"/>
      <c r="B117" s="1208"/>
      <c r="C117" s="329"/>
      <c r="D117" s="329"/>
      <c r="E117" s="1238" t="s">
        <v>759</v>
      </c>
      <c r="F117" s="1200"/>
      <c r="G117" s="1200"/>
      <c r="H117" s="699"/>
      <c r="I117" s="699"/>
      <c r="J117" s="331"/>
      <c r="K117" s="331"/>
      <c r="L117" s="331"/>
      <c r="M117" s="331"/>
      <c r="N117" s="328"/>
    </row>
    <row r="118" spans="1:14" ht="15.75" x14ac:dyDescent="0.25">
      <c r="A118" s="208"/>
      <c r="B118" s="1208"/>
      <c r="C118" s="329"/>
      <c r="D118" s="329"/>
      <c r="E118" s="1238" t="s">
        <v>760</v>
      </c>
      <c r="F118" s="1200"/>
      <c r="G118" s="1200"/>
      <c r="H118" s="699"/>
      <c r="I118" s="699"/>
      <c r="J118" s="331"/>
      <c r="K118" s="331"/>
      <c r="L118" s="331"/>
      <c r="M118" s="331"/>
      <c r="N118" s="328"/>
    </row>
    <row r="119" spans="1:14" x14ac:dyDescent="0.25">
      <c r="A119" s="208"/>
      <c r="B119" s="1208"/>
      <c r="C119" s="329"/>
      <c r="D119" s="329"/>
      <c r="E119" s="706"/>
      <c r="F119" s="706"/>
      <c r="G119" s="706"/>
      <c r="H119" s="699"/>
      <c r="I119" s="699"/>
      <c r="J119" s="331"/>
      <c r="K119" s="331"/>
      <c r="L119" s="331"/>
      <c r="M119" s="331"/>
      <c r="N119" s="328"/>
    </row>
    <row r="120" spans="1:14" x14ac:dyDescent="0.25">
      <c r="A120" s="208"/>
      <c r="B120" s="212"/>
      <c r="C120" s="329"/>
      <c r="D120" s="329"/>
      <c r="E120" s="329"/>
      <c r="F120" s="329"/>
      <c r="G120" s="329"/>
      <c r="H120" s="358"/>
      <c r="I120" s="355"/>
      <c r="J120" s="359"/>
      <c r="K120" s="345"/>
      <c r="L120" s="345"/>
      <c r="M120" s="360"/>
      <c r="N120" s="328"/>
    </row>
    <row r="121" spans="1:14" x14ac:dyDescent="0.25">
      <c r="A121" s="202"/>
      <c r="B121" s="212"/>
      <c r="C121" s="1252" t="s">
        <v>116</v>
      </c>
      <c r="D121" s="1252"/>
      <c r="E121" s="1252"/>
      <c r="F121" s="202"/>
      <c r="G121" s="1252" t="s">
        <v>117</v>
      </c>
      <c r="H121" s="1252"/>
      <c r="I121" s="1252"/>
      <c r="J121" s="202"/>
      <c r="K121" s="1252" t="s">
        <v>118</v>
      </c>
      <c r="L121" s="1252"/>
      <c r="M121" s="202"/>
    </row>
    <row r="122" spans="1:14" x14ac:dyDescent="0.25">
      <c r="A122" s="202"/>
      <c r="B122" s="21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</row>
    <row r="123" spans="1:14" x14ac:dyDescent="0.25">
      <c r="A123" s="202"/>
      <c r="B123" s="202"/>
      <c r="C123" s="202"/>
      <c r="D123" s="202" t="s">
        <v>119</v>
      </c>
      <c r="E123" s="202"/>
      <c r="F123" s="202"/>
      <c r="G123" s="202"/>
      <c r="H123" s="202" t="s">
        <v>120</v>
      </c>
      <c r="I123" s="202"/>
      <c r="J123" s="202"/>
      <c r="K123" s="361" t="s">
        <v>121</v>
      </c>
      <c r="L123" s="361"/>
    </row>
    <row r="124" spans="1:14" ht="22.5" customHeight="1" x14ac:dyDescent="0.25">
      <c r="B124" s="202"/>
      <c r="C124" s="202"/>
      <c r="D124" s="202" t="s">
        <v>122</v>
      </c>
      <c r="E124" s="202"/>
      <c r="F124" s="202"/>
      <c r="G124" s="202"/>
      <c r="H124" s="202" t="s">
        <v>123</v>
      </c>
      <c r="I124" s="202"/>
      <c r="J124" s="202"/>
      <c r="K124" s="202" t="s">
        <v>124</v>
      </c>
      <c r="L124" s="202"/>
      <c r="M124" s="329"/>
    </row>
    <row r="125" spans="1:14" ht="22.5" customHeight="1" x14ac:dyDescent="0.25">
      <c r="N125" s="202"/>
    </row>
  </sheetData>
  <mergeCells count="80">
    <mergeCell ref="H116:I116"/>
    <mergeCell ref="J116:K116"/>
    <mergeCell ref="L116:M116"/>
    <mergeCell ref="C121:E121"/>
    <mergeCell ref="G121:I121"/>
    <mergeCell ref="K121:L121"/>
    <mergeCell ref="L111:M111"/>
    <mergeCell ref="H113:I113"/>
    <mergeCell ref="J113:K113"/>
    <mergeCell ref="L113:M113"/>
    <mergeCell ref="H114:I114"/>
    <mergeCell ref="J114:K114"/>
    <mergeCell ref="L114:M114"/>
    <mergeCell ref="H112:I112"/>
    <mergeCell ref="J112:K112"/>
    <mergeCell ref="L112:M112"/>
    <mergeCell ref="E104:F104"/>
    <mergeCell ref="E105:F105"/>
    <mergeCell ref="E107:F107"/>
    <mergeCell ref="J107:K107"/>
    <mergeCell ref="L107:M107"/>
    <mergeCell ref="E108:F108"/>
    <mergeCell ref="H108:I108"/>
    <mergeCell ref="J108:K108"/>
    <mergeCell ref="L108:M108"/>
    <mergeCell ref="E109:F109"/>
    <mergeCell ref="J109:K109"/>
    <mergeCell ref="H111:I111"/>
    <mergeCell ref="J111:K111"/>
    <mergeCell ref="E101:F101"/>
    <mergeCell ref="J101:K101"/>
    <mergeCell ref="L101:M101"/>
    <mergeCell ref="E102:F102"/>
    <mergeCell ref="E103:F103"/>
    <mergeCell ref="H103:I103"/>
    <mergeCell ref="J103:K103"/>
    <mergeCell ref="L103:M103"/>
    <mergeCell ref="E99:F99"/>
    <mergeCell ref="H99:I99"/>
    <mergeCell ref="J99:K99"/>
    <mergeCell ref="L99:M99"/>
    <mergeCell ref="E100:F100"/>
    <mergeCell ref="H100:I100"/>
    <mergeCell ref="J100:K100"/>
    <mergeCell ref="L100:M100"/>
    <mergeCell ref="E97:F97"/>
    <mergeCell ref="H97:I97"/>
    <mergeCell ref="J97:K97"/>
    <mergeCell ref="L97:M97"/>
    <mergeCell ref="E98:F98"/>
    <mergeCell ref="H98:I98"/>
    <mergeCell ref="J98:K98"/>
    <mergeCell ref="L98:M98"/>
    <mergeCell ref="E95:F95"/>
    <mergeCell ref="H95:I95"/>
    <mergeCell ref="J95:K95"/>
    <mergeCell ref="L95:M95"/>
    <mergeCell ref="E96:F96"/>
    <mergeCell ref="H96:I96"/>
    <mergeCell ref="J96:K96"/>
    <mergeCell ref="L96:M96"/>
    <mergeCell ref="E91:F91"/>
    <mergeCell ref="H91:I91"/>
    <mergeCell ref="J91:K91"/>
    <mergeCell ref="L91:M91"/>
    <mergeCell ref="E94:F94"/>
    <mergeCell ref="H94:I94"/>
    <mergeCell ref="L94:M94"/>
    <mergeCell ref="B83:N83"/>
    <mergeCell ref="B84:N84"/>
    <mergeCell ref="C86:I86"/>
    <mergeCell ref="E90:F90"/>
    <mergeCell ref="H90:J90"/>
    <mergeCell ref="L90:M90"/>
    <mergeCell ref="A4:M4"/>
    <mergeCell ref="A5:M5"/>
    <mergeCell ref="C6:I6"/>
    <mergeCell ref="A10:F10"/>
    <mergeCell ref="G10:J10"/>
    <mergeCell ref="K10:M10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80A5E-92AB-478D-BBE5-D5591D468380}">
  <dimension ref="A1:O156"/>
  <sheetViews>
    <sheetView topLeftCell="A132" workbookViewId="0">
      <selection activeCell="F153" sqref="F153"/>
    </sheetView>
  </sheetViews>
  <sheetFormatPr baseColWidth="10" defaultRowHeight="15" x14ac:dyDescent="0.25"/>
  <cols>
    <col min="1" max="1" width="9" customWidth="1"/>
    <col min="2" max="2" width="40.140625" bestFit="1" customWidth="1"/>
    <col min="6" max="6" width="13.28515625" customWidth="1"/>
    <col min="8" max="8" width="10.7109375" customWidth="1"/>
    <col min="9" max="9" width="11.42578125" customWidth="1"/>
    <col min="11" max="11" width="13.28515625" bestFit="1" customWidth="1"/>
    <col min="12" max="12" width="14" customWidth="1"/>
    <col min="13" max="13" width="14.5703125" customWidth="1"/>
  </cols>
  <sheetData>
    <row r="1" spans="1:15" x14ac:dyDescent="0.25">
      <c r="A1" s="1242" t="s">
        <v>0</v>
      </c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4"/>
    </row>
    <row r="2" spans="1:15" x14ac:dyDescent="0.25">
      <c r="A2" s="1245" t="s">
        <v>1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7"/>
    </row>
    <row r="3" spans="1:15" x14ac:dyDescent="0.25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9" t="s">
        <v>2</v>
      </c>
      <c r="N3" s="200"/>
      <c r="O3" s="200"/>
    </row>
    <row r="4" spans="1:15" x14ac:dyDescent="0.25">
      <c r="A4" s="201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3"/>
      <c r="N4" s="204"/>
      <c r="O4" s="204"/>
    </row>
    <row r="5" spans="1:15" x14ac:dyDescent="0.25">
      <c r="A5" s="206"/>
      <c r="B5" s="207" t="s">
        <v>3</v>
      </c>
      <c r="C5" s="213" t="s">
        <v>700</v>
      </c>
      <c r="D5" s="213"/>
      <c r="E5" s="213"/>
      <c r="F5" s="213"/>
      <c r="G5" s="1097"/>
      <c r="H5" s="208"/>
      <c r="I5" s="208"/>
      <c r="J5" s="208"/>
      <c r="M5" s="1098"/>
      <c r="N5" s="210"/>
      <c r="O5" s="211"/>
    </row>
    <row r="6" spans="1:15" x14ac:dyDescent="0.25">
      <c r="A6" s="206"/>
      <c r="B6" s="207" t="s">
        <v>6</v>
      </c>
      <c r="C6" s="212">
        <v>2</v>
      </c>
      <c r="D6" s="208"/>
      <c r="E6" s="213"/>
      <c r="F6" s="213"/>
      <c r="G6" s="213"/>
      <c r="H6" s="208"/>
      <c r="I6" s="208"/>
      <c r="J6" s="208"/>
      <c r="K6" s="208"/>
      <c r="L6" s="207" t="s">
        <v>5</v>
      </c>
      <c r="M6" s="209">
        <v>642100.32999999996</v>
      </c>
      <c r="N6" s="210"/>
      <c r="O6" s="211"/>
    </row>
    <row r="7" spans="1:15" x14ac:dyDescent="0.25">
      <c r="A7" s="206"/>
      <c r="B7" s="207" t="s">
        <v>8</v>
      </c>
      <c r="C7" s="213" t="s">
        <v>190</v>
      </c>
      <c r="D7" s="213"/>
      <c r="E7" s="213"/>
      <c r="F7" s="213"/>
      <c r="G7" s="214"/>
      <c r="H7" s="208"/>
      <c r="I7" s="208"/>
      <c r="J7" s="208"/>
      <c r="K7" s="208"/>
      <c r="L7" s="207" t="s">
        <v>7</v>
      </c>
      <c r="M7" s="1099">
        <v>128420.06</v>
      </c>
      <c r="N7" s="210"/>
      <c r="O7" s="211"/>
    </row>
    <row r="8" spans="1:15" ht="15.75" thickBot="1" x14ac:dyDescent="0.3">
      <c r="A8" s="206"/>
      <c r="B8" s="207" t="s">
        <v>12</v>
      </c>
      <c r="C8" s="213" t="s">
        <v>701</v>
      </c>
      <c r="D8" s="213"/>
      <c r="E8" s="213"/>
      <c r="F8" s="213"/>
      <c r="G8" s="213"/>
      <c r="H8" s="208"/>
      <c r="I8" s="208"/>
      <c r="J8" s="208"/>
      <c r="K8" s="208"/>
      <c r="L8" s="207" t="s">
        <v>10</v>
      </c>
      <c r="M8" s="215" t="s">
        <v>702</v>
      </c>
      <c r="N8" s="211"/>
      <c r="O8" s="211"/>
    </row>
    <row r="9" spans="1:15" ht="15.75" thickBot="1" x14ac:dyDescent="0.3">
      <c r="A9" s="1261" t="s">
        <v>14</v>
      </c>
      <c r="B9" s="1262"/>
      <c r="C9" s="1262"/>
      <c r="D9" s="1262"/>
      <c r="E9" s="1262"/>
      <c r="F9" s="1263"/>
      <c r="G9" s="1264" t="s">
        <v>15</v>
      </c>
      <c r="H9" s="1265"/>
      <c r="I9" s="1265"/>
      <c r="J9" s="1265"/>
      <c r="K9" s="1266" t="s">
        <v>16</v>
      </c>
      <c r="L9" s="1267"/>
      <c r="M9" s="1268"/>
    </row>
    <row r="10" spans="1:15" ht="15.75" thickBot="1" x14ac:dyDescent="0.3">
      <c r="A10" s="1100" t="s">
        <v>17</v>
      </c>
      <c r="B10" s="1101" t="s">
        <v>18</v>
      </c>
      <c r="C10" s="1101" t="s">
        <v>19</v>
      </c>
      <c r="D10" s="1101" t="s">
        <v>20</v>
      </c>
      <c r="E10" s="1102" t="s">
        <v>21</v>
      </c>
      <c r="F10" s="1103" t="s">
        <v>22</v>
      </c>
      <c r="G10" s="1104" t="s">
        <v>23</v>
      </c>
      <c r="H10" s="1105" t="s">
        <v>24</v>
      </c>
      <c r="I10" s="1106" t="s">
        <v>25</v>
      </c>
      <c r="J10" s="1107" t="s">
        <v>26</v>
      </c>
      <c r="K10" s="1108" t="s">
        <v>23</v>
      </c>
      <c r="L10" s="1109" t="s">
        <v>24</v>
      </c>
      <c r="M10" s="1109" t="s">
        <v>25</v>
      </c>
      <c r="N10" s="1110"/>
    </row>
    <row r="11" spans="1:15" x14ac:dyDescent="0.25">
      <c r="A11" s="225">
        <v>1</v>
      </c>
      <c r="B11" s="226" t="s">
        <v>27</v>
      </c>
      <c r="C11" s="227"/>
      <c r="D11" s="228"/>
      <c r="E11" s="1111"/>
      <c r="F11" s="1111"/>
      <c r="G11" s="1112"/>
      <c r="H11" s="1112"/>
      <c r="I11" s="1113"/>
      <c r="J11" s="1114"/>
      <c r="K11" s="233"/>
      <c r="L11" s="1115"/>
      <c r="M11" s="1115"/>
      <c r="N11" s="1116"/>
    </row>
    <row r="12" spans="1:15" x14ac:dyDescent="0.25">
      <c r="A12" s="236">
        <v>1.01</v>
      </c>
      <c r="B12" s="1117" t="s">
        <v>703</v>
      </c>
      <c r="C12" s="228" t="s">
        <v>50</v>
      </c>
      <c r="D12" s="1111">
        <v>1</v>
      </c>
      <c r="E12" s="1118">
        <v>10000</v>
      </c>
      <c r="F12" s="1119">
        <f>D12*E12</f>
        <v>10000</v>
      </c>
      <c r="G12" s="1112">
        <v>1</v>
      </c>
      <c r="H12" s="1112"/>
      <c r="I12" s="309">
        <f>H12+G12</f>
        <v>1</v>
      </c>
      <c r="J12" s="1120">
        <f>I12/D12</f>
        <v>1</v>
      </c>
      <c r="K12" s="260">
        <f>G12*E12</f>
        <v>10000</v>
      </c>
      <c r="L12" s="1121"/>
      <c r="M12" s="1115">
        <f>L12+K12</f>
        <v>10000</v>
      </c>
      <c r="N12" s="1122"/>
    </row>
    <row r="13" spans="1:15" ht="24.75" x14ac:dyDescent="0.25">
      <c r="A13" s="236">
        <v>1.02</v>
      </c>
      <c r="B13" s="237" t="s">
        <v>704</v>
      </c>
      <c r="C13" s="228" t="s">
        <v>19</v>
      </c>
      <c r="D13" s="1111">
        <v>1</v>
      </c>
      <c r="E13" s="1118">
        <v>5827.2</v>
      </c>
      <c r="F13" s="1119">
        <f>D13*E13</f>
        <v>5827.2</v>
      </c>
      <c r="G13" s="1112">
        <v>1</v>
      </c>
      <c r="H13" s="1112"/>
      <c r="I13" s="309">
        <f>H13+G13</f>
        <v>1</v>
      </c>
      <c r="J13" s="1120">
        <f>I13/D13</f>
        <v>1</v>
      </c>
      <c r="K13" s="260">
        <f t="shared" ref="K13:K33" si="0">G13*E13</f>
        <v>5827.2</v>
      </c>
      <c r="L13" s="1121"/>
      <c r="M13" s="1115">
        <f t="shared" ref="M13:M34" si="1">L13+K13</f>
        <v>5827.2</v>
      </c>
      <c r="N13" s="1122"/>
    </row>
    <row r="14" spans="1:15" x14ac:dyDescent="0.25">
      <c r="A14" s="236"/>
      <c r="B14" s="247" t="s">
        <v>705</v>
      </c>
      <c r="C14" s="228"/>
      <c r="D14" s="1111"/>
      <c r="E14" s="1118"/>
      <c r="F14" s="1123">
        <f>SUM(F9:F13)</f>
        <v>15827.2</v>
      </c>
      <c r="G14" s="1112"/>
      <c r="H14" s="1112"/>
      <c r="I14" s="309"/>
      <c r="J14" s="1120"/>
      <c r="K14" s="253">
        <f>SUM(K12:K13)</f>
        <v>15827.2</v>
      </c>
      <c r="L14" s="1124"/>
      <c r="M14" s="1125">
        <f t="shared" si="1"/>
        <v>15827.2</v>
      </c>
      <c r="N14" s="1122"/>
    </row>
    <row r="15" spans="1:15" x14ac:dyDescent="0.25">
      <c r="A15" s="236">
        <v>2</v>
      </c>
      <c r="B15" s="249" t="s">
        <v>36</v>
      </c>
      <c r="C15" s="228"/>
      <c r="D15" s="1111"/>
      <c r="E15" s="1118"/>
      <c r="F15" s="1119"/>
      <c r="G15" s="1112"/>
      <c r="H15" s="1112"/>
      <c r="I15" s="309"/>
      <c r="J15" s="1120"/>
      <c r="K15" s="260"/>
      <c r="L15" s="1121"/>
      <c r="M15" s="1115"/>
      <c r="N15" s="1122"/>
    </row>
    <row r="16" spans="1:15" ht="16.5" customHeight="1" x14ac:dyDescent="0.25">
      <c r="A16" s="236">
        <v>2.0099999999999998</v>
      </c>
      <c r="B16" s="237" t="s">
        <v>706</v>
      </c>
      <c r="C16" s="228" t="s">
        <v>135</v>
      </c>
      <c r="D16" s="1111">
        <v>48</v>
      </c>
      <c r="E16" s="1118">
        <v>477.5</v>
      </c>
      <c r="F16" s="1119">
        <f>D16*E16</f>
        <v>22920</v>
      </c>
      <c r="G16" s="1112">
        <v>30</v>
      </c>
      <c r="H16" s="1112">
        <v>18</v>
      </c>
      <c r="I16" s="309">
        <f>H16+G16</f>
        <v>48</v>
      </c>
      <c r="J16" s="1120">
        <f>I16/D16</f>
        <v>1</v>
      </c>
      <c r="K16" s="260">
        <f>G16*E16</f>
        <v>14325</v>
      </c>
      <c r="L16" s="1121">
        <f>H16*E16</f>
        <v>8595</v>
      </c>
      <c r="M16" s="1115">
        <f t="shared" si="1"/>
        <v>22920</v>
      </c>
      <c r="N16" s="1122"/>
    </row>
    <row r="17" spans="1:14" ht="14.25" customHeight="1" x14ac:dyDescent="0.25">
      <c r="A17" s="236">
        <v>2.02</v>
      </c>
      <c r="B17" s="237" t="s">
        <v>707</v>
      </c>
      <c r="C17" s="228" t="s">
        <v>135</v>
      </c>
      <c r="D17" s="1111">
        <v>12</v>
      </c>
      <c r="E17" s="1111">
        <v>1670</v>
      </c>
      <c r="F17" s="1119">
        <f>D17*E17</f>
        <v>20040</v>
      </c>
      <c r="G17" s="1112"/>
      <c r="H17" s="1112">
        <v>12</v>
      </c>
      <c r="I17" s="309">
        <f>H17+G17</f>
        <v>12</v>
      </c>
      <c r="J17" s="1120">
        <f>I17/D17</f>
        <v>1</v>
      </c>
      <c r="K17" s="260"/>
      <c r="L17" s="1121">
        <f>H17*E17</f>
        <v>20040</v>
      </c>
      <c r="M17" s="1115">
        <f t="shared" si="1"/>
        <v>20040</v>
      </c>
      <c r="N17" s="1122"/>
    </row>
    <row r="18" spans="1:14" x14ac:dyDescent="0.25">
      <c r="A18" s="236"/>
      <c r="B18" s="247" t="s">
        <v>76</v>
      </c>
      <c r="C18" s="228"/>
      <c r="D18" s="1111"/>
      <c r="E18" s="1111"/>
      <c r="F18" s="1123">
        <f>SUM(F16:F17)</f>
        <v>42960</v>
      </c>
      <c r="G18" s="1112"/>
      <c r="H18" s="1112"/>
      <c r="I18" s="309"/>
      <c r="J18" s="1120"/>
      <c r="K18" s="253">
        <f>SUM(K16:K17)</f>
        <v>14325</v>
      </c>
      <c r="L18" s="1124">
        <f>SUM(L16:L17)</f>
        <v>28635</v>
      </c>
      <c r="M18" s="1125">
        <f>SUM(M16:M17)</f>
        <v>42960</v>
      </c>
      <c r="N18" s="1122"/>
    </row>
    <row r="19" spans="1:14" x14ac:dyDescent="0.25">
      <c r="A19" s="236">
        <v>3</v>
      </c>
      <c r="B19" s="249" t="s">
        <v>658</v>
      </c>
      <c r="C19" s="228"/>
      <c r="D19" s="1111"/>
      <c r="E19" s="1111"/>
      <c r="F19" s="1119"/>
      <c r="G19" s="1112"/>
      <c r="H19" s="1112"/>
      <c r="I19" s="309"/>
      <c r="J19" s="1120"/>
      <c r="K19" s="260"/>
      <c r="L19" s="1121"/>
      <c r="M19" s="1115"/>
      <c r="N19" s="1122"/>
    </row>
    <row r="20" spans="1:14" ht="24.75" x14ac:dyDescent="0.25">
      <c r="A20" s="1126">
        <v>3.01</v>
      </c>
      <c r="B20" s="1127" t="s">
        <v>708</v>
      </c>
      <c r="C20" s="1128" t="s">
        <v>46</v>
      </c>
      <c r="D20" s="1129">
        <v>100</v>
      </c>
      <c r="E20" s="1129">
        <v>1745.36</v>
      </c>
      <c r="F20" s="1130">
        <f>D20*E20</f>
        <v>174536</v>
      </c>
      <c r="G20" s="1131">
        <v>100</v>
      </c>
      <c r="H20" s="1131"/>
      <c r="I20" s="309">
        <f t="shared" ref="I20" si="2">H20+G20</f>
        <v>100</v>
      </c>
      <c r="J20" s="1120">
        <f>I20/D20</f>
        <v>1</v>
      </c>
      <c r="K20" s="260">
        <f t="shared" si="0"/>
        <v>174536</v>
      </c>
      <c r="L20" s="1124"/>
      <c r="M20" s="1115">
        <f t="shared" si="1"/>
        <v>174536</v>
      </c>
      <c r="N20" s="1122"/>
    </row>
    <row r="21" spans="1:14" x14ac:dyDescent="0.25">
      <c r="A21" s="1132"/>
      <c r="B21" s="249" t="s">
        <v>709</v>
      </c>
      <c r="C21" s="1133"/>
      <c r="D21" s="1129"/>
      <c r="E21" s="1134"/>
      <c r="F21" s="1135">
        <f>SUM(F20)</f>
        <v>174536</v>
      </c>
      <c r="G21" s="1131"/>
      <c r="H21" s="1131"/>
      <c r="I21" s="309"/>
      <c r="J21" s="1120"/>
      <c r="K21" s="253">
        <f>SUM(K20)</f>
        <v>174536</v>
      </c>
      <c r="L21" s="1124"/>
      <c r="M21" s="1125">
        <f>SUM(M20)</f>
        <v>174536</v>
      </c>
      <c r="N21" s="1122"/>
    </row>
    <row r="22" spans="1:14" x14ac:dyDescent="0.25">
      <c r="A22" s="1136">
        <v>4</v>
      </c>
      <c r="B22" s="249" t="s">
        <v>710</v>
      </c>
      <c r="C22" s="1137"/>
      <c r="D22" s="1111"/>
      <c r="E22" s="1138"/>
      <c r="F22" s="1118"/>
      <c r="G22" s="1112"/>
      <c r="H22" s="1112"/>
      <c r="I22" s="309"/>
      <c r="J22" s="1120"/>
      <c r="K22" s="260"/>
      <c r="L22" s="1121"/>
      <c r="M22" s="1115"/>
      <c r="N22" s="1122"/>
    </row>
    <row r="23" spans="1:14" ht="26.25" customHeight="1" x14ac:dyDescent="0.25">
      <c r="A23" s="1139">
        <v>4.01</v>
      </c>
      <c r="B23" s="1140" t="s">
        <v>711</v>
      </c>
      <c r="C23" s="1141" t="s">
        <v>135</v>
      </c>
      <c r="D23" s="1142">
        <v>1.5</v>
      </c>
      <c r="E23" s="1142">
        <v>8361.0400000000009</v>
      </c>
      <c r="F23" s="1143">
        <f t="shared" ref="F23:F28" si="3">D23*E23</f>
        <v>12541.560000000001</v>
      </c>
      <c r="G23" s="1144">
        <v>1.5</v>
      </c>
      <c r="H23" s="1144"/>
      <c r="I23" s="309">
        <f t="shared" ref="I23:I27" si="4">H23+G23</f>
        <v>1.5</v>
      </c>
      <c r="J23" s="1120">
        <f>I23/D23</f>
        <v>1</v>
      </c>
      <c r="K23" s="260">
        <f t="shared" si="0"/>
        <v>12541.560000000001</v>
      </c>
      <c r="L23" s="1121"/>
      <c r="M23" s="1115">
        <f t="shared" si="1"/>
        <v>12541.560000000001</v>
      </c>
      <c r="N23" s="1122"/>
    </row>
    <row r="24" spans="1:14" ht="24.75" x14ac:dyDescent="0.25">
      <c r="A24" s="236">
        <v>4.0199999999999996</v>
      </c>
      <c r="B24" s="237" t="s">
        <v>712</v>
      </c>
      <c r="C24" s="228" t="s">
        <v>61</v>
      </c>
      <c r="D24" s="1111">
        <v>16</v>
      </c>
      <c r="E24" s="1111">
        <v>1453.2</v>
      </c>
      <c r="F24" s="1118">
        <f t="shared" si="3"/>
        <v>23251.200000000001</v>
      </c>
      <c r="G24" s="1112">
        <v>16</v>
      </c>
      <c r="H24" s="1112"/>
      <c r="I24" s="309">
        <f t="shared" si="4"/>
        <v>16</v>
      </c>
      <c r="J24" s="1120">
        <f>I24/D24</f>
        <v>1</v>
      </c>
      <c r="K24" s="260">
        <f t="shared" si="0"/>
        <v>23251.200000000001</v>
      </c>
      <c r="L24" s="1121"/>
      <c r="M24" s="1115">
        <f t="shared" si="1"/>
        <v>23251.200000000001</v>
      </c>
      <c r="N24" s="1122"/>
    </row>
    <row r="25" spans="1:14" ht="24" x14ac:dyDescent="0.25">
      <c r="A25" s="1126">
        <v>4.03</v>
      </c>
      <c r="B25" s="1145" t="s">
        <v>713</v>
      </c>
      <c r="C25" s="1128" t="s">
        <v>135</v>
      </c>
      <c r="D25" s="1129">
        <v>0.26</v>
      </c>
      <c r="E25" s="1129">
        <v>28714.59</v>
      </c>
      <c r="F25" s="1146">
        <f t="shared" si="3"/>
        <v>7465.7934000000005</v>
      </c>
      <c r="G25" s="1131">
        <v>0.26</v>
      </c>
      <c r="H25" s="1131"/>
      <c r="I25" s="309">
        <f t="shared" si="4"/>
        <v>0.26</v>
      </c>
      <c r="J25" s="1120">
        <f>I25/D25</f>
        <v>1</v>
      </c>
      <c r="K25" s="260">
        <f t="shared" si="0"/>
        <v>7465.7934000000005</v>
      </c>
      <c r="L25" s="1121"/>
      <c r="M25" s="1115">
        <f t="shared" si="1"/>
        <v>7465.7934000000005</v>
      </c>
      <c r="N25" s="1122"/>
    </row>
    <row r="26" spans="1:14" ht="24.75" x14ac:dyDescent="0.25">
      <c r="A26" s="1147">
        <v>4.04</v>
      </c>
      <c r="B26" s="257" t="s">
        <v>714</v>
      </c>
      <c r="C26" s="1133" t="s">
        <v>135</v>
      </c>
      <c r="D26" s="1129">
        <v>1.98</v>
      </c>
      <c r="E26" s="1134">
        <v>12746.63</v>
      </c>
      <c r="F26" s="1146">
        <f t="shared" si="3"/>
        <v>25238.327399999998</v>
      </c>
      <c r="G26" s="1131">
        <v>1.98</v>
      </c>
      <c r="H26" s="1131"/>
      <c r="I26" s="309">
        <f t="shared" si="4"/>
        <v>1.98</v>
      </c>
      <c r="J26" s="1120">
        <f>I26/D26</f>
        <v>1</v>
      </c>
      <c r="K26" s="260">
        <f t="shared" si="0"/>
        <v>25238.327399999998</v>
      </c>
      <c r="L26" s="1121"/>
      <c r="M26" s="1115">
        <f t="shared" si="1"/>
        <v>25238.327399999998</v>
      </c>
      <c r="N26" s="1122"/>
    </row>
    <row r="27" spans="1:14" ht="24" x14ac:dyDescent="0.25">
      <c r="A27" s="1126">
        <v>4.05</v>
      </c>
      <c r="B27" s="1140" t="s">
        <v>715</v>
      </c>
      <c r="C27" s="1148" t="s">
        <v>135</v>
      </c>
      <c r="D27" s="1129">
        <v>4</v>
      </c>
      <c r="E27" s="1134">
        <v>14259.62</v>
      </c>
      <c r="F27" s="1118">
        <f t="shared" si="3"/>
        <v>57038.48</v>
      </c>
      <c r="G27" s="1131">
        <v>4</v>
      </c>
      <c r="H27" s="1131"/>
      <c r="I27" s="309">
        <f t="shared" si="4"/>
        <v>4</v>
      </c>
      <c r="J27" s="1120">
        <f>I27/D27</f>
        <v>1</v>
      </c>
      <c r="K27" s="260">
        <f t="shared" si="0"/>
        <v>57038.48</v>
      </c>
      <c r="L27" s="1121"/>
      <c r="M27" s="1115">
        <f t="shared" si="1"/>
        <v>57038.48</v>
      </c>
      <c r="N27" s="1122"/>
    </row>
    <row r="28" spans="1:14" x14ac:dyDescent="0.25">
      <c r="A28" s="236">
        <v>4.0599999999999996</v>
      </c>
      <c r="B28" s="237" t="s">
        <v>716</v>
      </c>
      <c r="C28" s="1137" t="s">
        <v>61</v>
      </c>
      <c r="D28" s="1111">
        <v>220</v>
      </c>
      <c r="E28" s="1138">
        <v>110</v>
      </c>
      <c r="F28" s="1118">
        <f t="shared" si="3"/>
        <v>24200</v>
      </c>
      <c r="G28" s="1149"/>
      <c r="H28" s="1149"/>
      <c r="I28" s="309"/>
      <c r="J28" s="1150"/>
      <c r="K28" s="260"/>
      <c r="L28" s="1115"/>
      <c r="M28" s="1115">
        <f t="shared" si="1"/>
        <v>0</v>
      </c>
      <c r="N28" s="1122"/>
    </row>
    <row r="29" spans="1:14" x14ac:dyDescent="0.25">
      <c r="A29" s="1151"/>
      <c r="B29" s="249" t="s">
        <v>717</v>
      </c>
      <c r="C29" s="1137"/>
      <c r="D29" s="1111"/>
      <c r="E29" s="1138"/>
      <c r="F29" s="1135">
        <f>SUM(F23:F28)</f>
        <v>149735.36079999999</v>
      </c>
      <c r="G29" s="1149"/>
      <c r="H29" s="1149"/>
      <c r="I29" s="309"/>
      <c r="J29" s="1150"/>
      <c r="K29" s="253">
        <f>SUM(K23:K28)</f>
        <v>125535.36079999999</v>
      </c>
      <c r="L29" s="1124"/>
      <c r="M29" s="1125">
        <f t="shared" si="1"/>
        <v>125535.36079999999</v>
      </c>
      <c r="N29" s="1122"/>
    </row>
    <row r="30" spans="1:14" x14ac:dyDescent="0.25">
      <c r="A30" s="1151">
        <v>5</v>
      </c>
      <c r="B30" s="249" t="s">
        <v>718</v>
      </c>
      <c r="C30" s="1137"/>
      <c r="D30" s="1111"/>
      <c r="E30" s="1138"/>
      <c r="F30" s="1118"/>
      <c r="G30" s="1112"/>
      <c r="H30" s="1112"/>
      <c r="I30" s="309"/>
      <c r="J30" s="1150"/>
      <c r="K30" s="260"/>
      <c r="L30" s="1121"/>
      <c r="M30" s="1115"/>
      <c r="N30" s="1122"/>
    </row>
    <row r="31" spans="1:14" ht="24.75" x14ac:dyDescent="0.25">
      <c r="A31" s="1151">
        <v>5.01</v>
      </c>
      <c r="B31" s="237" t="s">
        <v>719</v>
      </c>
      <c r="C31" s="1137" t="s">
        <v>135</v>
      </c>
      <c r="D31" s="1111">
        <v>12.8</v>
      </c>
      <c r="E31" s="1138">
        <v>7441.95</v>
      </c>
      <c r="F31" s="1118">
        <f>D31*E31</f>
        <v>95256.960000000006</v>
      </c>
      <c r="G31" s="1112"/>
      <c r="H31" s="1112">
        <v>12.8</v>
      </c>
      <c r="I31" s="309"/>
      <c r="J31" s="1150"/>
      <c r="K31" s="260"/>
      <c r="L31" s="1121">
        <f>H31*E31</f>
        <v>95256.960000000006</v>
      </c>
      <c r="M31" s="1115"/>
      <c r="N31" s="1122"/>
    </row>
    <row r="32" spans="1:14" ht="26.25" customHeight="1" x14ac:dyDescent="0.25">
      <c r="A32" s="236">
        <v>5.0199999999999996</v>
      </c>
      <c r="B32" s="1152" t="s">
        <v>720</v>
      </c>
      <c r="C32" s="1153" t="s">
        <v>61</v>
      </c>
      <c r="D32" s="1154">
        <v>140</v>
      </c>
      <c r="E32" s="1154">
        <v>350</v>
      </c>
      <c r="F32" s="1155">
        <f>D32*E32</f>
        <v>49000</v>
      </c>
      <c r="G32" s="1156">
        <v>140</v>
      </c>
      <c r="H32" s="1156"/>
      <c r="I32" s="1157">
        <f t="shared" ref="I32:I33" si="5">H32+G32</f>
        <v>140</v>
      </c>
      <c r="J32" s="1158">
        <v>1</v>
      </c>
      <c r="K32" s="260">
        <f t="shared" si="0"/>
        <v>49000</v>
      </c>
      <c r="L32" s="1121"/>
      <c r="M32" s="1115">
        <f t="shared" si="1"/>
        <v>49000</v>
      </c>
      <c r="N32" s="1122"/>
    </row>
    <row r="33" spans="1:14" x14ac:dyDescent="0.25">
      <c r="A33" s="236">
        <v>5.03</v>
      </c>
      <c r="B33" s="237" t="s">
        <v>721</v>
      </c>
      <c r="C33" s="228" t="s">
        <v>135</v>
      </c>
      <c r="D33" s="1111">
        <v>16.64</v>
      </c>
      <c r="E33" s="1111">
        <v>360</v>
      </c>
      <c r="F33" s="1118">
        <f>D33*E33</f>
        <v>5990.4000000000005</v>
      </c>
      <c r="G33" s="1112">
        <v>16.64</v>
      </c>
      <c r="H33" s="1112"/>
      <c r="I33" s="1157">
        <f t="shared" si="5"/>
        <v>16.64</v>
      </c>
      <c r="J33" s="1158">
        <v>1</v>
      </c>
      <c r="K33" s="260">
        <f t="shared" si="0"/>
        <v>5990.4000000000005</v>
      </c>
      <c r="L33" s="1121"/>
      <c r="M33" s="1115">
        <f t="shared" si="1"/>
        <v>5990.4000000000005</v>
      </c>
      <c r="N33" s="1122"/>
    </row>
    <row r="34" spans="1:14" x14ac:dyDescent="0.25">
      <c r="A34" s="1159"/>
      <c r="B34" s="1160" t="s">
        <v>722</v>
      </c>
      <c r="C34" s="1161"/>
      <c r="D34" s="1162"/>
      <c r="E34" s="1162"/>
      <c r="F34" s="1163">
        <f>SUM(F31:F33)</f>
        <v>150247.36000000002</v>
      </c>
      <c r="G34" s="1112"/>
      <c r="H34" s="1112"/>
      <c r="I34" s="309"/>
      <c r="J34" s="1164"/>
      <c r="K34" s="253">
        <f>SUM(K32:K33)</f>
        <v>54990.400000000001</v>
      </c>
      <c r="L34" s="1124">
        <f>SUM(L31:L33)</f>
        <v>95256.960000000006</v>
      </c>
      <c r="M34" s="1125">
        <f t="shared" si="1"/>
        <v>150247.36000000002</v>
      </c>
      <c r="N34" s="1122"/>
    </row>
    <row r="35" spans="1:14" x14ac:dyDescent="0.25">
      <c r="A35" s="1165"/>
      <c r="B35" s="249" t="s">
        <v>347</v>
      </c>
      <c r="C35" s="228"/>
      <c r="D35" s="1111"/>
      <c r="E35" s="1111"/>
      <c r="F35" s="1166">
        <f>F18+F29+F34+F21+F14</f>
        <v>533305.92079999996</v>
      </c>
      <c r="G35" s="1112"/>
      <c r="H35" s="1112"/>
      <c r="I35" s="309"/>
      <c r="J35" s="1164"/>
      <c r="K35" s="233"/>
      <c r="L35" s="1167">
        <f>L34+L18</f>
        <v>123891.96</v>
      </c>
      <c r="M35" s="1168"/>
      <c r="N35" s="1122"/>
    </row>
    <row r="36" spans="1:14" x14ac:dyDescent="0.25">
      <c r="N36" s="1122"/>
    </row>
    <row r="37" spans="1:14" x14ac:dyDescent="0.25">
      <c r="N37" s="1122"/>
    </row>
    <row r="38" spans="1:14" x14ac:dyDescent="0.25">
      <c r="N38" s="1122"/>
    </row>
    <row r="39" spans="1:14" x14ac:dyDescent="0.25">
      <c r="A39" s="208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1122"/>
    </row>
    <row r="40" spans="1:14" x14ac:dyDescent="0.25">
      <c r="A40" s="208"/>
      <c r="B40" s="1252" t="s">
        <v>723</v>
      </c>
      <c r="C40" s="1252"/>
      <c r="D40" s="1252"/>
      <c r="E40" s="1252"/>
      <c r="F40" s="1252"/>
      <c r="G40" s="1252"/>
      <c r="H40" s="1252"/>
      <c r="I40" s="1252"/>
      <c r="J40" s="1252"/>
      <c r="K40" s="1252"/>
      <c r="L40" s="1252"/>
      <c r="M40" s="1252"/>
      <c r="N40" s="1122"/>
    </row>
    <row r="41" spans="1:14" x14ac:dyDescent="0.25">
      <c r="A41" s="265">
        <v>6</v>
      </c>
      <c r="B41" s="249" t="s">
        <v>36</v>
      </c>
      <c r="C41" s="228"/>
      <c r="D41" s="228"/>
      <c r="E41" s="228"/>
      <c r="F41" s="1169"/>
      <c r="G41" s="1170"/>
      <c r="H41" s="1170"/>
      <c r="I41" s="1170"/>
      <c r="J41" s="1170"/>
      <c r="K41" s="260"/>
      <c r="L41" s="233"/>
      <c r="M41" s="233"/>
      <c r="N41" s="1122"/>
    </row>
    <row r="42" spans="1:14" x14ac:dyDescent="0.25">
      <c r="A42" s="1171">
        <f>+A41+0.01</f>
        <v>6.01</v>
      </c>
      <c r="B42" s="1172" t="s">
        <v>724</v>
      </c>
      <c r="C42" s="1173" t="s">
        <v>61</v>
      </c>
      <c r="D42" s="228">
        <v>30.71</v>
      </c>
      <c r="E42" s="269">
        <v>250</v>
      </c>
      <c r="F42" s="1174">
        <f t="shared" ref="F42:F51" si="6">D42*E42</f>
        <v>7677.5</v>
      </c>
      <c r="G42" s="1175">
        <v>30.71</v>
      </c>
      <c r="H42" s="1175"/>
      <c r="I42" s="1157">
        <f t="shared" ref="I42:I73" si="7">H42+G42</f>
        <v>30.71</v>
      </c>
      <c r="J42" s="1158">
        <f>I42/D42</f>
        <v>1</v>
      </c>
      <c r="K42" s="260">
        <f>G42*E42</f>
        <v>7677.5</v>
      </c>
      <c r="L42" s="1121"/>
      <c r="M42" s="1115">
        <f>L42+K42</f>
        <v>7677.5</v>
      </c>
      <c r="N42" s="1122"/>
    </row>
    <row r="43" spans="1:14" x14ac:dyDescent="0.25">
      <c r="A43" s="1171">
        <f t="shared" ref="A43:A51" si="8">+A42+0.01</f>
        <v>6.02</v>
      </c>
      <c r="B43" s="1172" t="s">
        <v>725</v>
      </c>
      <c r="C43" s="228" t="s">
        <v>50</v>
      </c>
      <c r="D43" s="228">
        <v>1</v>
      </c>
      <c r="E43" s="269">
        <v>33000</v>
      </c>
      <c r="F43" s="1174">
        <f t="shared" si="6"/>
        <v>33000</v>
      </c>
      <c r="G43" s="1175">
        <v>1</v>
      </c>
      <c r="H43" s="1175"/>
      <c r="I43" s="1157">
        <f t="shared" si="7"/>
        <v>1</v>
      </c>
      <c r="J43" s="1158">
        <f t="shared" ref="J43:J51" si="9">I43/D43</f>
        <v>1</v>
      </c>
      <c r="K43" s="260">
        <f t="shared" ref="K43:K73" si="10">G43*E43</f>
        <v>33000</v>
      </c>
      <c r="L43" s="1121"/>
      <c r="M43" s="1115">
        <f t="shared" ref="M43:M77" si="11">L43+K43</f>
        <v>33000</v>
      </c>
      <c r="N43" s="1122"/>
    </row>
    <row r="44" spans="1:14" x14ac:dyDescent="0.25">
      <c r="A44" s="1171">
        <f t="shared" si="8"/>
        <v>6.0299999999999994</v>
      </c>
      <c r="B44" s="1176" t="s">
        <v>726</v>
      </c>
      <c r="C44" s="228" t="s">
        <v>46</v>
      </c>
      <c r="D44" s="228">
        <v>1</v>
      </c>
      <c r="E44" s="269">
        <v>13750</v>
      </c>
      <c r="F44" s="1174">
        <f t="shared" si="6"/>
        <v>13750</v>
      </c>
      <c r="G44" s="1175">
        <v>1</v>
      </c>
      <c r="H44" s="1175"/>
      <c r="I44" s="1157">
        <f t="shared" si="7"/>
        <v>1</v>
      </c>
      <c r="J44" s="1158">
        <f t="shared" si="9"/>
        <v>1</v>
      </c>
      <c r="K44" s="260">
        <f>G44*E44</f>
        <v>13750</v>
      </c>
      <c r="L44" s="1121"/>
      <c r="M44" s="1115">
        <f t="shared" si="11"/>
        <v>13750</v>
      </c>
      <c r="N44" s="1122"/>
    </row>
    <row r="45" spans="1:14" x14ac:dyDescent="0.25">
      <c r="A45" s="1171">
        <f t="shared" si="8"/>
        <v>6.0399999999999991</v>
      </c>
      <c r="B45" s="1172" t="s">
        <v>727</v>
      </c>
      <c r="C45" s="228" t="s">
        <v>728</v>
      </c>
      <c r="D45" s="228">
        <v>20</v>
      </c>
      <c r="E45" s="269">
        <v>1800</v>
      </c>
      <c r="F45" s="1174">
        <f t="shared" si="6"/>
        <v>36000</v>
      </c>
      <c r="G45" s="1175"/>
      <c r="H45" s="1175">
        <v>20</v>
      </c>
      <c r="I45" s="1157">
        <f t="shared" si="7"/>
        <v>20</v>
      </c>
      <c r="J45" s="1158">
        <f t="shared" si="9"/>
        <v>1</v>
      </c>
      <c r="K45" s="260"/>
      <c r="L45" s="1121">
        <f t="shared" ref="L45:L51" si="12">H45*E45</f>
        <v>36000</v>
      </c>
      <c r="M45" s="1115">
        <f t="shared" si="11"/>
        <v>36000</v>
      </c>
      <c r="N45" s="1122"/>
    </row>
    <row r="46" spans="1:14" x14ac:dyDescent="0.25">
      <c r="A46" s="1171">
        <f t="shared" si="8"/>
        <v>6.0499999999999989</v>
      </c>
      <c r="B46" s="1172" t="s">
        <v>729</v>
      </c>
      <c r="C46" s="228" t="s">
        <v>728</v>
      </c>
      <c r="D46" s="228">
        <v>31</v>
      </c>
      <c r="E46" s="269">
        <v>1800</v>
      </c>
      <c r="F46" s="1174">
        <f t="shared" si="6"/>
        <v>55800</v>
      </c>
      <c r="G46" s="1175"/>
      <c r="H46" s="1175">
        <v>31</v>
      </c>
      <c r="I46" s="1157">
        <f t="shared" si="7"/>
        <v>31</v>
      </c>
      <c r="J46" s="1158">
        <f t="shared" si="9"/>
        <v>1</v>
      </c>
      <c r="K46" s="260"/>
      <c r="L46" s="1121">
        <f t="shared" si="12"/>
        <v>55800</v>
      </c>
      <c r="M46" s="1115">
        <f t="shared" si="11"/>
        <v>55800</v>
      </c>
      <c r="N46" s="1122"/>
    </row>
    <row r="47" spans="1:14" x14ac:dyDescent="0.25">
      <c r="A47" s="1171">
        <f t="shared" si="8"/>
        <v>6.0599999999999987</v>
      </c>
      <c r="B47" s="1172" t="s">
        <v>730</v>
      </c>
      <c r="C47" s="1137" t="s">
        <v>728</v>
      </c>
      <c r="D47" s="228">
        <v>1</v>
      </c>
      <c r="E47" s="269">
        <v>26000</v>
      </c>
      <c r="F47" s="1174">
        <f t="shared" si="6"/>
        <v>26000</v>
      </c>
      <c r="G47" s="1175"/>
      <c r="H47" s="1175">
        <v>1</v>
      </c>
      <c r="I47" s="1157">
        <f t="shared" si="7"/>
        <v>1</v>
      </c>
      <c r="J47" s="1158">
        <f t="shared" si="9"/>
        <v>1</v>
      </c>
      <c r="K47" s="260"/>
      <c r="L47" s="1121">
        <f t="shared" si="12"/>
        <v>26000</v>
      </c>
      <c r="M47" s="1115">
        <f t="shared" si="11"/>
        <v>26000</v>
      </c>
      <c r="N47" s="1122"/>
    </row>
    <row r="48" spans="1:14" x14ac:dyDescent="0.25">
      <c r="A48" s="1171">
        <f t="shared" si="8"/>
        <v>6.0699999999999985</v>
      </c>
      <c r="B48" s="1176" t="s">
        <v>731</v>
      </c>
      <c r="C48" s="1137" t="s">
        <v>46</v>
      </c>
      <c r="D48" s="228">
        <v>110</v>
      </c>
      <c r="E48" s="269">
        <v>125</v>
      </c>
      <c r="F48" s="1174">
        <f t="shared" si="6"/>
        <v>13750</v>
      </c>
      <c r="G48" s="1175"/>
      <c r="H48" s="1175">
        <v>110</v>
      </c>
      <c r="I48" s="1157">
        <f t="shared" si="7"/>
        <v>110</v>
      </c>
      <c r="J48" s="1158">
        <f t="shared" si="9"/>
        <v>1</v>
      </c>
      <c r="K48" s="260"/>
      <c r="L48" s="1121">
        <f t="shared" si="12"/>
        <v>13750</v>
      </c>
      <c r="M48" s="1115">
        <f t="shared" si="11"/>
        <v>13750</v>
      </c>
      <c r="N48" s="1122"/>
    </row>
    <row r="49" spans="1:14" x14ac:dyDescent="0.25">
      <c r="A49" s="1171">
        <f t="shared" si="8"/>
        <v>6.0799999999999983</v>
      </c>
      <c r="B49" s="1172" t="s">
        <v>732</v>
      </c>
      <c r="C49" s="1137" t="s">
        <v>728</v>
      </c>
      <c r="D49" s="228">
        <v>1</v>
      </c>
      <c r="E49" s="269">
        <v>25000</v>
      </c>
      <c r="F49" s="1174">
        <f t="shared" si="6"/>
        <v>25000</v>
      </c>
      <c r="G49" s="1175"/>
      <c r="H49" s="1175">
        <v>1</v>
      </c>
      <c r="I49" s="1157">
        <f t="shared" si="7"/>
        <v>1</v>
      </c>
      <c r="J49" s="1158">
        <f t="shared" si="9"/>
        <v>1</v>
      </c>
      <c r="K49" s="260"/>
      <c r="L49" s="1121">
        <f t="shared" si="12"/>
        <v>25000</v>
      </c>
      <c r="M49" s="1115">
        <f t="shared" si="11"/>
        <v>25000</v>
      </c>
      <c r="N49" s="1122"/>
    </row>
    <row r="50" spans="1:14" x14ac:dyDescent="0.25">
      <c r="A50" s="1171">
        <f t="shared" si="8"/>
        <v>6.0899999999999981</v>
      </c>
      <c r="B50" s="1172" t="s">
        <v>733</v>
      </c>
      <c r="C50" s="1137" t="s">
        <v>135</v>
      </c>
      <c r="D50" s="228">
        <v>28.73</v>
      </c>
      <c r="E50" s="1177">
        <v>477.5</v>
      </c>
      <c r="F50" s="1174">
        <f t="shared" si="6"/>
        <v>13718.575000000001</v>
      </c>
      <c r="G50" s="1175"/>
      <c r="H50" s="1175">
        <v>28.73</v>
      </c>
      <c r="I50" s="1157">
        <f t="shared" si="7"/>
        <v>28.73</v>
      </c>
      <c r="J50" s="1158">
        <f t="shared" si="9"/>
        <v>1</v>
      </c>
      <c r="K50" s="260"/>
      <c r="L50" s="1121">
        <f t="shared" si="12"/>
        <v>13718.575000000001</v>
      </c>
      <c r="M50" s="1115">
        <f t="shared" si="11"/>
        <v>13718.575000000001</v>
      </c>
      <c r="N50" s="1122"/>
    </row>
    <row r="51" spans="1:14" x14ac:dyDescent="0.25">
      <c r="A51" s="1171">
        <f t="shared" si="8"/>
        <v>6.0999999999999979</v>
      </c>
      <c r="B51" s="1172" t="s">
        <v>734</v>
      </c>
      <c r="C51" s="1178" t="s">
        <v>135</v>
      </c>
      <c r="D51" s="1153">
        <v>33.15</v>
      </c>
      <c r="E51" s="1179">
        <v>380</v>
      </c>
      <c r="F51" s="1174">
        <f t="shared" si="6"/>
        <v>12597</v>
      </c>
      <c r="G51" s="1180">
        <v>10</v>
      </c>
      <c r="H51" s="1180">
        <v>23.15</v>
      </c>
      <c r="I51" s="1157">
        <f>H51+G51</f>
        <v>33.15</v>
      </c>
      <c r="J51" s="1158">
        <f t="shared" si="9"/>
        <v>1</v>
      </c>
      <c r="K51" s="260">
        <f t="shared" ref="K51" si="13">G51*E51</f>
        <v>3800</v>
      </c>
      <c r="L51" s="1121">
        <f t="shared" si="12"/>
        <v>8797</v>
      </c>
      <c r="M51" s="1115">
        <f t="shared" si="11"/>
        <v>12597</v>
      </c>
      <c r="N51" s="1122"/>
    </row>
    <row r="52" spans="1:14" x14ac:dyDescent="0.25">
      <c r="A52" s="228"/>
      <c r="B52" s="1160" t="s">
        <v>735</v>
      </c>
      <c r="C52" s="228"/>
      <c r="D52" s="228"/>
      <c r="E52" s="228"/>
      <c r="F52" s="1181">
        <f>SUM(F42:F51)</f>
        <v>237293.07500000001</v>
      </c>
      <c r="G52" s="1180"/>
      <c r="H52" s="1180"/>
      <c r="I52" s="1180"/>
      <c r="J52" s="1180"/>
      <c r="K52" s="253">
        <f>SUM(K42:K51)</f>
        <v>58227.5</v>
      </c>
      <c r="L52" s="1124">
        <f>SUM(L45:L51)</f>
        <v>179065.57500000001</v>
      </c>
      <c r="M52" s="1115">
        <f>SUM(M42:M51)</f>
        <v>237293.07500000001</v>
      </c>
      <c r="N52" s="1122"/>
    </row>
    <row r="53" spans="1:14" x14ac:dyDescent="0.25">
      <c r="A53" s="265">
        <v>7</v>
      </c>
      <c r="B53" s="249" t="s">
        <v>736</v>
      </c>
      <c r="C53" s="228"/>
      <c r="D53" s="228"/>
      <c r="E53" s="228"/>
      <c r="F53" s="1169"/>
      <c r="G53" s="1175"/>
      <c r="H53" s="1175"/>
      <c r="I53" s="1157"/>
      <c r="J53" s="1158"/>
      <c r="K53" s="260"/>
      <c r="L53" s="1121"/>
      <c r="M53" s="1115"/>
      <c r="N53" s="1122"/>
    </row>
    <row r="54" spans="1:14" ht="24" x14ac:dyDescent="0.25">
      <c r="A54" s="1171">
        <f>+A53+0.01</f>
        <v>7.01</v>
      </c>
      <c r="B54" s="1140" t="s">
        <v>711</v>
      </c>
      <c r="C54" s="1178" t="s">
        <v>135</v>
      </c>
      <c r="D54" s="1153">
        <v>5.7</v>
      </c>
      <c r="E54" s="1179">
        <v>10773.54</v>
      </c>
      <c r="F54" s="1174">
        <f t="shared" ref="F54:F59" si="14">D54*E54</f>
        <v>61409.178000000007</v>
      </c>
      <c r="G54" s="1180">
        <v>1.5</v>
      </c>
      <c r="H54" s="1180">
        <v>4.2</v>
      </c>
      <c r="I54" s="1157">
        <f t="shared" si="7"/>
        <v>5.7</v>
      </c>
      <c r="J54" s="1158">
        <f t="shared" ref="J54:J55" si="15">I54/D54</f>
        <v>1</v>
      </c>
      <c r="K54" s="260">
        <f t="shared" si="10"/>
        <v>16160.310000000001</v>
      </c>
      <c r="L54" s="1121">
        <f>H54*E54</f>
        <v>45248.868000000002</v>
      </c>
      <c r="M54" s="1115">
        <f t="shared" si="11"/>
        <v>61409.178</v>
      </c>
      <c r="N54" s="1122"/>
    </row>
    <row r="55" spans="1:14" ht="24" x14ac:dyDescent="0.25">
      <c r="A55" s="1171">
        <f t="shared" ref="A55:A59" si="16">+A54+0.01</f>
        <v>7.02</v>
      </c>
      <c r="B55" s="1117" t="s">
        <v>713</v>
      </c>
      <c r="C55" s="1178" t="s">
        <v>135</v>
      </c>
      <c r="D55" s="1153">
        <v>2.62</v>
      </c>
      <c r="E55" s="1179">
        <v>28714.59</v>
      </c>
      <c r="F55" s="1174">
        <f t="shared" si="14"/>
        <v>75232.2258</v>
      </c>
      <c r="G55" s="1180">
        <v>0.4</v>
      </c>
      <c r="H55" s="1180">
        <v>2.2200000000000002</v>
      </c>
      <c r="I55" s="1157">
        <f t="shared" si="7"/>
        <v>2.62</v>
      </c>
      <c r="J55" s="1158">
        <f t="shared" si="15"/>
        <v>1</v>
      </c>
      <c r="K55" s="260">
        <f t="shared" si="10"/>
        <v>11485.836000000001</v>
      </c>
      <c r="L55" s="1121">
        <f>H55*E55</f>
        <v>63746.389800000004</v>
      </c>
      <c r="M55" s="1115">
        <f t="shared" si="11"/>
        <v>75232.2258</v>
      </c>
      <c r="N55" s="1122"/>
    </row>
    <row r="56" spans="1:14" ht="24" x14ac:dyDescent="0.25">
      <c r="A56" s="1171">
        <f t="shared" si="16"/>
        <v>7.0299999999999994</v>
      </c>
      <c r="B56" s="1182" t="s">
        <v>715</v>
      </c>
      <c r="C56" s="1178" t="s">
        <v>135</v>
      </c>
      <c r="D56" s="1153">
        <v>2.52</v>
      </c>
      <c r="E56" s="1179">
        <v>17258.419999999998</v>
      </c>
      <c r="F56" s="1174">
        <f t="shared" si="14"/>
        <v>43491.218399999998</v>
      </c>
      <c r="G56" s="1180"/>
      <c r="H56" s="1180">
        <v>2.52</v>
      </c>
      <c r="I56" s="1157"/>
      <c r="J56" s="1158"/>
      <c r="K56" s="260"/>
      <c r="L56" s="1121">
        <f t="shared" ref="L56:L59" si="17">H56*E56</f>
        <v>43491.218399999998</v>
      </c>
      <c r="M56" s="1115">
        <f t="shared" si="11"/>
        <v>43491.218399999998</v>
      </c>
      <c r="N56" s="1122"/>
    </row>
    <row r="57" spans="1:14" x14ac:dyDescent="0.25">
      <c r="A57" s="1171">
        <f t="shared" si="16"/>
        <v>7.0399999999999991</v>
      </c>
      <c r="B57" s="1145" t="s">
        <v>737</v>
      </c>
      <c r="C57" s="1178" t="s">
        <v>135</v>
      </c>
      <c r="D57" s="1153">
        <v>0.7</v>
      </c>
      <c r="E57" s="1179">
        <v>28955.200000000001</v>
      </c>
      <c r="F57" s="1174">
        <f t="shared" si="14"/>
        <v>20268.64</v>
      </c>
      <c r="G57" s="1180"/>
      <c r="H57" s="1180">
        <v>0.7</v>
      </c>
      <c r="I57" s="1157"/>
      <c r="J57" s="1158"/>
      <c r="K57" s="260"/>
      <c r="L57" s="1121">
        <f t="shared" si="17"/>
        <v>20268.64</v>
      </c>
      <c r="M57" s="1115">
        <f t="shared" si="11"/>
        <v>20268.64</v>
      </c>
      <c r="N57" s="1122"/>
    </row>
    <row r="58" spans="1:14" x14ac:dyDescent="0.25">
      <c r="A58" s="1171">
        <f t="shared" si="16"/>
        <v>7.0499999999999989</v>
      </c>
      <c r="B58" s="1117" t="s">
        <v>738</v>
      </c>
      <c r="C58" s="1178" t="s">
        <v>46</v>
      </c>
      <c r="D58" s="1153">
        <v>60</v>
      </c>
      <c r="E58" s="1179">
        <v>1610.22</v>
      </c>
      <c r="F58" s="1174">
        <f t="shared" si="14"/>
        <v>96613.2</v>
      </c>
      <c r="G58" s="1180"/>
      <c r="H58" s="1180">
        <v>60</v>
      </c>
      <c r="I58" s="1157"/>
      <c r="J58" s="1158"/>
      <c r="K58" s="260"/>
      <c r="L58" s="1121">
        <f t="shared" si="17"/>
        <v>96613.2</v>
      </c>
      <c r="M58" s="1115">
        <f t="shared" si="11"/>
        <v>96613.2</v>
      </c>
      <c r="N58" s="1122"/>
    </row>
    <row r="59" spans="1:14" x14ac:dyDescent="0.25">
      <c r="A59" s="1171">
        <f t="shared" si="16"/>
        <v>7.0599999999999987</v>
      </c>
      <c r="B59" s="1182" t="s">
        <v>739</v>
      </c>
      <c r="C59" s="1178" t="s">
        <v>135</v>
      </c>
      <c r="D59" s="1153">
        <v>4.5</v>
      </c>
      <c r="E59" s="1179">
        <v>10723.54</v>
      </c>
      <c r="F59" s="1174">
        <f t="shared" si="14"/>
        <v>48255.930000000008</v>
      </c>
      <c r="G59" s="1180"/>
      <c r="H59" s="1180">
        <v>4.5</v>
      </c>
      <c r="I59" s="1157"/>
      <c r="J59" s="1158"/>
      <c r="K59" s="260"/>
      <c r="L59" s="1121">
        <f t="shared" si="17"/>
        <v>48255.930000000008</v>
      </c>
      <c r="M59" s="1115">
        <f t="shared" si="11"/>
        <v>48255.930000000008</v>
      </c>
      <c r="N59" s="1122"/>
    </row>
    <row r="60" spans="1:14" x14ac:dyDescent="0.25">
      <c r="A60" s="246"/>
      <c r="B60" s="1160" t="s">
        <v>740</v>
      </c>
      <c r="C60" s="1137"/>
      <c r="D60" s="228"/>
      <c r="E60" s="1183"/>
      <c r="F60" s="1181">
        <f>SUM(F54:F59)</f>
        <v>345270.3922</v>
      </c>
      <c r="G60" s="1175"/>
      <c r="H60" s="1175"/>
      <c r="I60" s="1157"/>
      <c r="J60" s="1158"/>
      <c r="K60" s="253">
        <f>SUM(K54:K59)</f>
        <v>27646.146000000001</v>
      </c>
      <c r="L60" s="1124">
        <f>SUM(L54:L59)</f>
        <v>317624.24619999999</v>
      </c>
      <c r="M60" s="1125">
        <f t="shared" si="11"/>
        <v>345270.3922</v>
      </c>
      <c r="N60" s="1122"/>
    </row>
    <row r="61" spans="1:14" x14ac:dyDescent="0.25">
      <c r="A61" s="1184">
        <v>8</v>
      </c>
      <c r="B61" s="247" t="s">
        <v>658</v>
      </c>
      <c r="C61" s="228"/>
      <c r="D61" s="228"/>
      <c r="E61" s="1183"/>
      <c r="F61" s="1169"/>
      <c r="G61" s="1175"/>
      <c r="H61" s="1175"/>
      <c r="I61" s="1157"/>
      <c r="J61" s="1158"/>
      <c r="K61" s="260"/>
      <c r="L61" s="1121"/>
      <c r="M61" s="1115"/>
      <c r="N61" s="1122"/>
    </row>
    <row r="62" spans="1:14" ht="24.75" customHeight="1" x14ac:dyDescent="0.25">
      <c r="A62" s="1171">
        <v>8.01</v>
      </c>
      <c r="B62" s="1117" t="s">
        <v>741</v>
      </c>
      <c r="C62" s="228" t="s">
        <v>50</v>
      </c>
      <c r="D62" s="228">
        <v>1</v>
      </c>
      <c r="E62" s="269">
        <v>26000</v>
      </c>
      <c r="F62" s="1185">
        <f t="shared" ref="F62:F64" si="18">D62*E62</f>
        <v>26000</v>
      </c>
      <c r="G62" s="1175">
        <v>1</v>
      </c>
      <c r="H62" s="1175"/>
      <c r="I62" s="1157">
        <f t="shared" si="7"/>
        <v>1</v>
      </c>
      <c r="J62" s="1158">
        <f t="shared" ref="J62:J67" si="19">I62/D62</f>
        <v>1</v>
      </c>
      <c r="K62" s="260">
        <f t="shared" si="10"/>
        <v>26000</v>
      </c>
      <c r="L62" s="1121"/>
      <c r="M62" s="1115">
        <f t="shared" si="11"/>
        <v>26000</v>
      </c>
      <c r="N62" s="1122"/>
    </row>
    <row r="63" spans="1:14" x14ac:dyDescent="0.25">
      <c r="A63" s="1171">
        <v>8.02</v>
      </c>
      <c r="B63" s="257" t="s">
        <v>742</v>
      </c>
      <c r="C63" s="228" t="s">
        <v>50</v>
      </c>
      <c r="D63" s="228">
        <v>1</v>
      </c>
      <c r="E63" s="269">
        <v>5000</v>
      </c>
      <c r="F63" s="1174">
        <f t="shared" si="18"/>
        <v>5000</v>
      </c>
      <c r="G63" s="1175">
        <v>1</v>
      </c>
      <c r="H63" s="1175"/>
      <c r="I63" s="1157">
        <f>H63+G63</f>
        <v>1</v>
      </c>
      <c r="J63" s="1158">
        <f t="shared" si="19"/>
        <v>1</v>
      </c>
      <c r="K63" s="260">
        <f t="shared" si="10"/>
        <v>5000</v>
      </c>
      <c r="L63" s="1121"/>
      <c r="M63" s="1115">
        <f t="shared" si="11"/>
        <v>5000</v>
      </c>
      <c r="N63" s="1122"/>
    </row>
    <row r="64" spans="1:14" x14ac:dyDescent="0.25">
      <c r="A64" s="1171"/>
      <c r="B64" s="257" t="s">
        <v>743</v>
      </c>
      <c r="C64" s="228" t="s">
        <v>46</v>
      </c>
      <c r="D64" s="228">
        <v>55.25</v>
      </c>
      <c r="E64" s="269">
        <v>1745.36</v>
      </c>
      <c r="F64" s="1174">
        <f t="shared" si="18"/>
        <v>96431.14</v>
      </c>
      <c r="G64" s="1175"/>
      <c r="H64" s="1175">
        <v>55.25</v>
      </c>
      <c r="I64" s="1157"/>
      <c r="J64" s="1158"/>
      <c r="K64" s="260"/>
      <c r="L64" s="1121">
        <f t="shared" ref="L64" si="20">H64*E64</f>
        <v>96431.14</v>
      </c>
      <c r="M64" s="1115">
        <f t="shared" si="11"/>
        <v>96431.14</v>
      </c>
      <c r="N64" s="1122"/>
    </row>
    <row r="65" spans="1:14" x14ac:dyDescent="0.25">
      <c r="A65" s="1171"/>
      <c r="B65" s="249" t="s">
        <v>744</v>
      </c>
      <c r="C65" s="228"/>
      <c r="D65" s="228"/>
      <c r="E65" s="1183"/>
      <c r="F65" s="1181">
        <f>SUM(F62:F64)</f>
        <v>127431.14</v>
      </c>
      <c r="G65" s="1175"/>
      <c r="H65" s="1175"/>
      <c r="I65" s="1157"/>
      <c r="J65" s="1158"/>
      <c r="K65" s="253">
        <f>SUM(K62:K64)</f>
        <v>31000</v>
      </c>
      <c r="L65" s="1124">
        <f>SUM(L62:L64)</f>
        <v>96431.14</v>
      </c>
      <c r="M65" s="1125">
        <f t="shared" si="11"/>
        <v>127431.14</v>
      </c>
      <c r="N65" s="1122"/>
    </row>
    <row r="66" spans="1:14" x14ac:dyDescent="0.25">
      <c r="A66" s="1184">
        <v>9</v>
      </c>
      <c r="B66" s="247" t="s">
        <v>745</v>
      </c>
      <c r="C66" s="228"/>
      <c r="D66" s="228"/>
      <c r="E66" s="1183"/>
      <c r="F66" s="1169"/>
      <c r="G66" s="1175"/>
      <c r="H66" s="1175"/>
      <c r="I66" s="1157"/>
      <c r="J66" s="1158"/>
      <c r="K66" s="260"/>
      <c r="L66" s="1121"/>
      <c r="M66" s="1115"/>
      <c r="N66" s="1122"/>
    </row>
    <row r="67" spans="1:14" ht="24.75" x14ac:dyDescent="0.25">
      <c r="A67" s="1171">
        <v>9.01</v>
      </c>
      <c r="B67" s="237" t="s">
        <v>712</v>
      </c>
      <c r="C67" s="1153" t="s">
        <v>61</v>
      </c>
      <c r="D67" s="1153">
        <v>91.31</v>
      </c>
      <c r="E67" s="1186">
        <v>1453.2</v>
      </c>
      <c r="F67" s="1174">
        <f t="shared" ref="F67" si="21">D67*E67</f>
        <v>132691.69200000001</v>
      </c>
      <c r="G67" s="1180">
        <v>18.920000000000002</v>
      </c>
      <c r="H67" s="1180">
        <v>72.39</v>
      </c>
      <c r="I67" s="1157">
        <f t="shared" si="7"/>
        <v>91.31</v>
      </c>
      <c r="J67" s="1158">
        <f t="shared" si="19"/>
        <v>1</v>
      </c>
      <c r="K67" s="260">
        <f t="shared" si="10"/>
        <v>27494.544000000002</v>
      </c>
      <c r="L67" s="1121">
        <f>H67*E67</f>
        <v>105197.148</v>
      </c>
      <c r="M67" s="1115">
        <f t="shared" si="11"/>
        <v>132691.69200000001</v>
      </c>
      <c r="N67" s="1122"/>
    </row>
    <row r="68" spans="1:14" x14ac:dyDescent="0.25">
      <c r="A68" s="1171"/>
      <c r="B68" s="249" t="s">
        <v>746</v>
      </c>
      <c r="C68" s="228"/>
      <c r="D68" s="228"/>
      <c r="E68" s="1183"/>
      <c r="F68" s="1181">
        <f>SUM(F67)</f>
        <v>132691.69200000001</v>
      </c>
      <c r="G68" s="1175"/>
      <c r="H68" s="1175"/>
      <c r="I68" s="1157"/>
      <c r="J68" s="1158"/>
      <c r="K68" s="253">
        <f>SUM(K67)</f>
        <v>27494.544000000002</v>
      </c>
      <c r="L68" s="1124">
        <f>SUM(L67)</f>
        <v>105197.148</v>
      </c>
      <c r="M68" s="1125">
        <f t="shared" si="11"/>
        <v>132691.69200000001</v>
      </c>
      <c r="N68" s="1122"/>
    </row>
    <row r="69" spans="1:14" x14ac:dyDescent="0.25">
      <c r="A69" s="1184">
        <v>10</v>
      </c>
      <c r="B69" s="1187" t="s">
        <v>747</v>
      </c>
      <c r="C69" s="226"/>
      <c r="D69" s="226"/>
      <c r="E69" s="1188"/>
      <c r="F69" s="1189"/>
      <c r="G69" s="1114"/>
      <c r="H69" s="1114"/>
      <c r="I69" s="1157"/>
      <c r="J69" s="1158"/>
      <c r="K69" s="260"/>
      <c r="L69" s="1121"/>
      <c r="M69" s="1115"/>
      <c r="N69" s="1122"/>
    </row>
    <row r="70" spans="1:14" x14ac:dyDescent="0.25">
      <c r="A70" s="1171">
        <v>10.01</v>
      </c>
      <c r="B70" s="1172" t="s">
        <v>748</v>
      </c>
      <c r="C70" s="1173" t="s">
        <v>61</v>
      </c>
      <c r="D70" s="228">
        <v>371.5</v>
      </c>
      <c r="E70" s="1190">
        <v>339.45</v>
      </c>
      <c r="F70" s="1191">
        <f t="shared" ref="F70:F73" si="22">D70*E70</f>
        <v>126105.675</v>
      </c>
      <c r="G70" s="1175">
        <v>220</v>
      </c>
      <c r="H70" s="1175">
        <v>151.5</v>
      </c>
      <c r="I70" s="1157">
        <f t="shared" si="7"/>
        <v>371.5</v>
      </c>
      <c r="J70" s="1158">
        <f t="shared" ref="J70:J73" si="23">I70/D70</f>
        <v>1</v>
      </c>
      <c r="K70" s="260">
        <f t="shared" si="10"/>
        <v>74679</v>
      </c>
      <c r="L70" s="1121">
        <f>H70*E70</f>
        <v>51426.674999999996</v>
      </c>
      <c r="M70" s="1115">
        <f t="shared" si="11"/>
        <v>126105.67499999999</v>
      </c>
      <c r="N70" s="1122"/>
    </row>
    <row r="71" spans="1:14" x14ac:dyDescent="0.25">
      <c r="A71" s="1171">
        <v>10.02</v>
      </c>
      <c r="B71" s="1172" t="s">
        <v>285</v>
      </c>
      <c r="C71" s="1173" t="s">
        <v>61</v>
      </c>
      <c r="D71" s="228">
        <v>371.5</v>
      </c>
      <c r="E71" s="1190">
        <v>100.96</v>
      </c>
      <c r="F71" s="1191">
        <f t="shared" si="22"/>
        <v>37506.639999999999</v>
      </c>
      <c r="G71" s="1175">
        <v>220</v>
      </c>
      <c r="H71" s="1175">
        <v>151.5</v>
      </c>
      <c r="I71" s="1157">
        <f t="shared" si="7"/>
        <v>371.5</v>
      </c>
      <c r="J71" s="1158">
        <f t="shared" si="23"/>
        <v>1</v>
      </c>
      <c r="K71" s="260">
        <f t="shared" si="10"/>
        <v>22211.199999999997</v>
      </c>
      <c r="L71" s="1121">
        <f>H71*E71</f>
        <v>15295.439999999999</v>
      </c>
      <c r="M71" s="1115">
        <f t="shared" si="11"/>
        <v>37506.639999999999</v>
      </c>
      <c r="N71" s="1122"/>
    </row>
    <row r="72" spans="1:14" x14ac:dyDescent="0.25">
      <c r="A72" s="1171">
        <v>10.029999999999999</v>
      </c>
      <c r="B72" s="1172" t="s">
        <v>661</v>
      </c>
      <c r="C72" s="228" t="s">
        <v>46</v>
      </c>
      <c r="D72" s="228">
        <v>310</v>
      </c>
      <c r="E72" s="1190">
        <v>185.1</v>
      </c>
      <c r="F72" s="1191">
        <f t="shared" si="22"/>
        <v>57381</v>
      </c>
      <c r="G72" s="1175"/>
      <c r="H72" s="1175">
        <v>310</v>
      </c>
      <c r="I72" s="1157">
        <f t="shared" si="7"/>
        <v>310</v>
      </c>
      <c r="J72" s="1158">
        <f t="shared" si="23"/>
        <v>1</v>
      </c>
      <c r="K72" s="260"/>
      <c r="L72" s="1121">
        <f>H72*E72</f>
        <v>57381</v>
      </c>
      <c r="M72" s="1115">
        <f t="shared" si="11"/>
        <v>57381</v>
      </c>
      <c r="N72" s="1122"/>
    </row>
    <row r="73" spans="1:14" x14ac:dyDescent="0.25">
      <c r="A73" s="1171">
        <v>10.039999999999999</v>
      </c>
      <c r="B73" s="1172" t="s">
        <v>749</v>
      </c>
      <c r="C73" s="1128" t="s">
        <v>46</v>
      </c>
      <c r="D73" s="228">
        <v>310</v>
      </c>
      <c r="E73" s="1192">
        <v>154</v>
      </c>
      <c r="F73" s="1191">
        <f t="shared" si="22"/>
        <v>47740</v>
      </c>
      <c r="G73" s="1175">
        <v>200</v>
      </c>
      <c r="H73" s="1175">
        <v>110</v>
      </c>
      <c r="I73" s="1157">
        <f t="shared" si="7"/>
        <v>310</v>
      </c>
      <c r="J73" s="1158">
        <f t="shared" si="23"/>
        <v>1</v>
      </c>
      <c r="K73" s="260">
        <f t="shared" si="10"/>
        <v>30800</v>
      </c>
      <c r="L73" s="1121">
        <f>H73*E73</f>
        <v>16940</v>
      </c>
      <c r="M73" s="1115">
        <f t="shared" si="11"/>
        <v>47740</v>
      </c>
      <c r="N73" s="1122"/>
    </row>
    <row r="74" spans="1:14" x14ac:dyDescent="0.25">
      <c r="A74" s="249"/>
      <c r="B74" s="1193" t="s">
        <v>750</v>
      </c>
      <c r="C74" s="226"/>
      <c r="D74" s="226"/>
      <c r="E74" s="226"/>
      <c r="F74" s="1194">
        <f>SUM(F70:F73)</f>
        <v>268733.315</v>
      </c>
      <c r="G74" s="1170"/>
      <c r="H74" s="1170"/>
      <c r="I74" s="1170"/>
      <c r="J74" s="1170"/>
      <c r="K74" s="253">
        <f>SUM(K70:K73)</f>
        <v>127690.2</v>
      </c>
      <c r="L74" s="1195">
        <f>SUM(L70:L73)</f>
        <v>141043.11499999999</v>
      </c>
      <c r="M74" s="1125">
        <f t="shared" si="11"/>
        <v>268733.315</v>
      </c>
      <c r="N74" s="1122"/>
    </row>
    <row r="75" spans="1:14" ht="40.5" customHeight="1" x14ac:dyDescent="0.25">
      <c r="A75" s="1196"/>
      <c r="B75" s="275" t="s">
        <v>751</v>
      </c>
      <c r="C75" s="227"/>
      <c r="D75" s="227"/>
      <c r="E75" s="227"/>
      <c r="F75" s="1197">
        <f>SUM(F74+F68+F65+F60+F52)</f>
        <v>1111419.6142</v>
      </c>
      <c r="G75" s="1170"/>
      <c r="H75" s="1170"/>
      <c r="I75" s="1170"/>
      <c r="J75" s="1170"/>
      <c r="K75" s="233"/>
      <c r="L75" s="1195">
        <f>L74+L68+L60+L52+L35+L18</f>
        <v>895457.04419999989</v>
      </c>
      <c r="M75" s="253">
        <f t="shared" si="11"/>
        <v>895457.04419999989</v>
      </c>
      <c r="N75" s="1122"/>
    </row>
    <row r="76" spans="1:14" x14ac:dyDescent="0.25">
      <c r="A76" s="1198"/>
      <c r="B76" s="290" t="s">
        <v>67</v>
      </c>
      <c r="C76" s="208"/>
      <c r="D76" s="208"/>
      <c r="E76" s="208"/>
      <c r="F76" s="1199"/>
      <c r="G76" s="208"/>
      <c r="H76" s="208"/>
      <c r="I76" s="208"/>
      <c r="J76" s="208"/>
      <c r="K76" s="1200">
        <f>K34+K29+K21+K18+K14</f>
        <v>385213.9608</v>
      </c>
      <c r="L76" s="1201">
        <f>SUM(L35)</f>
        <v>123891.96</v>
      </c>
      <c r="M76" s="1201">
        <f t="shared" si="11"/>
        <v>509105.92080000002</v>
      </c>
      <c r="N76" s="1122"/>
    </row>
    <row r="77" spans="1:14" x14ac:dyDescent="0.25">
      <c r="A77" s="1198"/>
      <c r="B77" s="213" t="s">
        <v>94</v>
      </c>
      <c r="C77" s="208"/>
      <c r="D77" s="208"/>
      <c r="E77" s="208"/>
      <c r="F77" s="1199"/>
      <c r="G77" s="208"/>
      <c r="H77" s="208"/>
      <c r="I77" s="208"/>
      <c r="J77" s="208"/>
      <c r="K77" s="1200">
        <f>K74++K68+K65+K60+K52</f>
        <v>272058.39</v>
      </c>
      <c r="L77" s="1201">
        <f>SUM(L75)</f>
        <v>895457.04419999989</v>
      </c>
      <c r="M77" s="1201">
        <f t="shared" si="11"/>
        <v>1167515.4342</v>
      </c>
      <c r="N77" s="1122"/>
    </row>
    <row r="78" spans="1:14" x14ac:dyDescent="0.25">
      <c r="A78" s="1198"/>
      <c r="B78" s="213" t="s">
        <v>95</v>
      </c>
      <c r="C78" s="208"/>
      <c r="D78" s="208"/>
      <c r="E78" s="208"/>
      <c r="F78" s="1199"/>
      <c r="G78" s="208"/>
      <c r="H78" s="208"/>
      <c r="I78" s="208"/>
      <c r="J78" s="208"/>
      <c r="K78" s="1200">
        <f>SUM(K76:K77)</f>
        <v>657272.35080000001</v>
      </c>
      <c r="L78" s="1201">
        <f>SUM(L76:L77)</f>
        <v>1019349.0041999999</v>
      </c>
      <c r="M78" s="1201">
        <f>SUM(M76:M77)</f>
        <v>1676621.355</v>
      </c>
      <c r="N78" s="1122"/>
    </row>
    <row r="79" spans="1:14" x14ac:dyDescent="0.25">
      <c r="A79" s="1198"/>
      <c r="B79" s="213"/>
      <c r="C79" s="208"/>
      <c r="D79" s="208"/>
      <c r="E79" s="208"/>
      <c r="F79" s="1199"/>
      <c r="G79" s="208"/>
      <c r="H79" s="208"/>
      <c r="I79" s="208"/>
      <c r="J79" s="208"/>
      <c r="K79" s="1200"/>
      <c r="L79" s="1201"/>
      <c r="M79" s="1201"/>
      <c r="N79" s="1122"/>
    </row>
    <row r="80" spans="1:14" x14ac:dyDescent="0.25">
      <c r="A80" s="1198"/>
      <c r="B80" s="213"/>
      <c r="C80" s="208"/>
      <c r="D80" s="208"/>
      <c r="E80" s="208"/>
      <c r="F80" s="1199"/>
      <c r="G80" s="208"/>
      <c r="H80" s="208"/>
      <c r="I80" s="208"/>
      <c r="J80" s="208"/>
      <c r="K80" s="1200"/>
      <c r="L80" s="1201"/>
      <c r="M80" s="1201"/>
      <c r="N80" s="1122"/>
    </row>
    <row r="81" spans="1:14" x14ac:dyDescent="0.25">
      <c r="A81" s="1198"/>
      <c r="B81" s="213"/>
      <c r="C81" s="208"/>
      <c r="D81" s="208"/>
      <c r="E81" s="208"/>
      <c r="F81" s="1199"/>
      <c r="G81" s="208"/>
      <c r="H81" s="208"/>
      <c r="I81" s="208"/>
      <c r="J81" s="208"/>
      <c r="K81" s="1200"/>
      <c r="L81" s="1201"/>
      <c r="M81" s="1201"/>
      <c r="N81" s="1122"/>
    </row>
    <row r="82" spans="1:14" x14ac:dyDescent="0.25">
      <c r="A82" s="1198"/>
      <c r="B82" s="213"/>
      <c r="C82" s="208"/>
      <c r="D82" s="208"/>
      <c r="E82" s="208"/>
      <c r="F82" s="1199"/>
      <c r="G82" s="208"/>
      <c r="H82" s="208"/>
      <c r="I82" s="208"/>
      <c r="J82" s="208"/>
      <c r="K82" s="1200"/>
      <c r="L82" s="1201"/>
      <c r="M82" s="1201"/>
      <c r="N82" s="1122"/>
    </row>
    <row r="83" spans="1:14" x14ac:dyDescent="0.25">
      <c r="A83" s="1198"/>
      <c r="B83" s="213"/>
      <c r="C83" s="208"/>
      <c r="D83" s="208"/>
      <c r="E83" s="208"/>
      <c r="F83" s="1199"/>
      <c r="G83" s="208"/>
      <c r="H83" s="208"/>
      <c r="I83" s="208"/>
      <c r="J83" s="208"/>
      <c r="K83" s="1200"/>
      <c r="L83" s="1201"/>
      <c r="M83" s="1201"/>
      <c r="N83" s="1122"/>
    </row>
    <row r="84" spans="1:14" x14ac:dyDescent="0.25">
      <c r="A84" s="1198"/>
      <c r="B84" s="213"/>
      <c r="C84" s="208"/>
      <c r="D84" s="208"/>
      <c r="E84" s="208"/>
      <c r="F84" s="1199"/>
      <c r="G84" s="208"/>
      <c r="H84" s="208"/>
      <c r="I84" s="208"/>
      <c r="J84" s="208"/>
      <c r="K84" s="1200"/>
      <c r="L84" s="1201"/>
      <c r="M84" s="1201"/>
      <c r="N84" s="1122"/>
    </row>
    <row r="85" spans="1:14" x14ac:dyDescent="0.25">
      <c r="A85" s="1198"/>
      <c r="B85" s="213"/>
      <c r="C85" s="208"/>
      <c r="D85" s="208"/>
      <c r="E85" s="208"/>
      <c r="F85" s="1199"/>
      <c r="G85" s="208"/>
      <c r="H85" s="208"/>
      <c r="I85" s="208"/>
      <c r="J85" s="208"/>
      <c r="K85" s="1200"/>
      <c r="L85" s="1201"/>
      <c r="M85" s="1201"/>
      <c r="N85" s="1122"/>
    </row>
    <row r="86" spans="1:14" x14ac:dyDescent="0.25">
      <c r="A86" s="1198"/>
      <c r="B86" s="213"/>
      <c r="C86" s="208"/>
      <c r="D86" s="208"/>
      <c r="E86" s="208"/>
      <c r="F86" s="1199"/>
      <c r="G86" s="208"/>
      <c r="H86" s="208"/>
      <c r="I86" s="208"/>
      <c r="J86" s="208"/>
      <c r="K86" s="1200"/>
      <c r="L86" s="1201"/>
      <c r="M86" s="1201"/>
      <c r="N86" s="1122"/>
    </row>
    <row r="87" spans="1:14" x14ac:dyDescent="0.25">
      <c r="A87" s="1198"/>
      <c r="B87" s="213"/>
      <c r="C87" s="208"/>
      <c r="D87" s="208"/>
      <c r="E87" s="208"/>
      <c r="F87" s="1199"/>
      <c r="G87" s="208"/>
      <c r="H87" s="208"/>
      <c r="I87" s="208"/>
      <c r="J87" s="208"/>
      <c r="K87" s="1200"/>
      <c r="L87" s="1201"/>
      <c r="M87" s="1201"/>
      <c r="N87" s="1122"/>
    </row>
    <row r="88" spans="1:14" x14ac:dyDescent="0.25">
      <c r="A88" s="1198"/>
      <c r="B88" s="213"/>
      <c r="C88" s="208"/>
      <c r="D88" s="208"/>
      <c r="E88" s="208"/>
      <c r="F88" s="1199"/>
      <c r="G88" s="208"/>
      <c r="H88" s="208"/>
      <c r="I88" s="208"/>
      <c r="J88" s="208"/>
      <c r="K88" s="1200"/>
      <c r="L88" s="1201"/>
      <c r="M88" s="1201"/>
      <c r="N88" s="1122"/>
    </row>
    <row r="89" spans="1:14" x14ac:dyDescent="0.25">
      <c r="A89" s="1198"/>
      <c r="B89" s="213"/>
      <c r="C89" s="208"/>
      <c r="D89" s="208"/>
      <c r="E89" s="208"/>
      <c r="F89" s="1199"/>
      <c r="G89" s="208"/>
      <c r="H89" s="208"/>
      <c r="I89" s="208"/>
      <c r="J89" s="208"/>
      <c r="K89" s="1200"/>
      <c r="L89" s="1201"/>
      <c r="M89" s="1201"/>
      <c r="N89" s="1122"/>
    </row>
    <row r="90" spans="1:14" x14ac:dyDescent="0.25">
      <c r="A90" s="1198"/>
      <c r="B90" s="213"/>
      <c r="C90" s="208"/>
      <c r="D90" s="208"/>
      <c r="E90" s="208"/>
      <c r="F90" s="1199"/>
      <c r="G90" s="208"/>
      <c r="H90" s="208"/>
      <c r="I90" s="208"/>
      <c r="J90" s="208"/>
      <c r="K90" s="1200"/>
      <c r="L90" s="1201"/>
      <c r="M90" s="1201"/>
      <c r="N90" s="1122"/>
    </row>
    <row r="91" spans="1:14" x14ac:dyDescent="0.25">
      <c r="A91" s="1198"/>
      <c r="B91" s="213"/>
      <c r="C91" s="208"/>
      <c r="D91" s="208"/>
      <c r="E91" s="208"/>
      <c r="F91" s="1199"/>
      <c r="G91" s="208"/>
      <c r="H91" s="208"/>
      <c r="I91" s="208"/>
      <c r="J91" s="208"/>
      <c r="K91" s="1200"/>
      <c r="L91" s="1201"/>
      <c r="M91" s="1201"/>
      <c r="N91" s="1122"/>
    </row>
    <row r="92" spans="1:14" x14ac:dyDescent="0.25">
      <c r="A92" s="1198"/>
      <c r="B92" s="213"/>
      <c r="C92" s="208"/>
      <c r="D92" s="208"/>
      <c r="E92" s="208"/>
      <c r="F92" s="1199"/>
      <c r="G92" s="208"/>
      <c r="H92" s="208"/>
      <c r="I92" s="208"/>
      <c r="J92" s="208"/>
      <c r="K92" s="1200"/>
      <c r="L92" s="1201"/>
      <c r="M92" s="1201"/>
      <c r="N92" s="1122"/>
    </row>
    <row r="93" spans="1:14" x14ac:dyDescent="0.25">
      <c r="A93" s="1198"/>
      <c r="B93" s="213"/>
      <c r="C93" s="208"/>
      <c r="D93" s="208"/>
      <c r="E93" s="208"/>
      <c r="F93" s="1199"/>
      <c r="G93" s="208"/>
      <c r="H93" s="208"/>
      <c r="I93" s="208"/>
      <c r="J93" s="208"/>
      <c r="K93" s="1200"/>
      <c r="L93" s="1201"/>
      <c r="M93" s="1201"/>
      <c r="N93" s="1122"/>
    </row>
    <row r="94" spans="1:14" x14ac:dyDescent="0.25">
      <c r="A94" s="1198"/>
      <c r="B94" s="213"/>
      <c r="C94" s="208"/>
      <c r="D94" s="208"/>
      <c r="E94" s="208"/>
      <c r="F94" s="1199"/>
      <c r="G94" s="208"/>
      <c r="H94" s="208"/>
      <c r="I94" s="208"/>
      <c r="J94" s="208"/>
      <c r="K94" s="1200"/>
      <c r="L94" s="1201"/>
      <c r="M94" s="1201"/>
      <c r="N94" s="1122"/>
    </row>
    <row r="95" spans="1:14" x14ac:dyDescent="0.25">
      <c r="A95" s="1198"/>
      <c r="B95" s="213"/>
      <c r="C95" s="208"/>
      <c r="D95" s="208"/>
      <c r="E95" s="208"/>
      <c r="F95" s="1199"/>
      <c r="G95" s="208"/>
      <c r="H95" s="208"/>
      <c r="I95" s="208"/>
      <c r="J95" s="208"/>
      <c r="K95" s="1200"/>
      <c r="L95" s="1201"/>
      <c r="M95" s="1201"/>
      <c r="N95" s="1122"/>
    </row>
    <row r="96" spans="1:14" x14ac:dyDescent="0.25">
      <c r="A96" s="1198"/>
      <c r="B96" s="213"/>
      <c r="C96" s="208"/>
      <c r="D96" s="208"/>
      <c r="E96" s="208"/>
      <c r="F96" s="1199"/>
      <c r="G96" s="208"/>
      <c r="H96" s="208"/>
      <c r="I96" s="208"/>
      <c r="J96" s="208"/>
      <c r="K96" s="1200"/>
      <c r="L96" s="1201"/>
      <c r="M96" s="1201"/>
      <c r="N96" s="1122"/>
    </row>
    <row r="97" spans="1:14" x14ac:dyDescent="0.25">
      <c r="A97" s="1198"/>
      <c r="B97" s="213"/>
      <c r="C97" s="208"/>
      <c r="D97" s="208"/>
      <c r="E97" s="208"/>
      <c r="F97" s="1199"/>
      <c r="G97" s="208"/>
      <c r="H97" s="208"/>
      <c r="I97" s="208"/>
      <c r="J97" s="208"/>
      <c r="K97" s="1200"/>
      <c r="L97" s="1201"/>
      <c r="M97" s="1201"/>
      <c r="N97" s="1122"/>
    </row>
    <row r="98" spans="1:14" x14ac:dyDescent="0.25">
      <c r="A98" s="1198"/>
      <c r="B98" s="213"/>
      <c r="C98" s="208"/>
      <c r="D98" s="208"/>
      <c r="E98" s="208"/>
      <c r="F98" s="1199"/>
      <c r="G98" s="208"/>
      <c r="H98" s="208"/>
      <c r="I98" s="208"/>
      <c r="J98" s="208"/>
      <c r="K98" s="1200"/>
      <c r="L98" s="1201"/>
      <c r="M98" s="1201"/>
      <c r="N98" s="1122"/>
    </row>
    <row r="99" spans="1:14" x14ac:dyDescent="0.25">
      <c r="A99" s="1198"/>
      <c r="B99" s="213"/>
      <c r="C99" s="208"/>
      <c r="D99" s="208"/>
      <c r="E99" s="208"/>
      <c r="F99" s="1199"/>
      <c r="G99" s="208"/>
      <c r="H99" s="208"/>
      <c r="I99" s="208"/>
      <c r="J99" s="208"/>
      <c r="K99" s="1200"/>
      <c r="L99" s="1201"/>
      <c r="M99" s="1201"/>
      <c r="N99" s="1122"/>
    </row>
    <row r="100" spans="1:14" x14ac:dyDescent="0.25">
      <c r="A100" s="1198"/>
      <c r="B100" s="213"/>
      <c r="C100" s="208"/>
      <c r="D100" s="208"/>
      <c r="E100" s="208"/>
      <c r="F100" s="1199"/>
      <c r="G100" s="208"/>
      <c r="H100" s="208"/>
      <c r="I100" s="208"/>
      <c r="J100" s="208"/>
      <c r="K100" s="1200"/>
      <c r="L100" s="1201"/>
      <c r="M100" s="1201"/>
      <c r="N100" s="1122"/>
    </row>
    <row r="101" spans="1:14" x14ac:dyDescent="0.25">
      <c r="A101" s="1198"/>
      <c r="B101" s="213"/>
      <c r="C101" s="208"/>
      <c r="D101" s="208"/>
      <c r="E101" s="208"/>
      <c r="F101" s="1199"/>
      <c r="G101" s="208"/>
      <c r="H101" s="208"/>
      <c r="I101" s="208"/>
      <c r="J101" s="208"/>
      <c r="K101" s="1200"/>
      <c r="L101" s="1201"/>
      <c r="M101" s="1201"/>
      <c r="N101" s="1122"/>
    </row>
    <row r="102" spans="1:14" x14ac:dyDescent="0.25">
      <c r="A102" s="1198"/>
      <c r="B102" s="213"/>
      <c r="C102" s="208"/>
      <c r="D102" s="208"/>
      <c r="E102" s="208"/>
      <c r="F102" s="1199"/>
      <c r="G102" s="208"/>
      <c r="H102" s="208"/>
      <c r="I102" s="208"/>
      <c r="J102" s="208"/>
      <c r="K102" s="1200"/>
      <c r="L102" s="1201"/>
      <c r="M102" s="1201"/>
      <c r="N102" s="1122"/>
    </row>
    <row r="103" spans="1:14" x14ac:dyDescent="0.25">
      <c r="A103" s="1198"/>
      <c r="B103" s="213"/>
      <c r="C103" s="208"/>
      <c r="D103" s="208"/>
      <c r="E103" s="208"/>
      <c r="F103" s="1199"/>
      <c r="G103" s="208"/>
      <c r="H103" s="208"/>
      <c r="I103" s="208"/>
      <c r="J103" s="208"/>
      <c r="K103" s="1200"/>
      <c r="L103" s="1201"/>
      <c r="M103" s="1201"/>
      <c r="N103" s="1122"/>
    </row>
    <row r="104" spans="1:14" x14ac:dyDescent="0.25">
      <c r="A104" s="1198"/>
      <c r="B104" s="213"/>
      <c r="C104" s="208"/>
      <c r="D104" s="208"/>
      <c r="E104" s="208"/>
      <c r="F104" s="1199"/>
      <c r="G104" s="208"/>
      <c r="H104" s="208"/>
      <c r="I104" s="208"/>
      <c r="J104" s="208"/>
      <c r="K104" s="1200"/>
      <c r="L104" s="1201"/>
      <c r="M104" s="1201"/>
      <c r="N104" s="1122"/>
    </row>
    <row r="105" spans="1:14" x14ac:dyDescent="0.25">
      <c r="A105" s="1198"/>
      <c r="B105" s="213"/>
      <c r="C105" s="208"/>
      <c r="D105" s="208"/>
      <c r="E105" s="208"/>
      <c r="F105" s="1199"/>
      <c r="G105" s="208"/>
      <c r="H105" s="208"/>
      <c r="I105" s="208"/>
      <c r="J105" s="208"/>
      <c r="K105" s="1200"/>
      <c r="L105" s="1201"/>
      <c r="M105" s="1201"/>
      <c r="N105" s="1122"/>
    </row>
    <row r="106" spans="1:14" x14ac:dyDescent="0.25">
      <c r="A106" s="1198"/>
      <c r="B106" s="213"/>
      <c r="C106" s="208"/>
      <c r="D106" s="208"/>
      <c r="E106" s="208"/>
      <c r="F106" s="1199"/>
      <c r="G106" s="208"/>
      <c r="H106" s="208"/>
      <c r="I106" s="208"/>
      <c r="J106" s="208"/>
      <c r="K106" s="1200"/>
      <c r="L106" s="1201"/>
      <c r="M106" s="1201"/>
      <c r="N106" s="1122"/>
    </row>
    <row r="107" spans="1:14" x14ac:dyDescent="0.25">
      <c r="A107" s="1198"/>
      <c r="B107" s="213"/>
      <c r="C107" s="208"/>
      <c r="D107" s="208"/>
      <c r="E107" s="208"/>
      <c r="F107" s="1199"/>
      <c r="G107" s="208"/>
      <c r="H107" s="208"/>
      <c r="I107" s="208"/>
      <c r="J107" s="208"/>
      <c r="K107" s="1200"/>
      <c r="L107" s="1201"/>
      <c r="M107" s="1201"/>
      <c r="N107" s="1122"/>
    </row>
    <row r="108" spans="1:14" x14ac:dyDescent="0.25">
      <c r="A108" s="1198"/>
      <c r="B108" s="213"/>
      <c r="C108" s="208"/>
      <c r="D108" s="208"/>
      <c r="E108" s="208"/>
      <c r="F108" s="1199"/>
      <c r="G108" s="208"/>
      <c r="H108" s="208"/>
      <c r="I108" s="208"/>
      <c r="J108" s="208"/>
      <c r="K108" s="1200"/>
      <c r="L108" s="1201"/>
      <c r="M108" s="1201"/>
      <c r="N108" s="1122"/>
    </row>
    <row r="109" spans="1:14" x14ac:dyDescent="0.25">
      <c r="A109" s="1198"/>
      <c r="B109" s="213"/>
      <c r="C109" s="208"/>
      <c r="D109" s="208"/>
      <c r="E109" s="208"/>
      <c r="F109" s="1199"/>
      <c r="G109" s="208"/>
      <c r="H109" s="208"/>
      <c r="I109" s="208"/>
      <c r="J109" s="208"/>
      <c r="K109" s="1200"/>
      <c r="L109" s="1201"/>
      <c r="M109" s="1201"/>
      <c r="N109" s="1122"/>
    </row>
    <row r="110" spans="1:14" x14ac:dyDescent="0.25">
      <c r="A110" s="1198"/>
      <c r="B110" s="213"/>
      <c r="C110" s="208"/>
      <c r="D110" s="208"/>
      <c r="E110" s="208"/>
      <c r="F110" s="1199"/>
      <c r="G110" s="208"/>
      <c r="H110" s="208"/>
      <c r="I110" s="208"/>
      <c r="J110" s="208"/>
      <c r="K110" s="1200"/>
      <c r="L110" s="1201"/>
      <c r="M110" s="1201"/>
      <c r="N110" s="1122"/>
    </row>
    <row r="111" spans="1:14" x14ac:dyDescent="0.25">
      <c r="A111" s="1198"/>
      <c r="B111" s="213"/>
      <c r="C111" s="208"/>
      <c r="D111" s="208"/>
      <c r="E111" s="208"/>
      <c r="F111" s="1199"/>
      <c r="G111" s="208"/>
      <c r="H111" s="208"/>
      <c r="I111" s="208"/>
      <c r="J111" s="208"/>
      <c r="K111" s="1200"/>
      <c r="L111" s="1201"/>
      <c r="M111" s="1201"/>
      <c r="N111" s="1122"/>
    </row>
    <row r="112" spans="1:14" x14ac:dyDescent="0.25">
      <c r="A112" s="1198"/>
      <c r="B112" s="213"/>
      <c r="C112" s="208"/>
      <c r="D112" s="208"/>
      <c r="E112" s="208"/>
      <c r="F112" s="1199"/>
      <c r="G112" s="208"/>
      <c r="H112" s="208"/>
      <c r="I112" s="208"/>
      <c r="J112" s="208"/>
      <c r="K112" s="329"/>
      <c r="L112" s="1201"/>
      <c r="M112" s="1201"/>
      <c r="N112" s="1122"/>
    </row>
    <row r="113" spans="1:14" x14ac:dyDescent="0.25">
      <c r="A113" s="1202"/>
      <c r="B113" s="1203"/>
      <c r="C113" s="1203"/>
      <c r="D113" s="1203"/>
      <c r="E113" s="1203"/>
      <c r="F113" s="1203"/>
      <c r="G113" s="1203"/>
      <c r="H113" s="1203"/>
      <c r="I113" s="1203"/>
      <c r="J113" s="1203"/>
      <c r="K113" s="1203"/>
      <c r="L113" s="1203"/>
      <c r="M113" s="1204"/>
      <c r="N113" s="1122"/>
    </row>
    <row r="114" spans="1:14" x14ac:dyDescent="0.25">
      <c r="A114" s="1271" t="s">
        <v>0</v>
      </c>
      <c r="B114" s="1252"/>
      <c r="C114" s="1252"/>
      <c r="D114" s="1252"/>
      <c r="E114" s="1252"/>
      <c r="F114" s="1252"/>
      <c r="G114" s="1252"/>
      <c r="H114" s="1252"/>
      <c r="I114" s="1252"/>
      <c r="J114" s="1252"/>
      <c r="K114" s="1252"/>
      <c r="L114" s="1252"/>
      <c r="M114" s="1272"/>
      <c r="N114" s="1122"/>
    </row>
    <row r="115" spans="1:14" x14ac:dyDescent="0.25">
      <c r="A115" s="1245" t="s">
        <v>1</v>
      </c>
      <c r="B115" s="1246"/>
      <c r="C115" s="1246"/>
      <c r="D115" s="1246"/>
      <c r="E115" s="1246"/>
      <c r="F115" s="1246"/>
      <c r="G115" s="1246"/>
      <c r="H115" s="1246"/>
      <c r="I115" s="1246"/>
      <c r="J115" s="1246"/>
      <c r="K115" s="1246"/>
      <c r="L115" s="1246"/>
      <c r="M115" s="1247"/>
      <c r="N115" s="1122"/>
    </row>
    <row r="116" spans="1:14" x14ac:dyDescent="0.25">
      <c r="A116" s="197"/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9" t="s">
        <v>97</v>
      </c>
      <c r="N116" s="1122"/>
    </row>
    <row r="117" spans="1:14" x14ac:dyDescent="0.25">
      <c r="A117" s="1205"/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8"/>
      <c r="N117" s="1122"/>
    </row>
    <row r="118" spans="1:14" x14ac:dyDescent="0.25">
      <c r="A118" s="206"/>
      <c r="B118" s="207" t="s">
        <v>3</v>
      </c>
      <c r="C118" s="213" t="s">
        <v>700</v>
      </c>
      <c r="D118" s="202"/>
      <c r="E118" s="213"/>
      <c r="F118" s="213"/>
      <c r="G118" s="1097"/>
      <c r="H118" s="208"/>
      <c r="I118" s="208"/>
      <c r="J118" s="208"/>
      <c r="M118" s="1098"/>
      <c r="N118" s="1122"/>
    </row>
    <row r="119" spans="1:14" x14ac:dyDescent="0.25">
      <c r="A119" s="206"/>
      <c r="B119" s="207" t="s">
        <v>6</v>
      </c>
      <c r="C119" s="212">
        <v>2</v>
      </c>
      <c r="D119" s="208"/>
      <c r="E119" s="213"/>
      <c r="F119" s="213"/>
      <c r="G119" s="213"/>
      <c r="H119" s="208"/>
      <c r="I119" s="208"/>
      <c r="J119" s="208"/>
      <c r="K119" s="208"/>
      <c r="L119" s="207" t="s">
        <v>5</v>
      </c>
      <c r="M119" s="209">
        <v>642100.32999999996</v>
      </c>
      <c r="N119" s="1122"/>
    </row>
    <row r="120" spans="1:14" x14ac:dyDescent="0.25">
      <c r="A120" s="206"/>
      <c r="B120" s="207" t="s">
        <v>8</v>
      </c>
      <c r="C120" s="213" t="s">
        <v>190</v>
      </c>
      <c r="D120" s="213"/>
      <c r="E120" s="213"/>
      <c r="F120" s="213"/>
      <c r="G120" s="214"/>
      <c r="H120" s="208"/>
      <c r="I120" s="208"/>
      <c r="J120" s="208"/>
      <c r="K120" s="208"/>
      <c r="L120" s="207" t="s">
        <v>7</v>
      </c>
      <c r="M120" s="1206">
        <v>128420.06</v>
      </c>
      <c r="N120" s="1207"/>
    </row>
    <row r="121" spans="1:14" x14ac:dyDescent="0.25">
      <c r="A121" s="206"/>
      <c r="B121" s="207" t="s">
        <v>12</v>
      </c>
      <c r="C121" s="213" t="s">
        <v>701</v>
      </c>
      <c r="D121" s="213"/>
      <c r="E121" s="213"/>
      <c r="F121" s="213"/>
      <c r="G121" s="213"/>
      <c r="H121" s="208"/>
      <c r="I121" s="208"/>
      <c r="J121" s="208"/>
      <c r="K121" s="208"/>
      <c r="L121" s="207" t="s">
        <v>10</v>
      </c>
      <c r="M121" s="215" t="s">
        <v>702</v>
      </c>
      <c r="N121" s="1207"/>
    </row>
    <row r="122" spans="1:14" x14ac:dyDescent="0.25">
      <c r="A122" s="206"/>
      <c r="B122" s="207"/>
      <c r="C122" s="213"/>
      <c r="D122" s="213"/>
      <c r="E122" s="213"/>
      <c r="F122" s="213"/>
      <c r="G122" s="213"/>
      <c r="H122" s="208"/>
      <c r="I122" s="208"/>
      <c r="J122" s="208"/>
      <c r="M122" s="1098"/>
      <c r="N122" s="1207"/>
    </row>
    <row r="123" spans="1:14" x14ac:dyDescent="0.25">
      <c r="A123" s="206"/>
      <c r="B123" s="207"/>
      <c r="C123" s="213"/>
      <c r="D123" s="213"/>
      <c r="E123" s="213"/>
      <c r="F123" s="213"/>
      <c r="G123" s="213"/>
      <c r="H123" s="208"/>
      <c r="I123" s="208"/>
      <c r="J123" s="208"/>
      <c r="K123" s="208"/>
      <c r="L123" s="208"/>
      <c r="M123" s="203"/>
      <c r="N123" s="1207"/>
    </row>
    <row r="124" spans="1:14" x14ac:dyDescent="0.25">
      <c r="A124" s="206"/>
      <c r="B124" s="207"/>
      <c r="C124" s="213"/>
      <c r="D124" s="213"/>
      <c r="E124" s="213"/>
      <c r="F124" s="213"/>
      <c r="G124" s="213"/>
      <c r="H124" s="208"/>
      <c r="I124" s="208"/>
      <c r="J124" s="208"/>
      <c r="K124" s="208"/>
      <c r="L124" s="208"/>
      <c r="M124" s="203"/>
      <c r="N124" s="1207"/>
    </row>
    <row r="125" spans="1:14" x14ac:dyDescent="0.25">
      <c r="A125" s="206"/>
      <c r="B125" s="207"/>
      <c r="C125" s="213"/>
      <c r="D125" s="213"/>
      <c r="E125" s="1252" t="s">
        <v>98</v>
      </c>
      <c r="F125" s="1252"/>
      <c r="G125" s="330"/>
      <c r="H125" s="1273" t="s">
        <v>752</v>
      </c>
      <c r="I125" s="1273"/>
      <c r="J125" s="1273"/>
      <c r="K125" s="202" t="s">
        <v>24</v>
      </c>
      <c r="L125" s="1252" t="s">
        <v>25</v>
      </c>
      <c r="M125" s="1272"/>
      <c r="N125" s="1207"/>
    </row>
    <row r="126" spans="1:14" x14ac:dyDescent="0.25">
      <c r="A126" s="206"/>
      <c r="B126" s="212" t="s">
        <v>99</v>
      </c>
      <c r="C126" s="213"/>
      <c r="D126" s="213"/>
      <c r="E126" s="1256">
        <f>F35</f>
        <v>533305.92079999996</v>
      </c>
      <c r="F126" s="1256"/>
      <c r="G126" s="294"/>
      <c r="H126" s="694"/>
      <c r="I126" s="1200">
        <f>K78</f>
        <v>657272.35080000001</v>
      </c>
      <c r="J126" s="694"/>
      <c r="K126" s="1209">
        <f>SUM(L78)</f>
        <v>1019349.0041999999</v>
      </c>
      <c r="L126" s="1256">
        <f>I126+K126</f>
        <v>1676621.355</v>
      </c>
      <c r="M126" s="1274"/>
      <c r="N126" s="1207"/>
    </row>
    <row r="127" spans="1:14" x14ac:dyDescent="0.25">
      <c r="A127" s="206"/>
      <c r="B127" s="212" t="s">
        <v>100</v>
      </c>
      <c r="C127" s="213"/>
      <c r="D127" s="213"/>
      <c r="E127" s="294"/>
      <c r="F127" s="294"/>
      <c r="G127" s="294"/>
      <c r="H127" s="694"/>
      <c r="I127" s="694"/>
      <c r="J127" s="694"/>
      <c r="K127" s="694"/>
      <c r="L127" s="694"/>
      <c r="M127" s="1210"/>
      <c r="N127" s="1207"/>
    </row>
    <row r="128" spans="1:14" x14ac:dyDescent="0.25">
      <c r="A128" s="206"/>
      <c r="B128" s="212"/>
      <c r="C128" s="213"/>
      <c r="D128" s="213"/>
      <c r="E128" s="294"/>
      <c r="F128" s="294"/>
      <c r="G128" s="294"/>
      <c r="H128" s="694"/>
      <c r="I128" s="694"/>
      <c r="J128" s="694"/>
      <c r="K128" s="694"/>
      <c r="L128" s="694"/>
      <c r="M128" s="1210"/>
      <c r="N128" s="1207"/>
    </row>
    <row r="129" spans="1:14" x14ac:dyDescent="0.25">
      <c r="A129" s="206"/>
      <c r="B129" s="212" t="s">
        <v>101</v>
      </c>
      <c r="C129" s="213"/>
      <c r="D129" s="213"/>
      <c r="E129" s="294"/>
      <c r="F129" s="294"/>
      <c r="G129" s="294"/>
      <c r="H129" s="694"/>
      <c r="I129" s="694"/>
      <c r="J129" s="694"/>
      <c r="K129" s="1209"/>
      <c r="L129" s="1275"/>
      <c r="M129" s="1276"/>
      <c r="N129" s="1207"/>
    </row>
    <row r="130" spans="1:14" x14ac:dyDescent="0.25">
      <c r="A130" s="1212"/>
      <c r="B130" s="213" t="s">
        <v>102</v>
      </c>
      <c r="C130" s="334"/>
      <c r="D130" s="334">
        <v>0.02</v>
      </c>
      <c r="E130" s="1269">
        <f>D130*E126</f>
        <v>10666.118415999999</v>
      </c>
      <c r="F130" s="1269"/>
      <c r="G130" s="1213"/>
      <c r="H130" s="1214"/>
      <c r="I130" s="1215">
        <f>I126*D130</f>
        <v>13145.447016</v>
      </c>
      <c r="J130" s="694"/>
      <c r="K130" s="1209">
        <f>D130*K126</f>
        <v>20386.980083999999</v>
      </c>
      <c r="L130" s="1269">
        <f>D130*L126</f>
        <v>33532.427100000001</v>
      </c>
      <c r="M130" s="1270"/>
      <c r="N130" s="1207"/>
    </row>
    <row r="131" spans="1:14" x14ac:dyDescent="0.25">
      <c r="A131" s="1212"/>
      <c r="B131" s="213" t="s">
        <v>103</v>
      </c>
      <c r="C131" s="334"/>
      <c r="D131" s="337">
        <v>0.1</v>
      </c>
      <c r="E131" s="1269">
        <f>D131*E126</f>
        <v>53330.592080000002</v>
      </c>
      <c r="F131" s="1269"/>
      <c r="G131" s="1213"/>
      <c r="H131" s="1214"/>
      <c r="I131" s="1215">
        <f>I126*D131</f>
        <v>65727.235079999999</v>
      </c>
      <c r="J131" s="694"/>
      <c r="K131" s="1209">
        <f>D131*K126</f>
        <v>101934.90041999999</v>
      </c>
      <c r="L131" s="1269">
        <f>D131*L126</f>
        <v>167662.1355</v>
      </c>
      <c r="M131" s="1270"/>
      <c r="N131" s="1207"/>
    </row>
    <row r="132" spans="1:14" x14ac:dyDescent="0.25">
      <c r="A132" s="1212"/>
      <c r="B132" s="213" t="s">
        <v>104</v>
      </c>
      <c r="C132" s="334"/>
      <c r="D132" s="337">
        <v>0.18</v>
      </c>
      <c r="E132" s="1269">
        <f>D132*E131</f>
        <v>9599.5065744000003</v>
      </c>
      <c r="F132" s="1269"/>
      <c r="G132" s="1213"/>
      <c r="H132" s="1214"/>
      <c r="I132" s="1215">
        <f>I131*D132</f>
        <v>11830.902314399998</v>
      </c>
      <c r="J132" s="694"/>
      <c r="K132" s="1209">
        <f>D132*K131</f>
        <v>18348.282075599996</v>
      </c>
      <c r="L132" s="1269">
        <f>D132*L131</f>
        <v>30179.184389999999</v>
      </c>
      <c r="M132" s="1270"/>
      <c r="N132" s="1207"/>
    </row>
    <row r="133" spans="1:14" x14ac:dyDescent="0.25">
      <c r="A133" s="1212"/>
      <c r="B133" s="213" t="s">
        <v>105</v>
      </c>
      <c r="C133" s="334"/>
      <c r="D133" s="336">
        <v>2.5000000000000001E-2</v>
      </c>
      <c r="E133" s="1269">
        <f>D133*E126</f>
        <v>13332.648020000001</v>
      </c>
      <c r="F133" s="1269"/>
      <c r="G133" s="1213"/>
      <c r="H133" s="1214"/>
      <c r="I133" s="1215">
        <f>I126*D133</f>
        <v>16431.80877</v>
      </c>
      <c r="J133" s="694"/>
      <c r="K133" s="1200">
        <f>D133*K126</f>
        <v>25483.725104999998</v>
      </c>
      <c r="L133" s="1269">
        <f>D133*L126</f>
        <v>41915.533875000001</v>
      </c>
      <c r="M133" s="1270"/>
      <c r="N133" s="1207"/>
    </row>
    <row r="134" spans="1:14" x14ac:dyDescent="0.25">
      <c r="A134" s="1212"/>
      <c r="B134" s="213" t="s">
        <v>106</v>
      </c>
      <c r="C134" s="337"/>
      <c r="D134" s="357">
        <v>0.02</v>
      </c>
      <c r="E134" s="1269">
        <f>D134*E126</f>
        <v>10666.118415999999</v>
      </c>
      <c r="F134" s="1269"/>
      <c r="G134" s="1213"/>
      <c r="H134" s="1214"/>
      <c r="I134" s="1215">
        <f>I126*D134</f>
        <v>13145.447016</v>
      </c>
      <c r="J134" s="694"/>
      <c r="K134" s="1200">
        <f>D134*K126</f>
        <v>20386.980083999999</v>
      </c>
      <c r="L134" s="1269">
        <f>D134*L126</f>
        <v>33532.427100000001</v>
      </c>
      <c r="M134" s="1270"/>
      <c r="N134" s="1207"/>
    </row>
    <row r="135" spans="1:14" x14ac:dyDescent="0.25">
      <c r="A135" s="1212"/>
      <c r="B135" s="213" t="s">
        <v>108</v>
      </c>
      <c r="C135" s="334"/>
      <c r="D135" s="334">
        <v>1E-3</v>
      </c>
      <c r="E135" s="1269">
        <f>D135*E126</f>
        <v>533.30592079999997</v>
      </c>
      <c r="F135" s="1269"/>
      <c r="G135" s="1213"/>
      <c r="H135" s="1214"/>
      <c r="I135" s="1215">
        <f>I126*D135</f>
        <v>657.27235080000003</v>
      </c>
      <c r="J135" s="694"/>
      <c r="K135" s="1200">
        <f>D135*K126</f>
        <v>1019.3490041999999</v>
      </c>
      <c r="L135" s="1269">
        <f>D135*L126</f>
        <v>1676.621355</v>
      </c>
      <c r="M135" s="1270"/>
      <c r="N135" s="1207"/>
    </row>
    <row r="136" spans="1:14" x14ac:dyDescent="0.25">
      <c r="A136" s="1212"/>
      <c r="B136" s="213" t="s">
        <v>109</v>
      </c>
      <c r="C136" s="334"/>
      <c r="D136" s="334">
        <v>0</v>
      </c>
      <c r="E136" s="695"/>
      <c r="F136" s="1209"/>
      <c r="G136" s="1213"/>
      <c r="H136" s="1214"/>
      <c r="I136" s="1216"/>
      <c r="J136" s="694"/>
      <c r="K136" s="1217"/>
      <c r="M136" s="1218"/>
      <c r="N136" s="1207"/>
    </row>
    <row r="137" spans="1:14" x14ac:dyDescent="0.25">
      <c r="A137" s="1212"/>
      <c r="B137" s="213" t="s">
        <v>110</v>
      </c>
      <c r="C137" s="334"/>
      <c r="D137" s="340">
        <v>0.02</v>
      </c>
      <c r="E137" s="1269">
        <f>D137*E126</f>
        <v>10666.118415999999</v>
      </c>
      <c r="F137" s="1269"/>
      <c r="G137" s="1213"/>
      <c r="H137" s="1214"/>
      <c r="I137" s="1216"/>
      <c r="J137" s="694"/>
      <c r="K137" s="1219"/>
      <c r="M137" s="1218"/>
      <c r="N137" s="1207"/>
    </row>
    <row r="138" spans="1:14" x14ac:dyDescent="0.25">
      <c r="A138" s="1212"/>
      <c r="B138" s="1220" t="s">
        <v>437</v>
      </c>
      <c r="C138" s="342"/>
      <c r="D138" s="342"/>
      <c r="E138" s="1277">
        <f>E130+E131+E132+E133+E134+E135+F136+E137</f>
        <v>108794.40784320001</v>
      </c>
      <c r="F138" s="1277"/>
      <c r="G138" s="1213"/>
      <c r="H138" s="1214"/>
      <c r="I138" s="1215">
        <f>SUM(I130:I137)</f>
        <v>120938.11254720001</v>
      </c>
      <c r="J138" s="694"/>
      <c r="K138" s="1221">
        <f>+K130+K131+K132+K133+K134+K135</f>
        <v>187560.21677279996</v>
      </c>
      <c r="L138" s="1277">
        <f>L130+L131+L132+L133+L134+L135+L129</f>
        <v>308498.32932000008</v>
      </c>
      <c r="M138" s="1278"/>
      <c r="N138" s="1207"/>
    </row>
    <row r="139" spans="1:14" x14ac:dyDescent="0.25">
      <c r="A139" s="1212"/>
      <c r="B139" s="213"/>
      <c r="C139" s="337"/>
      <c r="D139" s="202"/>
      <c r="E139" s="695"/>
      <c r="F139" s="1222"/>
      <c r="G139" s="1213"/>
      <c r="H139" s="1214"/>
      <c r="I139" s="1216"/>
      <c r="J139" s="694"/>
      <c r="K139" s="1223"/>
      <c r="M139" s="1224"/>
      <c r="N139" s="1207"/>
    </row>
    <row r="140" spans="1:14" x14ac:dyDescent="0.25">
      <c r="A140" s="1212"/>
      <c r="B140" s="212" t="s">
        <v>438</v>
      </c>
      <c r="C140" s="349"/>
      <c r="D140" s="350"/>
      <c r="E140" s="1277">
        <f>E126+E138</f>
        <v>642100.32864319999</v>
      </c>
      <c r="F140" s="1277"/>
      <c r="G140" s="1213"/>
      <c r="H140" s="1214"/>
      <c r="I140" s="1215">
        <f>I126+I138</f>
        <v>778210.46334720007</v>
      </c>
      <c r="J140" s="694"/>
      <c r="K140" s="1221">
        <f>SUM(K126+K138)</f>
        <v>1206909.2209727997</v>
      </c>
      <c r="L140" s="1277">
        <f>I140+K140</f>
        <v>1985119.6843199998</v>
      </c>
      <c r="M140" s="1278"/>
      <c r="N140" s="1207"/>
    </row>
    <row r="141" spans="1:14" x14ac:dyDescent="0.25">
      <c r="A141" s="1212"/>
      <c r="B141" s="208"/>
      <c r="C141" s="352"/>
      <c r="D141" s="329"/>
      <c r="E141" s="1214"/>
      <c r="F141" s="1214"/>
      <c r="G141" s="1214"/>
      <c r="H141" s="1214"/>
      <c r="I141" s="1216"/>
      <c r="J141" s="694"/>
      <c r="K141" s="706"/>
      <c r="L141" s="1214"/>
      <c r="M141" s="1225"/>
      <c r="N141" s="1207"/>
    </row>
    <row r="142" spans="1:14" x14ac:dyDescent="0.25">
      <c r="A142" s="206"/>
      <c r="B142" s="354" t="s">
        <v>113</v>
      </c>
      <c r="C142" s="208"/>
      <c r="D142" s="208"/>
      <c r="E142" s="694"/>
      <c r="F142" s="694"/>
      <c r="G142" s="694"/>
      <c r="H142" s="694"/>
      <c r="I142" s="706"/>
      <c r="J142" s="694"/>
      <c r="K142" s="706"/>
      <c r="L142" s="694"/>
      <c r="M142" s="1210"/>
      <c r="N142" s="1207"/>
    </row>
    <row r="143" spans="1:14" x14ac:dyDescent="0.25">
      <c r="A143" s="206"/>
      <c r="B143" s="213" t="s">
        <v>107</v>
      </c>
      <c r="C143" s="337"/>
      <c r="D143" s="337">
        <v>0.01</v>
      </c>
      <c r="E143" s="694"/>
      <c r="F143" s="294"/>
      <c r="G143" s="694"/>
      <c r="H143" s="694"/>
      <c r="I143" s="706"/>
      <c r="J143" s="694"/>
      <c r="K143" s="1200"/>
      <c r="L143" s="1200"/>
      <c r="M143" s="1226"/>
      <c r="N143" s="1207"/>
    </row>
    <row r="144" spans="1:14" x14ac:dyDescent="0.25">
      <c r="A144" s="206"/>
      <c r="B144" s="212" t="s">
        <v>108</v>
      </c>
      <c r="C144" s="208"/>
      <c r="D144" s="334">
        <v>1E-3</v>
      </c>
      <c r="E144" s="694"/>
      <c r="F144" s="695"/>
      <c r="G144" s="694"/>
      <c r="H144" s="694"/>
      <c r="I144" s="1200">
        <f>I135</f>
        <v>657.27235080000003</v>
      </c>
      <c r="J144" s="694"/>
      <c r="K144" s="1200">
        <f>K135</f>
        <v>1019.3490041999999</v>
      </c>
      <c r="L144" s="1277">
        <f>I144+K144</f>
        <v>1676.6213549999998</v>
      </c>
      <c r="M144" s="1278"/>
    </row>
    <row r="145" spans="1:14" x14ac:dyDescent="0.25">
      <c r="A145" s="206"/>
      <c r="B145" s="212" t="s">
        <v>114</v>
      </c>
      <c r="C145" s="329"/>
      <c r="D145" s="357">
        <v>0.2</v>
      </c>
      <c r="E145" s="706"/>
      <c r="F145" s="695"/>
      <c r="G145" s="706"/>
      <c r="H145" s="1214"/>
      <c r="I145" s="706"/>
      <c r="J145" s="706"/>
      <c r="K145" s="1227"/>
      <c r="L145" s="1217"/>
      <c r="M145" s="1228"/>
    </row>
    <row r="146" spans="1:14" x14ac:dyDescent="0.25">
      <c r="A146" s="206"/>
      <c r="B146" s="329"/>
      <c r="C146" s="329"/>
      <c r="D146" s="329"/>
      <c r="E146" s="706"/>
      <c r="F146" s="1200"/>
      <c r="G146" s="706"/>
      <c r="H146" s="1214"/>
      <c r="I146" s="1200">
        <v>128420.06</v>
      </c>
      <c r="J146" s="706"/>
      <c r="K146" s="1221">
        <v>0</v>
      </c>
      <c r="L146" s="1277">
        <f>I146+K146</f>
        <v>128420.06</v>
      </c>
      <c r="M146" s="1278"/>
    </row>
    <row r="147" spans="1:14" x14ac:dyDescent="0.25">
      <c r="A147" s="206"/>
      <c r="B147" s="329"/>
      <c r="C147" s="329"/>
      <c r="D147" s="329"/>
      <c r="E147" s="706"/>
      <c r="F147" s="706"/>
      <c r="G147" s="706"/>
      <c r="H147" s="1214"/>
      <c r="I147" s="1200">
        <f>SUM(I144:I146)</f>
        <v>129077.3323508</v>
      </c>
      <c r="J147" s="706"/>
      <c r="K147" s="1221">
        <f>SUM(K144:K146)</f>
        <v>1019.3490041999999</v>
      </c>
      <c r="L147" s="1275">
        <f>SUM(L144:M146)</f>
        <v>130096.68135499999</v>
      </c>
      <c r="M147" s="1276"/>
      <c r="N147" s="1122"/>
    </row>
    <row r="148" spans="1:14" x14ac:dyDescent="0.25">
      <c r="A148" s="206"/>
      <c r="B148" s="212" t="s">
        <v>753</v>
      </c>
      <c r="C148" s="329"/>
      <c r="D148" s="329"/>
      <c r="E148" s="706"/>
      <c r="F148" s="706"/>
      <c r="G148" s="706"/>
      <c r="H148" s="1214"/>
      <c r="I148" s="694"/>
      <c r="J148" s="706"/>
      <c r="K148" s="1221">
        <f>K140-K147</f>
        <v>1205889.8719685997</v>
      </c>
      <c r="L148" s="1275">
        <f>I148+K148</f>
        <v>1205889.8719685997</v>
      </c>
      <c r="M148" s="1276"/>
      <c r="N148" s="1207"/>
    </row>
    <row r="149" spans="1:14" ht="15.75" x14ac:dyDescent="0.25">
      <c r="A149" s="206"/>
      <c r="B149" s="1208"/>
      <c r="C149" s="329"/>
      <c r="D149" s="1238" t="s">
        <v>759</v>
      </c>
      <c r="E149" s="1200"/>
      <c r="F149" s="1200"/>
      <c r="G149" s="1200"/>
      <c r="H149" s="1213"/>
      <c r="I149" s="294"/>
      <c r="J149" s="1200"/>
      <c r="K149" s="1221"/>
      <c r="L149" s="1221"/>
      <c r="M149" s="1211"/>
      <c r="N149" s="1207"/>
    </row>
    <row r="150" spans="1:14" ht="15.75" x14ac:dyDescent="0.25">
      <c r="A150" s="206"/>
      <c r="B150" s="1208"/>
      <c r="C150" s="329"/>
      <c r="D150" s="1238" t="s">
        <v>760</v>
      </c>
      <c r="E150" s="1200"/>
      <c r="F150" s="1200"/>
      <c r="G150" s="1200"/>
      <c r="H150" s="1213"/>
      <c r="I150" s="294"/>
      <c r="J150" s="1200"/>
      <c r="K150" s="1221"/>
      <c r="L150" s="1221"/>
      <c r="M150" s="1211"/>
      <c r="N150" s="1207"/>
    </row>
    <row r="151" spans="1:14" x14ac:dyDescent="0.25">
      <c r="A151" s="206"/>
      <c r="B151" s="1208"/>
      <c r="C151" s="329"/>
      <c r="D151" s="329"/>
      <c r="E151" s="706"/>
      <c r="F151" s="706"/>
      <c r="G151" s="706"/>
      <c r="H151" s="1214"/>
      <c r="I151" s="694"/>
      <c r="J151" s="706"/>
      <c r="K151" s="1221"/>
      <c r="L151" s="1221"/>
      <c r="M151" s="1211"/>
      <c r="N151" s="1207"/>
    </row>
    <row r="152" spans="1:14" x14ac:dyDescent="0.25">
      <c r="A152" s="206"/>
      <c r="B152" s="212"/>
      <c r="C152" s="329"/>
      <c r="D152" s="329"/>
      <c r="E152" s="329"/>
      <c r="F152" s="329"/>
      <c r="G152" s="329"/>
      <c r="H152" s="1229"/>
      <c r="I152" s="208"/>
      <c r="J152" s="329"/>
      <c r="K152" s="329"/>
      <c r="L152" s="329"/>
      <c r="M152" s="1230"/>
      <c r="N152" s="1207"/>
    </row>
    <row r="153" spans="1:14" x14ac:dyDescent="0.25">
      <c r="A153" s="201"/>
      <c r="B153" s="202"/>
      <c r="C153" s="202"/>
      <c r="D153" s="202" t="s">
        <v>116</v>
      </c>
      <c r="E153" s="202"/>
      <c r="F153" s="202"/>
      <c r="G153" s="202"/>
      <c r="H153" s="202" t="s">
        <v>117</v>
      </c>
      <c r="I153" s="202"/>
      <c r="J153" s="202"/>
      <c r="K153" s="202" t="s">
        <v>118</v>
      </c>
      <c r="L153" s="202"/>
      <c r="M153" s="1231"/>
      <c r="N153" s="1207"/>
    </row>
    <row r="154" spans="1:14" x14ac:dyDescent="0.25">
      <c r="A154" s="201"/>
      <c r="B154" s="202"/>
      <c r="C154" s="202"/>
      <c r="D154" s="202"/>
      <c r="E154" s="202"/>
      <c r="F154" s="202"/>
      <c r="G154" s="202"/>
      <c r="H154" s="202"/>
      <c r="I154" s="202"/>
      <c r="J154" s="202"/>
      <c r="K154" s="202"/>
      <c r="L154" s="202"/>
      <c r="M154" s="1231"/>
      <c r="N154" s="1207"/>
    </row>
    <row r="155" spans="1:14" x14ac:dyDescent="0.25">
      <c r="A155" s="1232"/>
      <c r="B155" s="202"/>
      <c r="C155" s="202"/>
      <c r="D155" s="202" t="s">
        <v>119</v>
      </c>
      <c r="E155" s="202"/>
      <c r="F155" s="202"/>
      <c r="G155" s="202"/>
      <c r="H155" s="202" t="s">
        <v>120</v>
      </c>
      <c r="I155" s="202"/>
      <c r="J155" s="202"/>
      <c r="K155" s="361" t="s">
        <v>441</v>
      </c>
      <c r="L155" s="361"/>
      <c r="M155" s="1098"/>
      <c r="N155" s="361"/>
    </row>
    <row r="156" spans="1:14" x14ac:dyDescent="0.25">
      <c r="A156" s="1233"/>
      <c r="B156" s="1234"/>
      <c r="C156" s="1234"/>
      <c r="D156" s="1234" t="s">
        <v>122</v>
      </c>
      <c r="E156" s="1234"/>
      <c r="F156" s="1234"/>
      <c r="G156" s="1234"/>
      <c r="H156" s="1234" t="s">
        <v>123</v>
      </c>
      <c r="I156" s="1234"/>
      <c r="J156" s="1234"/>
      <c r="K156" s="1234" t="s">
        <v>442</v>
      </c>
      <c r="L156" s="1234"/>
      <c r="M156" s="1235"/>
      <c r="N156" s="202"/>
    </row>
  </sheetData>
  <mergeCells count="35">
    <mergeCell ref="L146:M146"/>
    <mergeCell ref="L147:M147"/>
    <mergeCell ref="L148:M148"/>
    <mergeCell ref="E137:F137"/>
    <mergeCell ref="E138:F138"/>
    <mergeCell ref="L138:M138"/>
    <mergeCell ref="E140:F140"/>
    <mergeCell ref="L140:M140"/>
    <mergeCell ref="L144:M144"/>
    <mergeCell ref="E133:F133"/>
    <mergeCell ref="L133:M133"/>
    <mergeCell ref="E134:F134"/>
    <mergeCell ref="L134:M134"/>
    <mergeCell ref="E135:F135"/>
    <mergeCell ref="L135:M135"/>
    <mergeCell ref="E132:F132"/>
    <mergeCell ref="L132:M132"/>
    <mergeCell ref="A114:M114"/>
    <mergeCell ref="A115:M115"/>
    <mergeCell ref="E125:F125"/>
    <mergeCell ref="H125:J125"/>
    <mergeCell ref="L125:M125"/>
    <mergeCell ref="E126:F126"/>
    <mergeCell ref="L126:M126"/>
    <mergeCell ref="L129:M129"/>
    <mergeCell ref="E130:F130"/>
    <mergeCell ref="L130:M130"/>
    <mergeCell ref="E131:F131"/>
    <mergeCell ref="L131:M131"/>
    <mergeCell ref="B40:M40"/>
    <mergeCell ref="A1:M1"/>
    <mergeCell ref="A2:M2"/>
    <mergeCell ref="A9:F9"/>
    <mergeCell ref="G9:J9"/>
    <mergeCell ref="K9:M9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066DD-A9A0-4A71-97C9-49DFEAA73197}">
  <dimension ref="A1:R545"/>
  <sheetViews>
    <sheetView topLeftCell="C507" zoomScaleNormal="100" workbookViewId="0">
      <selection activeCell="H514" sqref="H514:J514"/>
    </sheetView>
  </sheetViews>
  <sheetFormatPr baseColWidth="10" defaultRowHeight="12.75" x14ac:dyDescent="0.2"/>
  <cols>
    <col min="1" max="1" width="8.42578125" style="1" customWidth="1"/>
    <col min="2" max="2" width="43.42578125" style="1" customWidth="1"/>
    <col min="3" max="3" width="6.85546875" style="1" customWidth="1"/>
    <col min="4" max="4" width="13.7109375" style="1" customWidth="1"/>
    <col min="5" max="5" width="10.7109375" style="1" customWidth="1"/>
    <col min="6" max="6" width="14.28515625" style="1" customWidth="1"/>
    <col min="7" max="7" width="10" style="1" customWidth="1"/>
    <col min="8" max="8" width="9.28515625" style="1" customWidth="1"/>
    <col min="9" max="9" width="11.7109375" style="1" customWidth="1"/>
    <col min="10" max="10" width="7.28515625" style="1" customWidth="1"/>
    <col min="11" max="11" width="12.7109375" style="1" customWidth="1"/>
    <col min="12" max="12" width="13" style="1" customWidth="1"/>
    <col min="13" max="13" width="20.85546875" style="1" customWidth="1"/>
    <col min="14" max="14" width="14.42578125" style="1" customWidth="1"/>
    <col min="15" max="15" width="11.42578125" style="1"/>
    <col min="16" max="16" width="13.7109375" style="1" bestFit="1" customWidth="1"/>
    <col min="17" max="256" width="11.42578125" style="1"/>
    <col min="257" max="257" width="8.42578125" style="1" customWidth="1"/>
    <col min="258" max="258" width="43.42578125" style="1" customWidth="1"/>
    <col min="259" max="259" width="6.85546875" style="1" customWidth="1"/>
    <col min="260" max="260" width="13.7109375" style="1" customWidth="1"/>
    <col min="261" max="261" width="10.7109375" style="1" customWidth="1"/>
    <col min="262" max="262" width="14.28515625" style="1" customWidth="1"/>
    <col min="263" max="263" width="10" style="1" customWidth="1"/>
    <col min="264" max="264" width="9.28515625" style="1" customWidth="1"/>
    <col min="265" max="265" width="11.7109375" style="1" customWidth="1"/>
    <col min="266" max="266" width="7.28515625" style="1" customWidth="1"/>
    <col min="267" max="267" width="12.7109375" style="1" customWidth="1"/>
    <col min="268" max="268" width="13" style="1" customWidth="1"/>
    <col min="269" max="269" width="20.85546875" style="1" customWidth="1"/>
    <col min="270" max="270" width="14.42578125" style="1" customWidth="1"/>
    <col min="271" max="271" width="11.42578125" style="1"/>
    <col min="272" max="272" width="13.7109375" style="1" bestFit="1" customWidth="1"/>
    <col min="273" max="512" width="11.42578125" style="1"/>
    <col min="513" max="513" width="8.42578125" style="1" customWidth="1"/>
    <col min="514" max="514" width="43.42578125" style="1" customWidth="1"/>
    <col min="515" max="515" width="6.85546875" style="1" customWidth="1"/>
    <col min="516" max="516" width="13.7109375" style="1" customWidth="1"/>
    <col min="517" max="517" width="10.7109375" style="1" customWidth="1"/>
    <col min="518" max="518" width="14.28515625" style="1" customWidth="1"/>
    <col min="519" max="519" width="10" style="1" customWidth="1"/>
    <col min="520" max="520" width="9.28515625" style="1" customWidth="1"/>
    <col min="521" max="521" width="11.7109375" style="1" customWidth="1"/>
    <col min="522" max="522" width="7.28515625" style="1" customWidth="1"/>
    <col min="523" max="523" width="12.7109375" style="1" customWidth="1"/>
    <col min="524" max="524" width="13" style="1" customWidth="1"/>
    <col min="525" max="525" width="20.85546875" style="1" customWidth="1"/>
    <col min="526" max="526" width="14.42578125" style="1" customWidth="1"/>
    <col min="527" max="527" width="11.42578125" style="1"/>
    <col min="528" max="528" width="13.7109375" style="1" bestFit="1" customWidth="1"/>
    <col min="529" max="768" width="11.42578125" style="1"/>
    <col min="769" max="769" width="8.42578125" style="1" customWidth="1"/>
    <col min="770" max="770" width="43.42578125" style="1" customWidth="1"/>
    <col min="771" max="771" width="6.85546875" style="1" customWidth="1"/>
    <col min="772" max="772" width="13.7109375" style="1" customWidth="1"/>
    <col min="773" max="773" width="10.7109375" style="1" customWidth="1"/>
    <col min="774" max="774" width="14.28515625" style="1" customWidth="1"/>
    <col min="775" max="775" width="10" style="1" customWidth="1"/>
    <col min="776" max="776" width="9.28515625" style="1" customWidth="1"/>
    <col min="777" max="777" width="11.7109375" style="1" customWidth="1"/>
    <col min="778" max="778" width="7.28515625" style="1" customWidth="1"/>
    <col min="779" max="779" width="12.7109375" style="1" customWidth="1"/>
    <col min="780" max="780" width="13" style="1" customWidth="1"/>
    <col min="781" max="781" width="20.85546875" style="1" customWidth="1"/>
    <col min="782" max="782" width="14.42578125" style="1" customWidth="1"/>
    <col min="783" max="783" width="11.42578125" style="1"/>
    <col min="784" max="784" width="13.7109375" style="1" bestFit="1" customWidth="1"/>
    <col min="785" max="1024" width="11.42578125" style="1"/>
    <col min="1025" max="1025" width="8.42578125" style="1" customWidth="1"/>
    <col min="1026" max="1026" width="43.42578125" style="1" customWidth="1"/>
    <col min="1027" max="1027" width="6.85546875" style="1" customWidth="1"/>
    <col min="1028" max="1028" width="13.7109375" style="1" customWidth="1"/>
    <col min="1029" max="1029" width="10.7109375" style="1" customWidth="1"/>
    <col min="1030" max="1030" width="14.28515625" style="1" customWidth="1"/>
    <col min="1031" max="1031" width="10" style="1" customWidth="1"/>
    <col min="1032" max="1032" width="9.28515625" style="1" customWidth="1"/>
    <col min="1033" max="1033" width="11.7109375" style="1" customWidth="1"/>
    <col min="1034" max="1034" width="7.28515625" style="1" customWidth="1"/>
    <col min="1035" max="1035" width="12.7109375" style="1" customWidth="1"/>
    <col min="1036" max="1036" width="13" style="1" customWidth="1"/>
    <col min="1037" max="1037" width="20.85546875" style="1" customWidth="1"/>
    <col min="1038" max="1038" width="14.42578125" style="1" customWidth="1"/>
    <col min="1039" max="1039" width="11.42578125" style="1"/>
    <col min="1040" max="1040" width="13.7109375" style="1" bestFit="1" customWidth="1"/>
    <col min="1041" max="1280" width="11.42578125" style="1"/>
    <col min="1281" max="1281" width="8.42578125" style="1" customWidth="1"/>
    <col min="1282" max="1282" width="43.42578125" style="1" customWidth="1"/>
    <col min="1283" max="1283" width="6.85546875" style="1" customWidth="1"/>
    <col min="1284" max="1284" width="13.7109375" style="1" customWidth="1"/>
    <col min="1285" max="1285" width="10.7109375" style="1" customWidth="1"/>
    <col min="1286" max="1286" width="14.28515625" style="1" customWidth="1"/>
    <col min="1287" max="1287" width="10" style="1" customWidth="1"/>
    <col min="1288" max="1288" width="9.28515625" style="1" customWidth="1"/>
    <col min="1289" max="1289" width="11.7109375" style="1" customWidth="1"/>
    <col min="1290" max="1290" width="7.28515625" style="1" customWidth="1"/>
    <col min="1291" max="1291" width="12.7109375" style="1" customWidth="1"/>
    <col min="1292" max="1292" width="13" style="1" customWidth="1"/>
    <col min="1293" max="1293" width="20.85546875" style="1" customWidth="1"/>
    <col min="1294" max="1294" width="14.42578125" style="1" customWidth="1"/>
    <col min="1295" max="1295" width="11.42578125" style="1"/>
    <col min="1296" max="1296" width="13.7109375" style="1" bestFit="1" customWidth="1"/>
    <col min="1297" max="1536" width="11.42578125" style="1"/>
    <col min="1537" max="1537" width="8.42578125" style="1" customWidth="1"/>
    <col min="1538" max="1538" width="43.42578125" style="1" customWidth="1"/>
    <col min="1539" max="1539" width="6.85546875" style="1" customWidth="1"/>
    <col min="1540" max="1540" width="13.7109375" style="1" customWidth="1"/>
    <col min="1541" max="1541" width="10.7109375" style="1" customWidth="1"/>
    <col min="1542" max="1542" width="14.28515625" style="1" customWidth="1"/>
    <col min="1543" max="1543" width="10" style="1" customWidth="1"/>
    <col min="1544" max="1544" width="9.28515625" style="1" customWidth="1"/>
    <col min="1545" max="1545" width="11.7109375" style="1" customWidth="1"/>
    <col min="1546" max="1546" width="7.28515625" style="1" customWidth="1"/>
    <col min="1547" max="1547" width="12.7109375" style="1" customWidth="1"/>
    <col min="1548" max="1548" width="13" style="1" customWidth="1"/>
    <col min="1549" max="1549" width="20.85546875" style="1" customWidth="1"/>
    <col min="1550" max="1550" width="14.42578125" style="1" customWidth="1"/>
    <col min="1551" max="1551" width="11.42578125" style="1"/>
    <col min="1552" max="1552" width="13.7109375" style="1" bestFit="1" customWidth="1"/>
    <col min="1553" max="1792" width="11.42578125" style="1"/>
    <col min="1793" max="1793" width="8.42578125" style="1" customWidth="1"/>
    <col min="1794" max="1794" width="43.42578125" style="1" customWidth="1"/>
    <col min="1795" max="1795" width="6.85546875" style="1" customWidth="1"/>
    <col min="1796" max="1796" width="13.7109375" style="1" customWidth="1"/>
    <col min="1797" max="1797" width="10.7109375" style="1" customWidth="1"/>
    <col min="1798" max="1798" width="14.28515625" style="1" customWidth="1"/>
    <col min="1799" max="1799" width="10" style="1" customWidth="1"/>
    <col min="1800" max="1800" width="9.28515625" style="1" customWidth="1"/>
    <col min="1801" max="1801" width="11.7109375" style="1" customWidth="1"/>
    <col min="1802" max="1802" width="7.28515625" style="1" customWidth="1"/>
    <col min="1803" max="1803" width="12.7109375" style="1" customWidth="1"/>
    <col min="1804" max="1804" width="13" style="1" customWidth="1"/>
    <col min="1805" max="1805" width="20.85546875" style="1" customWidth="1"/>
    <col min="1806" max="1806" width="14.42578125" style="1" customWidth="1"/>
    <col min="1807" max="1807" width="11.42578125" style="1"/>
    <col min="1808" max="1808" width="13.7109375" style="1" bestFit="1" customWidth="1"/>
    <col min="1809" max="2048" width="11.42578125" style="1"/>
    <col min="2049" max="2049" width="8.42578125" style="1" customWidth="1"/>
    <col min="2050" max="2050" width="43.42578125" style="1" customWidth="1"/>
    <col min="2051" max="2051" width="6.85546875" style="1" customWidth="1"/>
    <col min="2052" max="2052" width="13.7109375" style="1" customWidth="1"/>
    <col min="2053" max="2053" width="10.7109375" style="1" customWidth="1"/>
    <col min="2054" max="2054" width="14.28515625" style="1" customWidth="1"/>
    <col min="2055" max="2055" width="10" style="1" customWidth="1"/>
    <col min="2056" max="2056" width="9.28515625" style="1" customWidth="1"/>
    <col min="2057" max="2057" width="11.7109375" style="1" customWidth="1"/>
    <col min="2058" max="2058" width="7.28515625" style="1" customWidth="1"/>
    <col min="2059" max="2059" width="12.7109375" style="1" customWidth="1"/>
    <col min="2060" max="2060" width="13" style="1" customWidth="1"/>
    <col min="2061" max="2061" width="20.85546875" style="1" customWidth="1"/>
    <col min="2062" max="2062" width="14.42578125" style="1" customWidth="1"/>
    <col min="2063" max="2063" width="11.42578125" style="1"/>
    <col min="2064" max="2064" width="13.7109375" style="1" bestFit="1" customWidth="1"/>
    <col min="2065" max="2304" width="11.42578125" style="1"/>
    <col min="2305" max="2305" width="8.42578125" style="1" customWidth="1"/>
    <col min="2306" max="2306" width="43.42578125" style="1" customWidth="1"/>
    <col min="2307" max="2307" width="6.85546875" style="1" customWidth="1"/>
    <col min="2308" max="2308" width="13.7109375" style="1" customWidth="1"/>
    <col min="2309" max="2309" width="10.7109375" style="1" customWidth="1"/>
    <col min="2310" max="2310" width="14.28515625" style="1" customWidth="1"/>
    <col min="2311" max="2311" width="10" style="1" customWidth="1"/>
    <col min="2312" max="2312" width="9.28515625" style="1" customWidth="1"/>
    <col min="2313" max="2313" width="11.7109375" style="1" customWidth="1"/>
    <col min="2314" max="2314" width="7.28515625" style="1" customWidth="1"/>
    <col min="2315" max="2315" width="12.7109375" style="1" customWidth="1"/>
    <col min="2316" max="2316" width="13" style="1" customWidth="1"/>
    <col min="2317" max="2317" width="20.85546875" style="1" customWidth="1"/>
    <col min="2318" max="2318" width="14.42578125" style="1" customWidth="1"/>
    <col min="2319" max="2319" width="11.42578125" style="1"/>
    <col min="2320" max="2320" width="13.7109375" style="1" bestFit="1" customWidth="1"/>
    <col min="2321" max="2560" width="11.42578125" style="1"/>
    <col min="2561" max="2561" width="8.42578125" style="1" customWidth="1"/>
    <col min="2562" max="2562" width="43.42578125" style="1" customWidth="1"/>
    <col min="2563" max="2563" width="6.85546875" style="1" customWidth="1"/>
    <col min="2564" max="2564" width="13.7109375" style="1" customWidth="1"/>
    <col min="2565" max="2565" width="10.7109375" style="1" customWidth="1"/>
    <col min="2566" max="2566" width="14.28515625" style="1" customWidth="1"/>
    <col min="2567" max="2567" width="10" style="1" customWidth="1"/>
    <col min="2568" max="2568" width="9.28515625" style="1" customWidth="1"/>
    <col min="2569" max="2569" width="11.7109375" style="1" customWidth="1"/>
    <col min="2570" max="2570" width="7.28515625" style="1" customWidth="1"/>
    <col min="2571" max="2571" width="12.7109375" style="1" customWidth="1"/>
    <col min="2572" max="2572" width="13" style="1" customWidth="1"/>
    <col min="2573" max="2573" width="20.85546875" style="1" customWidth="1"/>
    <col min="2574" max="2574" width="14.42578125" style="1" customWidth="1"/>
    <col min="2575" max="2575" width="11.42578125" style="1"/>
    <col min="2576" max="2576" width="13.7109375" style="1" bestFit="1" customWidth="1"/>
    <col min="2577" max="2816" width="11.42578125" style="1"/>
    <col min="2817" max="2817" width="8.42578125" style="1" customWidth="1"/>
    <col min="2818" max="2818" width="43.42578125" style="1" customWidth="1"/>
    <col min="2819" max="2819" width="6.85546875" style="1" customWidth="1"/>
    <col min="2820" max="2820" width="13.7109375" style="1" customWidth="1"/>
    <col min="2821" max="2821" width="10.7109375" style="1" customWidth="1"/>
    <col min="2822" max="2822" width="14.28515625" style="1" customWidth="1"/>
    <col min="2823" max="2823" width="10" style="1" customWidth="1"/>
    <col min="2824" max="2824" width="9.28515625" style="1" customWidth="1"/>
    <col min="2825" max="2825" width="11.7109375" style="1" customWidth="1"/>
    <col min="2826" max="2826" width="7.28515625" style="1" customWidth="1"/>
    <col min="2827" max="2827" width="12.7109375" style="1" customWidth="1"/>
    <col min="2828" max="2828" width="13" style="1" customWidth="1"/>
    <col min="2829" max="2829" width="20.85546875" style="1" customWidth="1"/>
    <col min="2830" max="2830" width="14.42578125" style="1" customWidth="1"/>
    <col min="2831" max="2831" width="11.42578125" style="1"/>
    <col min="2832" max="2832" width="13.7109375" style="1" bestFit="1" customWidth="1"/>
    <col min="2833" max="3072" width="11.42578125" style="1"/>
    <col min="3073" max="3073" width="8.42578125" style="1" customWidth="1"/>
    <col min="3074" max="3074" width="43.42578125" style="1" customWidth="1"/>
    <col min="3075" max="3075" width="6.85546875" style="1" customWidth="1"/>
    <col min="3076" max="3076" width="13.7109375" style="1" customWidth="1"/>
    <col min="3077" max="3077" width="10.7109375" style="1" customWidth="1"/>
    <col min="3078" max="3078" width="14.28515625" style="1" customWidth="1"/>
    <col min="3079" max="3079" width="10" style="1" customWidth="1"/>
    <col min="3080" max="3080" width="9.28515625" style="1" customWidth="1"/>
    <col min="3081" max="3081" width="11.7109375" style="1" customWidth="1"/>
    <col min="3082" max="3082" width="7.28515625" style="1" customWidth="1"/>
    <col min="3083" max="3083" width="12.7109375" style="1" customWidth="1"/>
    <col min="3084" max="3084" width="13" style="1" customWidth="1"/>
    <col min="3085" max="3085" width="20.85546875" style="1" customWidth="1"/>
    <col min="3086" max="3086" width="14.42578125" style="1" customWidth="1"/>
    <col min="3087" max="3087" width="11.42578125" style="1"/>
    <col min="3088" max="3088" width="13.7109375" style="1" bestFit="1" customWidth="1"/>
    <col min="3089" max="3328" width="11.42578125" style="1"/>
    <col min="3329" max="3329" width="8.42578125" style="1" customWidth="1"/>
    <col min="3330" max="3330" width="43.42578125" style="1" customWidth="1"/>
    <col min="3331" max="3331" width="6.85546875" style="1" customWidth="1"/>
    <col min="3332" max="3332" width="13.7109375" style="1" customWidth="1"/>
    <col min="3333" max="3333" width="10.7109375" style="1" customWidth="1"/>
    <col min="3334" max="3334" width="14.28515625" style="1" customWidth="1"/>
    <col min="3335" max="3335" width="10" style="1" customWidth="1"/>
    <col min="3336" max="3336" width="9.28515625" style="1" customWidth="1"/>
    <col min="3337" max="3337" width="11.7109375" style="1" customWidth="1"/>
    <col min="3338" max="3338" width="7.28515625" style="1" customWidth="1"/>
    <col min="3339" max="3339" width="12.7109375" style="1" customWidth="1"/>
    <col min="3340" max="3340" width="13" style="1" customWidth="1"/>
    <col min="3341" max="3341" width="20.85546875" style="1" customWidth="1"/>
    <col min="3342" max="3342" width="14.42578125" style="1" customWidth="1"/>
    <col min="3343" max="3343" width="11.42578125" style="1"/>
    <col min="3344" max="3344" width="13.7109375" style="1" bestFit="1" customWidth="1"/>
    <col min="3345" max="3584" width="11.42578125" style="1"/>
    <col min="3585" max="3585" width="8.42578125" style="1" customWidth="1"/>
    <col min="3586" max="3586" width="43.42578125" style="1" customWidth="1"/>
    <col min="3587" max="3587" width="6.85546875" style="1" customWidth="1"/>
    <col min="3588" max="3588" width="13.7109375" style="1" customWidth="1"/>
    <col min="3589" max="3589" width="10.7109375" style="1" customWidth="1"/>
    <col min="3590" max="3590" width="14.28515625" style="1" customWidth="1"/>
    <col min="3591" max="3591" width="10" style="1" customWidth="1"/>
    <col min="3592" max="3592" width="9.28515625" style="1" customWidth="1"/>
    <col min="3593" max="3593" width="11.7109375" style="1" customWidth="1"/>
    <col min="3594" max="3594" width="7.28515625" style="1" customWidth="1"/>
    <col min="3595" max="3595" width="12.7109375" style="1" customWidth="1"/>
    <col min="3596" max="3596" width="13" style="1" customWidth="1"/>
    <col min="3597" max="3597" width="20.85546875" style="1" customWidth="1"/>
    <col min="3598" max="3598" width="14.42578125" style="1" customWidth="1"/>
    <col min="3599" max="3599" width="11.42578125" style="1"/>
    <col min="3600" max="3600" width="13.7109375" style="1" bestFit="1" customWidth="1"/>
    <col min="3601" max="3840" width="11.42578125" style="1"/>
    <col min="3841" max="3841" width="8.42578125" style="1" customWidth="1"/>
    <col min="3842" max="3842" width="43.42578125" style="1" customWidth="1"/>
    <col min="3843" max="3843" width="6.85546875" style="1" customWidth="1"/>
    <col min="3844" max="3844" width="13.7109375" style="1" customWidth="1"/>
    <col min="3845" max="3845" width="10.7109375" style="1" customWidth="1"/>
    <col min="3846" max="3846" width="14.28515625" style="1" customWidth="1"/>
    <col min="3847" max="3847" width="10" style="1" customWidth="1"/>
    <col min="3848" max="3848" width="9.28515625" style="1" customWidth="1"/>
    <col min="3849" max="3849" width="11.7109375" style="1" customWidth="1"/>
    <col min="3850" max="3850" width="7.28515625" style="1" customWidth="1"/>
    <col min="3851" max="3851" width="12.7109375" style="1" customWidth="1"/>
    <col min="3852" max="3852" width="13" style="1" customWidth="1"/>
    <col min="3853" max="3853" width="20.85546875" style="1" customWidth="1"/>
    <col min="3854" max="3854" width="14.42578125" style="1" customWidth="1"/>
    <col min="3855" max="3855" width="11.42578125" style="1"/>
    <col min="3856" max="3856" width="13.7109375" style="1" bestFit="1" customWidth="1"/>
    <col min="3857" max="4096" width="11.42578125" style="1"/>
    <col min="4097" max="4097" width="8.42578125" style="1" customWidth="1"/>
    <col min="4098" max="4098" width="43.42578125" style="1" customWidth="1"/>
    <col min="4099" max="4099" width="6.85546875" style="1" customWidth="1"/>
    <col min="4100" max="4100" width="13.7109375" style="1" customWidth="1"/>
    <col min="4101" max="4101" width="10.7109375" style="1" customWidth="1"/>
    <col min="4102" max="4102" width="14.28515625" style="1" customWidth="1"/>
    <col min="4103" max="4103" width="10" style="1" customWidth="1"/>
    <col min="4104" max="4104" width="9.28515625" style="1" customWidth="1"/>
    <col min="4105" max="4105" width="11.7109375" style="1" customWidth="1"/>
    <col min="4106" max="4106" width="7.28515625" style="1" customWidth="1"/>
    <col min="4107" max="4107" width="12.7109375" style="1" customWidth="1"/>
    <col min="4108" max="4108" width="13" style="1" customWidth="1"/>
    <col min="4109" max="4109" width="20.85546875" style="1" customWidth="1"/>
    <col min="4110" max="4110" width="14.42578125" style="1" customWidth="1"/>
    <col min="4111" max="4111" width="11.42578125" style="1"/>
    <col min="4112" max="4112" width="13.7109375" style="1" bestFit="1" customWidth="1"/>
    <col min="4113" max="4352" width="11.42578125" style="1"/>
    <col min="4353" max="4353" width="8.42578125" style="1" customWidth="1"/>
    <col min="4354" max="4354" width="43.42578125" style="1" customWidth="1"/>
    <col min="4355" max="4355" width="6.85546875" style="1" customWidth="1"/>
    <col min="4356" max="4356" width="13.7109375" style="1" customWidth="1"/>
    <col min="4357" max="4357" width="10.7109375" style="1" customWidth="1"/>
    <col min="4358" max="4358" width="14.28515625" style="1" customWidth="1"/>
    <col min="4359" max="4359" width="10" style="1" customWidth="1"/>
    <col min="4360" max="4360" width="9.28515625" style="1" customWidth="1"/>
    <col min="4361" max="4361" width="11.7109375" style="1" customWidth="1"/>
    <col min="4362" max="4362" width="7.28515625" style="1" customWidth="1"/>
    <col min="4363" max="4363" width="12.7109375" style="1" customWidth="1"/>
    <col min="4364" max="4364" width="13" style="1" customWidth="1"/>
    <col min="4365" max="4365" width="20.85546875" style="1" customWidth="1"/>
    <col min="4366" max="4366" width="14.42578125" style="1" customWidth="1"/>
    <col min="4367" max="4367" width="11.42578125" style="1"/>
    <col min="4368" max="4368" width="13.7109375" style="1" bestFit="1" customWidth="1"/>
    <col min="4369" max="4608" width="11.42578125" style="1"/>
    <col min="4609" max="4609" width="8.42578125" style="1" customWidth="1"/>
    <col min="4610" max="4610" width="43.42578125" style="1" customWidth="1"/>
    <col min="4611" max="4611" width="6.85546875" style="1" customWidth="1"/>
    <col min="4612" max="4612" width="13.7109375" style="1" customWidth="1"/>
    <col min="4613" max="4613" width="10.7109375" style="1" customWidth="1"/>
    <col min="4614" max="4614" width="14.28515625" style="1" customWidth="1"/>
    <col min="4615" max="4615" width="10" style="1" customWidth="1"/>
    <col min="4616" max="4616" width="9.28515625" style="1" customWidth="1"/>
    <col min="4617" max="4617" width="11.7109375" style="1" customWidth="1"/>
    <col min="4618" max="4618" width="7.28515625" style="1" customWidth="1"/>
    <col min="4619" max="4619" width="12.7109375" style="1" customWidth="1"/>
    <col min="4620" max="4620" width="13" style="1" customWidth="1"/>
    <col min="4621" max="4621" width="20.85546875" style="1" customWidth="1"/>
    <col min="4622" max="4622" width="14.42578125" style="1" customWidth="1"/>
    <col min="4623" max="4623" width="11.42578125" style="1"/>
    <col min="4624" max="4624" width="13.7109375" style="1" bestFit="1" customWidth="1"/>
    <col min="4625" max="4864" width="11.42578125" style="1"/>
    <col min="4865" max="4865" width="8.42578125" style="1" customWidth="1"/>
    <col min="4866" max="4866" width="43.42578125" style="1" customWidth="1"/>
    <col min="4867" max="4867" width="6.85546875" style="1" customWidth="1"/>
    <col min="4868" max="4868" width="13.7109375" style="1" customWidth="1"/>
    <col min="4869" max="4869" width="10.7109375" style="1" customWidth="1"/>
    <col min="4870" max="4870" width="14.28515625" style="1" customWidth="1"/>
    <col min="4871" max="4871" width="10" style="1" customWidth="1"/>
    <col min="4872" max="4872" width="9.28515625" style="1" customWidth="1"/>
    <col min="4873" max="4873" width="11.7109375" style="1" customWidth="1"/>
    <col min="4874" max="4874" width="7.28515625" style="1" customWidth="1"/>
    <col min="4875" max="4875" width="12.7109375" style="1" customWidth="1"/>
    <col min="4876" max="4876" width="13" style="1" customWidth="1"/>
    <col min="4877" max="4877" width="20.85546875" style="1" customWidth="1"/>
    <col min="4878" max="4878" width="14.42578125" style="1" customWidth="1"/>
    <col min="4879" max="4879" width="11.42578125" style="1"/>
    <col min="4880" max="4880" width="13.7109375" style="1" bestFit="1" customWidth="1"/>
    <col min="4881" max="5120" width="11.42578125" style="1"/>
    <col min="5121" max="5121" width="8.42578125" style="1" customWidth="1"/>
    <col min="5122" max="5122" width="43.42578125" style="1" customWidth="1"/>
    <col min="5123" max="5123" width="6.85546875" style="1" customWidth="1"/>
    <col min="5124" max="5124" width="13.7109375" style="1" customWidth="1"/>
    <col min="5125" max="5125" width="10.7109375" style="1" customWidth="1"/>
    <col min="5126" max="5126" width="14.28515625" style="1" customWidth="1"/>
    <col min="5127" max="5127" width="10" style="1" customWidth="1"/>
    <col min="5128" max="5128" width="9.28515625" style="1" customWidth="1"/>
    <col min="5129" max="5129" width="11.7109375" style="1" customWidth="1"/>
    <col min="5130" max="5130" width="7.28515625" style="1" customWidth="1"/>
    <col min="5131" max="5131" width="12.7109375" style="1" customWidth="1"/>
    <col min="5132" max="5132" width="13" style="1" customWidth="1"/>
    <col min="5133" max="5133" width="20.85546875" style="1" customWidth="1"/>
    <col min="5134" max="5134" width="14.42578125" style="1" customWidth="1"/>
    <col min="5135" max="5135" width="11.42578125" style="1"/>
    <col min="5136" max="5136" width="13.7109375" style="1" bestFit="1" customWidth="1"/>
    <col min="5137" max="5376" width="11.42578125" style="1"/>
    <col min="5377" max="5377" width="8.42578125" style="1" customWidth="1"/>
    <col min="5378" max="5378" width="43.42578125" style="1" customWidth="1"/>
    <col min="5379" max="5379" width="6.85546875" style="1" customWidth="1"/>
    <col min="5380" max="5380" width="13.7109375" style="1" customWidth="1"/>
    <col min="5381" max="5381" width="10.7109375" style="1" customWidth="1"/>
    <col min="5382" max="5382" width="14.28515625" style="1" customWidth="1"/>
    <col min="5383" max="5383" width="10" style="1" customWidth="1"/>
    <col min="5384" max="5384" width="9.28515625" style="1" customWidth="1"/>
    <col min="5385" max="5385" width="11.7109375" style="1" customWidth="1"/>
    <col min="5386" max="5386" width="7.28515625" style="1" customWidth="1"/>
    <col min="5387" max="5387" width="12.7109375" style="1" customWidth="1"/>
    <col min="5388" max="5388" width="13" style="1" customWidth="1"/>
    <col min="5389" max="5389" width="20.85546875" style="1" customWidth="1"/>
    <col min="5390" max="5390" width="14.42578125" style="1" customWidth="1"/>
    <col min="5391" max="5391" width="11.42578125" style="1"/>
    <col min="5392" max="5392" width="13.7109375" style="1" bestFit="1" customWidth="1"/>
    <col min="5393" max="5632" width="11.42578125" style="1"/>
    <col min="5633" max="5633" width="8.42578125" style="1" customWidth="1"/>
    <col min="5634" max="5634" width="43.42578125" style="1" customWidth="1"/>
    <col min="5635" max="5635" width="6.85546875" style="1" customWidth="1"/>
    <col min="5636" max="5636" width="13.7109375" style="1" customWidth="1"/>
    <col min="5637" max="5637" width="10.7109375" style="1" customWidth="1"/>
    <col min="5638" max="5638" width="14.28515625" style="1" customWidth="1"/>
    <col min="5639" max="5639" width="10" style="1" customWidth="1"/>
    <col min="5640" max="5640" width="9.28515625" style="1" customWidth="1"/>
    <col min="5641" max="5641" width="11.7109375" style="1" customWidth="1"/>
    <col min="5642" max="5642" width="7.28515625" style="1" customWidth="1"/>
    <col min="5643" max="5643" width="12.7109375" style="1" customWidth="1"/>
    <col min="5644" max="5644" width="13" style="1" customWidth="1"/>
    <col min="5645" max="5645" width="20.85546875" style="1" customWidth="1"/>
    <col min="5646" max="5646" width="14.42578125" style="1" customWidth="1"/>
    <col min="5647" max="5647" width="11.42578125" style="1"/>
    <col min="5648" max="5648" width="13.7109375" style="1" bestFit="1" customWidth="1"/>
    <col min="5649" max="5888" width="11.42578125" style="1"/>
    <col min="5889" max="5889" width="8.42578125" style="1" customWidth="1"/>
    <col min="5890" max="5890" width="43.42578125" style="1" customWidth="1"/>
    <col min="5891" max="5891" width="6.85546875" style="1" customWidth="1"/>
    <col min="5892" max="5892" width="13.7109375" style="1" customWidth="1"/>
    <col min="5893" max="5893" width="10.7109375" style="1" customWidth="1"/>
    <col min="5894" max="5894" width="14.28515625" style="1" customWidth="1"/>
    <col min="5895" max="5895" width="10" style="1" customWidth="1"/>
    <col min="5896" max="5896" width="9.28515625" style="1" customWidth="1"/>
    <col min="5897" max="5897" width="11.7109375" style="1" customWidth="1"/>
    <col min="5898" max="5898" width="7.28515625" style="1" customWidth="1"/>
    <col min="5899" max="5899" width="12.7109375" style="1" customWidth="1"/>
    <col min="5900" max="5900" width="13" style="1" customWidth="1"/>
    <col min="5901" max="5901" width="20.85546875" style="1" customWidth="1"/>
    <col min="5902" max="5902" width="14.42578125" style="1" customWidth="1"/>
    <col min="5903" max="5903" width="11.42578125" style="1"/>
    <col min="5904" max="5904" width="13.7109375" style="1" bestFit="1" customWidth="1"/>
    <col min="5905" max="6144" width="11.42578125" style="1"/>
    <col min="6145" max="6145" width="8.42578125" style="1" customWidth="1"/>
    <col min="6146" max="6146" width="43.42578125" style="1" customWidth="1"/>
    <col min="6147" max="6147" width="6.85546875" style="1" customWidth="1"/>
    <col min="6148" max="6148" width="13.7109375" style="1" customWidth="1"/>
    <col min="6149" max="6149" width="10.7109375" style="1" customWidth="1"/>
    <col min="6150" max="6150" width="14.28515625" style="1" customWidth="1"/>
    <col min="6151" max="6151" width="10" style="1" customWidth="1"/>
    <col min="6152" max="6152" width="9.28515625" style="1" customWidth="1"/>
    <col min="6153" max="6153" width="11.7109375" style="1" customWidth="1"/>
    <col min="6154" max="6154" width="7.28515625" style="1" customWidth="1"/>
    <col min="6155" max="6155" width="12.7109375" style="1" customWidth="1"/>
    <col min="6156" max="6156" width="13" style="1" customWidth="1"/>
    <col min="6157" max="6157" width="20.85546875" style="1" customWidth="1"/>
    <col min="6158" max="6158" width="14.42578125" style="1" customWidth="1"/>
    <col min="6159" max="6159" width="11.42578125" style="1"/>
    <col min="6160" max="6160" width="13.7109375" style="1" bestFit="1" customWidth="1"/>
    <col min="6161" max="6400" width="11.42578125" style="1"/>
    <col min="6401" max="6401" width="8.42578125" style="1" customWidth="1"/>
    <col min="6402" max="6402" width="43.42578125" style="1" customWidth="1"/>
    <col min="6403" max="6403" width="6.85546875" style="1" customWidth="1"/>
    <col min="6404" max="6404" width="13.7109375" style="1" customWidth="1"/>
    <col min="6405" max="6405" width="10.7109375" style="1" customWidth="1"/>
    <col min="6406" max="6406" width="14.28515625" style="1" customWidth="1"/>
    <col min="6407" max="6407" width="10" style="1" customWidth="1"/>
    <col min="6408" max="6408" width="9.28515625" style="1" customWidth="1"/>
    <col min="6409" max="6409" width="11.7109375" style="1" customWidth="1"/>
    <col min="6410" max="6410" width="7.28515625" style="1" customWidth="1"/>
    <col min="6411" max="6411" width="12.7109375" style="1" customWidth="1"/>
    <col min="6412" max="6412" width="13" style="1" customWidth="1"/>
    <col min="6413" max="6413" width="20.85546875" style="1" customWidth="1"/>
    <col min="6414" max="6414" width="14.42578125" style="1" customWidth="1"/>
    <col min="6415" max="6415" width="11.42578125" style="1"/>
    <col min="6416" max="6416" width="13.7109375" style="1" bestFit="1" customWidth="1"/>
    <col min="6417" max="6656" width="11.42578125" style="1"/>
    <col min="6657" max="6657" width="8.42578125" style="1" customWidth="1"/>
    <col min="6658" max="6658" width="43.42578125" style="1" customWidth="1"/>
    <col min="6659" max="6659" width="6.85546875" style="1" customWidth="1"/>
    <col min="6660" max="6660" width="13.7109375" style="1" customWidth="1"/>
    <col min="6661" max="6661" width="10.7109375" style="1" customWidth="1"/>
    <col min="6662" max="6662" width="14.28515625" style="1" customWidth="1"/>
    <col min="6663" max="6663" width="10" style="1" customWidth="1"/>
    <col min="6664" max="6664" width="9.28515625" style="1" customWidth="1"/>
    <col min="6665" max="6665" width="11.7109375" style="1" customWidth="1"/>
    <col min="6666" max="6666" width="7.28515625" style="1" customWidth="1"/>
    <col min="6667" max="6667" width="12.7109375" style="1" customWidth="1"/>
    <col min="6668" max="6668" width="13" style="1" customWidth="1"/>
    <col min="6669" max="6669" width="20.85546875" style="1" customWidth="1"/>
    <col min="6670" max="6670" width="14.42578125" style="1" customWidth="1"/>
    <col min="6671" max="6671" width="11.42578125" style="1"/>
    <col min="6672" max="6672" width="13.7109375" style="1" bestFit="1" customWidth="1"/>
    <col min="6673" max="6912" width="11.42578125" style="1"/>
    <col min="6913" max="6913" width="8.42578125" style="1" customWidth="1"/>
    <col min="6914" max="6914" width="43.42578125" style="1" customWidth="1"/>
    <col min="6915" max="6915" width="6.85546875" style="1" customWidth="1"/>
    <col min="6916" max="6916" width="13.7109375" style="1" customWidth="1"/>
    <col min="6917" max="6917" width="10.7109375" style="1" customWidth="1"/>
    <col min="6918" max="6918" width="14.28515625" style="1" customWidth="1"/>
    <col min="6919" max="6919" width="10" style="1" customWidth="1"/>
    <col min="6920" max="6920" width="9.28515625" style="1" customWidth="1"/>
    <col min="6921" max="6921" width="11.7109375" style="1" customWidth="1"/>
    <col min="6922" max="6922" width="7.28515625" style="1" customWidth="1"/>
    <col min="6923" max="6923" width="12.7109375" style="1" customWidth="1"/>
    <col min="6924" max="6924" width="13" style="1" customWidth="1"/>
    <col min="6925" max="6925" width="20.85546875" style="1" customWidth="1"/>
    <col min="6926" max="6926" width="14.42578125" style="1" customWidth="1"/>
    <col min="6927" max="6927" width="11.42578125" style="1"/>
    <col min="6928" max="6928" width="13.7109375" style="1" bestFit="1" customWidth="1"/>
    <col min="6929" max="7168" width="11.42578125" style="1"/>
    <col min="7169" max="7169" width="8.42578125" style="1" customWidth="1"/>
    <col min="7170" max="7170" width="43.42578125" style="1" customWidth="1"/>
    <col min="7171" max="7171" width="6.85546875" style="1" customWidth="1"/>
    <col min="7172" max="7172" width="13.7109375" style="1" customWidth="1"/>
    <col min="7173" max="7173" width="10.7109375" style="1" customWidth="1"/>
    <col min="7174" max="7174" width="14.28515625" style="1" customWidth="1"/>
    <col min="7175" max="7175" width="10" style="1" customWidth="1"/>
    <col min="7176" max="7176" width="9.28515625" style="1" customWidth="1"/>
    <col min="7177" max="7177" width="11.7109375" style="1" customWidth="1"/>
    <col min="7178" max="7178" width="7.28515625" style="1" customWidth="1"/>
    <col min="7179" max="7179" width="12.7109375" style="1" customWidth="1"/>
    <col min="7180" max="7180" width="13" style="1" customWidth="1"/>
    <col min="7181" max="7181" width="20.85546875" style="1" customWidth="1"/>
    <col min="7182" max="7182" width="14.42578125" style="1" customWidth="1"/>
    <col min="7183" max="7183" width="11.42578125" style="1"/>
    <col min="7184" max="7184" width="13.7109375" style="1" bestFit="1" customWidth="1"/>
    <col min="7185" max="7424" width="11.42578125" style="1"/>
    <col min="7425" max="7425" width="8.42578125" style="1" customWidth="1"/>
    <col min="7426" max="7426" width="43.42578125" style="1" customWidth="1"/>
    <col min="7427" max="7427" width="6.85546875" style="1" customWidth="1"/>
    <col min="7428" max="7428" width="13.7109375" style="1" customWidth="1"/>
    <col min="7429" max="7429" width="10.7109375" style="1" customWidth="1"/>
    <col min="7430" max="7430" width="14.28515625" style="1" customWidth="1"/>
    <col min="7431" max="7431" width="10" style="1" customWidth="1"/>
    <col min="7432" max="7432" width="9.28515625" style="1" customWidth="1"/>
    <col min="7433" max="7433" width="11.7109375" style="1" customWidth="1"/>
    <col min="7434" max="7434" width="7.28515625" style="1" customWidth="1"/>
    <col min="7435" max="7435" width="12.7109375" style="1" customWidth="1"/>
    <col min="7436" max="7436" width="13" style="1" customWidth="1"/>
    <col min="7437" max="7437" width="20.85546875" style="1" customWidth="1"/>
    <col min="7438" max="7438" width="14.42578125" style="1" customWidth="1"/>
    <col min="7439" max="7439" width="11.42578125" style="1"/>
    <col min="7440" max="7440" width="13.7109375" style="1" bestFit="1" customWidth="1"/>
    <col min="7441" max="7680" width="11.42578125" style="1"/>
    <col min="7681" max="7681" width="8.42578125" style="1" customWidth="1"/>
    <col min="7682" max="7682" width="43.42578125" style="1" customWidth="1"/>
    <col min="7683" max="7683" width="6.85546875" style="1" customWidth="1"/>
    <col min="7684" max="7684" width="13.7109375" style="1" customWidth="1"/>
    <col min="7685" max="7685" width="10.7109375" style="1" customWidth="1"/>
    <col min="7686" max="7686" width="14.28515625" style="1" customWidth="1"/>
    <col min="7687" max="7687" width="10" style="1" customWidth="1"/>
    <col min="7688" max="7688" width="9.28515625" style="1" customWidth="1"/>
    <col min="7689" max="7689" width="11.7109375" style="1" customWidth="1"/>
    <col min="7690" max="7690" width="7.28515625" style="1" customWidth="1"/>
    <col min="7691" max="7691" width="12.7109375" style="1" customWidth="1"/>
    <col min="7692" max="7692" width="13" style="1" customWidth="1"/>
    <col min="7693" max="7693" width="20.85546875" style="1" customWidth="1"/>
    <col min="7694" max="7694" width="14.42578125" style="1" customWidth="1"/>
    <col min="7695" max="7695" width="11.42578125" style="1"/>
    <col min="7696" max="7696" width="13.7109375" style="1" bestFit="1" customWidth="1"/>
    <col min="7697" max="7936" width="11.42578125" style="1"/>
    <col min="7937" max="7937" width="8.42578125" style="1" customWidth="1"/>
    <col min="7938" max="7938" width="43.42578125" style="1" customWidth="1"/>
    <col min="7939" max="7939" width="6.85546875" style="1" customWidth="1"/>
    <col min="7940" max="7940" width="13.7109375" style="1" customWidth="1"/>
    <col min="7941" max="7941" width="10.7109375" style="1" customWidth="1"/>
    <col min="7942" max="7942" width="14.28515625" style="1" customWidth="1"/>
    <col min="7943" max="7943" width="10" style="1" customWidth="1"/>
    <col min="7944" max="7944" width="9.28515625" style="1" customWidth="1"/>
    <col min="7945" max="7945" width="11.7109375" style="1" customWidth="1"/>
    <col min="7946" max="7946" width="7.28515625" style="1" customWidth="1"/>
    <col min="7947" max="7947" width="12.7109375" style="1" customWidth="1"/>
    <col min="7948" max="7948" width="13" style="1" customWidth="1"/>
    <col min="7949" max="7949" width="20.85546875" style="1" customWidth="1"/>
    <col min="7950" max="7950" width="14.42578125" style="1" customWidth="1"/>
    <col min="7951" max="7951" width="11.42578125" style="1"/>
    <col min="7952" max="7952" width="13.7109375" style="1" bestFit="1" customWidth="1"/>
    <col min="7953" max="8192" width="11.42578125" style="1"/>
    <col min="8193" max="8193" width="8.42578125" style="1" customWidth="1"/>
    <col min="8194" max="8194" width="43.42578125" style="1" customWidth="1"/>
    <col min="8195" max="8195" width="6.85546875" style="1" customWidth="1"/>
    <col min="8196" max="8196" width="13.7109375" style="1" customWidth="1"/>
    <col min="8197" max="8197" width="10.7109375" style="1" customWidth="1"/>
    <col min="8198" max="8198" width="14.28515625" style="1" customWidth="1"/>
    <col min="8199" max="8199" width="10" style="1" customWidth="1"/>
    <col min="8200" max="8200" width="9.28515625" style="1" customWidth="1"/>
    <col min="8201" max="8201" width="11.7109375" style="1" customWidth="1"/>
    <col min="8202" max="8202" width="7.28515625" style="1" customWidth="1"/>
    <col min="8203" max="8203" width="12.7109375" style="1" customWidth="1"/>
    <col min="8204" max="8204" width="13" style="1" customWidth="1"/>
    <col min="8205" max="8205" width="20.85546875" style="1" customWidth="1"/>
    <col min="8206" max="8206" width="14.42578125" style="1" customWidth="1"/>
    <col min="8207" max="8207" width="11.42578125" style="1"/>
    <col min="8208" max="8208" width="13.7109375" style="1" bestFit="1" customWidth="1"/>
    <col min="8209" max="8448" width="11.42578125" style="1"/>
    <col min="8449" max="8449" width="8.42578125" style="1" customWidth="1"/>
    <col min="8450" max="8450" width="43.42578125" style="1" customWidth="1"/>
    <col min="8451" max="8451" width="6.85546875" style="1" customWidth="1"/>
    <col min="8452" max="8452" width="13.7109375" style="1" customWidth="1"/>
    <col min="8453" max="8453" width="10.7109375" style="1" customWidth="1"/>
    <col min="8454" max="8454" width="14.28515625" style="1" customWidth="1"/>
    <col min="8455" max="8455" width="10" style="1" customWidth="1"/>
    <col min="8456" max="8456" width="9.28515625" style="1" customWidth="1"/>
    <col min="8457" max="8457" width="11.7109375" style="1" customWidth="1"/>
    <col min="8458" max="8458" width="7.28515625" style="1" customWidth="1"/>
    <col min="8459" max="8459" width="12.7109375" style="1" customWidth="1"/>
    <col min="8460" max="8460" width="13" style="1" customWidth="1"/>
    <col min="8461" max="8461" width="20.85546875" style="1" customWidth="1"/>
    <col min="8462" max="8462" width="14.42578125" style="1" customWidth="1"/>
    <col min="8463" max="8463" width="11.42578125" style="1"/>
    <col min="8464" max="8464" width="13.7109375" style="1" bestFit="1" customWidth="1"/>
    <col min="8465" max="8704" width="11.42578125" style="1"/>
    <col min="8705" max="8705" width="8.42578125" style="1" customWidth="1"/>
    <col min="8706" max="8706" width="43.42578125" style="1" customWidth="1"/>
    <col min="8707" max="8707" width="6.85546875" style="1" customWidth="1"/>
    <col min="8708" max="8708" width="13.7109375" style="1" customWidth="1"/>
    <col min="8709" max="8709" width="10.7109375" style="1" customWidth="1"/>
    <col min="8710" max="8710" width="14.28515625" style="1" customWidth="1"/>
    <col min="8711" max="8711" width="10" style="1" customWidth="1"/>
    <col min="8712" max="8712" width="9.28515625" style="1" customWidth="1"/>
    <col min="8713" max="8713" width="11.7109375" style="1" customWidth="1"/>
    <col min="8714" max="8714" width="7.28515625" style="1" customWidth="1"/>
    <col min="8715" max="8715" width="12.7109375" style="1" customWidth="1"/>
    <col min="8716" max="8716" width="13" style="1" customWidth="1"/>
    <col min="8717" max="8717" width="20.85546875" style="1" customWidth="1"/>
    <col min="8718" max="8718" width="14.42578125" style="1" customWidth="1"/>
    <col min="8719" max="8719" width="11.42578125" style="1"/>
    <col min="8720" max="8720" width="13.7109375" style="1" bestFit="1" customWidth="1"/>
    <col min="8721" max="8960" width="11.42578125" style="1"/>
    <col min="8961" max="8961" width="8.42578125" style="1" customWidth="1"/>
    <col min="8962" max="8962" width="43.42578125" style="1" customWidth="1"/>
    <col min="8963" max="8963" width="6.85546875" style="1" customWidth="1"/>
    <col min="8964" max="8964" width="13.7109375" style="1" customWidth="1"/>
    <col min="8965" max="8965" width="10.7109375" style="1" customWidth="1"/>
    <col min="8966" max="8966" width="14.28515625" style="1" customWidth="1"/>
    <col min="8967" max="8967" width="10" style="1" customWidth="1"/>
    <col min="8968" max="8968" width="9.28515625" style="1" customWidth="1"/>
    <col min="8969" max="8969" width="11.7109375" style="1" customWidth="1"/>
    <col min="8970" max="8970" width="7.28515625" style="1" customWidth="1"/>
    <col min="8971" max="8971" width="12.7109375" style="1" customWidth="1"/>
    <col min="8972" max="8972" width="13" style="1" customWidth="1"/>
    <col min="8973" max="8973" width="20.85546875" style="1" customWidth="1"/>
    <col min="8974" max="8974" width="14.42578125" style="1" customWidth="1"/>
    <col min="8975" max="8975" width="11.42578125" style="1"/>
    <col min="8976" max="8976" width="13.7109375" style="1" bestFit="1" customWidth="1"/>
    <col min="8977" max="9216" width="11.42578125" style="1"/>
    <col min="9217" max="9217" width="8.42578125" style="1" customWidth="1"/>
    <col min="9218" max="9218" width="43.42578125" style="1" customWidth="1"/>
    <col min="9219" max="9219" width="6.85546875" style="1" customWidth="1"/>
    <col min="9220" max="9220" width="13.7109375" style="1" customWidth="1"/>
    <col min="9221" max="9221" width="10.7109375" style="1" customWidth="1"/>
    <col min="9222" max="9222" width="14.28515625" style="1" customWidth="1"/>
    <col min="9223" max="9223" width="10" style="1" customWidth="1"/>
    <col min="9224" max="9224" width="9.28515625" style="1" customWidth="1"/>
    <col min="9225" max="9225" width="11.7109375" style="1" customWidth="1"/>
    <col min="9226" max="9226" width="7.28515625" style="1" customWidth="1"/>
    <col min="9227" max="9227" width="12.7109375" style="1" customWidth="1"/>
    <col min="9228" max="9228" width="13" style="1" customWidth="1"/>
    <col min="9229" max="9229" width="20.85546875" style="1" customWidth="1"/>
    <col min="9230" max="9230" width="14.42578125" style="1" customWidth="1"/>
    <col min="9231" max="9231" width="11.42578125" style="1"/>
    <col min="9232" max="9232" width="13.7109375" style="1" bestFit="1" customWidth="1"/>
    <col min="9233" max="9472" width="11.42578125" style="1"/>
    <col min="9473" max="9473" width="8.42578125" style="1" customWidth="1"/>
    <col min="9474" max="9474" width="43.42578125" style="1" customWidth="1"/>
    <col min="9475" max="9475" width="6.85546875" style="1" customWidth="1"/>
    <col min="9476" max="9476" width="13.7109375" style="1" customWidth="1"/>
    <col min="9477" max="9477" width="10.7109375" style="1" customWidth="1"/>
    <col min="9478" max="9478" width="14.28515625" style="1" customWidth="1"/>
    <col min="9479" max="9479" width="10" style="1" customWidth="1"/>
    <col min="9480" max="9480" width="9.28515625" style="1" customWidth="1"/>
    <col min="9481" max="9481" width="11.7109375" style="1" customWidth="1"/>
    <col min="9482" max="9482" width="7.28515625" style="1" customWidth="1"/>
    <col min="9483" max="9483" width="12.7109375" style="1" customWidth="1"/>
    <col min="9484" max="9484" width="13" style="1" customWidth="1"/>
    <col min="9485" max="9485" width="20.85546875" style="1" customWidth="1"/>
    <col min="9486" max="9486" width="14.42578125" style="1" customWidth="1"/>
    <col min="9487" max="9487" width="11.42578125" style="1"/>
    <col min="9488" max="9488" width="13.7109375" style="1" bestFit="1" customWidth="1"/>
    <col min="9489" max="9728" width="11.42578125" style="1"/>
    <col min="9729" max="9729" width="8.42578125" style="1" customWidth="1"/>
    <col min="9730" max="9730" width="43.42578125" style="1" customWidth="1"/>
    <col min="9731" max="9731" width="6.85546875" style="1" customWidth="1"/>
    <col min="9732" max="9732" width="13.7109375" style="1" customWidth="1"/>
    <col min="9733" max="9733" width="10.7109375" style="1" customWidth="1"/>
    <col min="9734" max="9734" width="14.28515625" style="1" customWidth="1"/>
    <col min="9735" max="9735" width="10" style="1" customWidth="1"/>
    <col min="9736" max="9736" width="9.28515625" style="1" customWidth="1"/>
    <col min="9737" max="9737" width="11.7109375" style="1" customWidth="1"/>
    <col min="9738" max="9738" width="7.28515625" style="1" customWidth="1"/>
    <col min="9739" max="9739" width="12.7109375" style="1" customWidth="1"/>
    <col min="9740" max="9740" width="13" style="1" customWidth="1"/>
    <col min="9741" max="9741" width="20.85546875" style="1" customWidth="1"/>
    <col min="9742" max="9742" width="14.42578125" style="1" customWidth="1"/>
    <col min="9743" max="9743" width="11.42578125" style="1"/>
    <col min="9744" max="9744" width="13.7109375" style="1" bestFit="1" customWidth="1"/>
    <col min="9745" max="9984" width="11.42578125" style="1"/>
    <col min="9985" max="9985" width="8.42578125" style="1" customWidth="1"/>
    <col min="9986" max="9986" width="43.42578125" style="1" customWidth="1"/>
    <col min="9987" max="9987" width="6.85546875" style="1" customWidth="1"/>
    <col min="9988" max="9988" width="13.7109375" style="1" customWidth="1"/>
    <col min="9989" max="9989" width="10.7109375" style="1" customWidth="1"/>
    <col min="9990" max="9990" width="14.28515625" style="1" customWidth="1"/>
    <col min="9991" max="9991" width="10" style="1" customWidth="1"/>
    <col min="9992" max="9992" width="9.28515625" style="1" customWidth="1"/>
    <col min="9993" max="9993" width="11.7109375" style="1" customWidth="1"/>
    <col min="9994" max="9994" width="7.28515625" style="1" customWidth="1"/>
    <col min="9995" max="9995" width="12.7109375" style="1" customWidth="1"/>
    <col min="9996" max="9996" width="13" style="1" customWidth="1"/>
    <col min="9997" max="9997" width="20.85546875" style="1" customWidth="1"/>
    <col min="9998" max="9998" width="14.42578125" style="1" customWidth="1"/>
    <col min="9999" max="9999" width="11.42578125" style="1"/>
    <col min="10000" max="10000" width="13.7109375" style="1" bestFit="1" customWidth="1"/>
    <col min="10001" max="10240" width="11.42578125" style="1"/>
    <col min="10241" max="10241" width="8.42578125" style="1" customWidth="1"/>
    <col min="10242" max="10242" width="43.42578125" style="1" customWidth="1"/>
    <col min="10243" max="10243" width="6.85546875" style="1" customWidth="1"/>
    <col min="10244" max="10244" width="13.7109375" style="1" customWidth="1"/>
    <col min="10245" max="10245" width="10.7109375" style="1" customWidth="1"/>
    <col min="10246" max="10246" width="14.28515625" style="1" customWidth="1"/>
    <col min="10247" max="10247" width="10" style="1" customWidth="1"/>
    <col min="10248" max="10248" width="9.28515625" style="1" customWidth="1"/>
    <col min="10249" max="10249" width="11.7109375" style="1" customWidth="1"/>
    <col min="10250" max="10250" width="7.28515625" style="1" customWidth="1"/>
    <col min="10251" max="10251" width="12.7109375" style="1" customWidth="1"/>
    <col min="10252" max="10252" width="13" style="1" customWidth="1"/>
    <col min="10253" max="10253" width="20.85546875" style="1" customWidth="1"/>
    <col min="10254" max="10254" width="14.42578125" style="1" customWidth="1"/>
    <col min="10255" max="10255" width="11.42578125" style="1"/>
    <col min="10256" max="10256" width="13.7109375" style="1" bestFit="1" customWidth="1"/>
    <col min="10257" max="10496" width="11.42578125" style="1"/>
    <col min="10497" max="10497" width="8.42578125" style="1" customWidth="1"/>
    <col min="10498" max="10498" width="43.42578125" style="1" customWidth="1"/>
    <col min="10499" max="10499" width="6.85546875" style="1" customWidth="1"/>
    <col min="10500" max="10500" width="13.7109375" style="1" customWidth="1"/>
    <col min="10501" max="10501" width="10.7109375" style="1" customWidth="1"/>
    <col min="10502" max="10502" width="14.28515625" style="1" customWidth="1"/>
    <col min="10503" max="10503" width="10" style="1" customWidth="1"/>
    <col min="10504" max="10504" width="9.28515625" style="1" customWidth="1"/>
    <col min="10505" max="10505" width="11.7109375" style="1" customWidth="1"/>
    <col min="10506" max="10506" width="7.28515625" style="1" customWidth="1"/>
    <col min="10507" max="10507" width="12.7109375" style="1" customWidth="1"/>
    <col min="10508" max="10508" width="13" style="1" customWidth="1"/>
    <col min="10509" max="10509" width="20.85546875" style="1" customWidth="1"/>
    <col min="10510" max="10510" width="14.42578125" style="1" customWidth="1"/>
    <col min="10511" max="10511" width="11.42578125" style="1"/>
    <col min="10512" max="10512" width="13.7109375" style="1" bestFit="1" customWidth="1"/>
    <col min="10513" max="10752" width="11.42578125" style="1"/>
    <col min="10753" max="10753" width="8.42578125" style="1" customWidth="1"/>
    <col min="10754" max="10754" width="43.42578125" style="1" customWidth="1"/>
    <col min="10755" max="10755" width="6.85546875" style="1" customWidth="1"/>
    <col min="10756" max="10756" width="13.7109375" style="1" customWidth="1"/>
    <col min="10757" max="10757" width="10.7109375" style="1" customWidth="1"/>
    <col min="10758" max="10758" width="14.28515625" style="1" customWidth="1"/>
    <col min="10759" max="10759" width="10" style="1" customWidth="1"/>
    <col min="10760" max="10760" width="9.28515625" style="1" customWidth="1"/>
    <col min="10761" max="10761" width="11.7109375" style="1" customWidth="1"/>
    <col min="10762" max="10762" width="7.28515625" style="1" customWidth="1"/>
    <col min="10763" max="10763" width="12.7109375" style="1" customWidth="1"/>
    <col min="10764" max="10764" width="13" style="1" customWidth="1"/>
    <col min="10765" max="10765" width="20.85546875" style="1" customWidth="1"/>
    <col min="10766" max="10766" width="14.42578125" style="1" customWidth="1"/>
    <col min="10767" max="10767" width="11.42578125" style="1"/>
    <col min="10768" max="10768" width="13.7109375" style="1" bestFit="1" customWidth="1"/>
    <col min="10769" max="11008" width="11.42578125" style="1"/>
    <col min="11009" max="11009" width="8.42578125" style="1" customWidth="1"/>
    <col min="11010" max="11010" width="43.42578125" style="1" customWidth="1"/>
    <col min="11011" max="11011" width="6.85546875" style="1" customWidth="1"/>
    <col min="11012" max="11012" width="13.7109375" style="1" customWidth="1"/>
    <col min="11013" max="11013" width="10.7109375" style="1" customWidth="1"/>
    <col min="11014" max="11014" width="14.28515625" style="1" customWidth="1"/>
    <col min="11015" max="11015" width="10" style="1" customWidth="1"/>
    <col min="11016" max="11016" width="9.28515625" style="1" customWidth="1"/>
    <col min="11017" max="11017" width="11.7109375" style="1" customWidth="1"/>
    <col min="11018" max="11018" width="7.28515625" style="1" customWidth="1"/>
    <col min="11019" max="11019" width="12.7109375" style="1" customWidth="1"/>
    <col min="11020" max="11020" width="13" style="1" customWidth="1"/>
    <col min="11021" max="11021" width="20.85546875" style="1" customWidth="1"/>
    <col min="11022" max="11022" width="14.42578125" style="1" customWidth="1"/>
    <col min="11023" max="11023" width="11.42578125" style="1"/>
    <col min="11024" max="11024" width="13.7109375" style="1" bestFit="1" customWidth="1"/>
    <col min="11025" max="11264" width="11.42578125" style="1"/>
    <col min="11265" max="11265" width="8.42578125" style="1" customWidth="1"/>
    <col min="11266" max="11266" width="43.42578125" style="1" customWidth="1"/>
    <col min="11267" max="11267" width="6.85546875" style="1" customWidth="1"/>
    <col min="11268" max="11268" width="13.7109375" style="1" customWidth="1"/>
    <col min="11269" max="11269" width="10.7109375" style="1" customWidth="1"/>
    <col min="11270" max="11270" width="14.28515625" style="1" customWidth="1"/>
    <col min="11271" max="11271" width="10" style="1" customWidth="1"/>
    <col min="11272" max="11272" width="9.28515625" style="1" customWidth="1"/>
    <col min="11273" max="11273" width="11.7109375" style="1" customWidth="1"/>
    <col min="11274" max="11274" width="7.28515625" style="1" customWidth="1"/>
    <col min="11275" max="11275" width="12.7109375" style="1" customWidth="1"/>
    <col min="11276" max="11276" width="13" style="1" customWidth="1"/>
    <col min="11277" max="11277" width="20.85546875" style="1" customWidth="1"/>
    <col min="11278" max="11278" width="14.42578125" style="1" customWidth="1"/>
    <col min="11279" max="11279" width="11.42578125" style="1"/>
    <col min="11280" max="11280" width="13.7109375" style="1" bestFit="1" customWidth="1"/>
    <col min="11281" max="11520" width="11.42578125" style="1"/>
    <col min="11521" max="11521" width="8.42578125" style="1" customWidth="1"/>
    <col min="11522" max="11522" width="43.42578125" style="1" customWidth="1"/>
    <col min="11523" max="11523" width="6.85546875" style="1" customWidth="1"/>
    <col min="11524" max="11524" width="13.7109375" style="1" customWidth="1"/>
    <col min="11525" max="11525" width="10.7109375" style="1" customWidth="1"/>
    <col min="11526" max="11526" width="14.28515625" style="1" customWidth="1"/>
    <col min="11527" max="11527" width="10" style="1" customWidth="1"/>
    <col min="11528" max="11528" width="9.28515625" style="1" customWidth="1"/>
    <col min="11529" max="11529" width="11.7109375" style="1" customWidth="1"/>
    <col min="11530" max="11530" width="7.28515625" style="1" customWidth="1"/>
    <col min="11531" max="11531" width="12.7109375" style="1" customWidth="1"/>
    <col min="11532" max="11532" width="13" style="1" customWidth="1"/>
    <col min="11533" max="11533" width="20.85546875" style="1" customWidth="1"/>
    <col min="11534" max="11534" width="14.42578125" style="1" customWidth="1"/>
    <col min="11535" max="11535" width="11.42578125" style="1"/>
    <col min="11536" max="11536" width="13.7109375" style="1" bestFit="1" customWidth="1"/>
    <col min="11537" max="11776" width="11.42578125" style="1"/>
    <col min="11777" max="11777" width="8.42578125" style="1" customWidth="1"/>
    <col min="11778" max="11778" width="43.42578125" style="1" customWidth="1"/>
    <col min="11779" max="11779" width="6.85546875" style="1" customWidth="1"/>
    <col min="11780" max="11780" width="13.7109375" style="1" customWidth="1"/>
    <col min="11781" max="11781" width="10.7109375" style="1" customWidth="1"/>
    <col min="11782" max="11782" width="14.28515625" style="1" customWidth="1"/>
    <col min="11783" max="11783" width="10" style="1" customWidth="1"/>
    <col min="11784" max="11784" width="9.28515625" style="1" customWidth="1"/>
    <col min="11785" max="11785" width="11.7109375" style="1" customWidth="1"/>
    <col min="11786" max="11786" width="7.28515625" style="1" customWidth="1"/>
    <col min="11787" max="11787" width="12.7109375" style="1" customWidth="1"/>
    <col min="11788" max="11788" width="13" style="1" customWidth="1"/>
    <col min="11789" max="11789" width="20.85546875" style="1" customWidth="1"/>
    <col min="11790" max="11790" width="14.42578125" style="1" customWidth="1"/>
    <col min="11791" max="11791" width="11.42578125" style="1"/>
    <col min="11792" max="11792" width="13.7109375" style="1" bestFit="1" customWidth="1"/>
    <col min="11793" max="12032" width="11.42578125" style="1"/>
    <col min="12033" max="12033" width="8.42578125" style="1" customWidth="1"/>
    <col min="12034" max="12034" width="43.42578125" style="1" customWidth="1"/>
    <col min="12035" max="12035" width="6.85546875" style="1" customWidth="1"/>
    <col min="12036" max="12036" width="13.7109375" style="1" customWidth="1"/>
    <col min="12037" max="12037" width="10.7109375" style="1" customWidth="1"/>
    <col min="12038" max="12038" width="14.28515625" style="1" customWidth="1"/>
    <col min="12039" max="12039" width="10" style="1" customWidth="1"/>
    <col min="12040" max="12040" width="9.28515625" style="1" customWidth="1"/>
    <col min="12041" max="12041" width="11.7109375" style="1" customWidth="1"/>
    <col min="12042" max="12042" width="7.28515625" style="1" customWidth="1"/>
    <col min="12043" max="12043" width="12.7109375" style="1" customWidth="1"/>
    <col min="12044" max="12044" width="13" style="1" customWidth="1"/>
    <col min="12045" max="12045" width="20.85546875" style="1" customWidth="1"/>
    <col min="12046" max="12046" width="14.42578125" style="1" customWidth="1"/>
    <col min="12047" max="12047" width="11.42578125" style="1"/>
    <col min="12048" max="12048" width="13.7109375" style="1" bestFit="1" customWidth="1"/>
    <col min="12049" max="12288" width="11.42578125" style="1"/>
    <col min="12289" max="12289" width="8.42578125" style="1" customWidth="1"/>
    <col min="12290" max="12290" width="43.42578125" style="1" customWidth="1"/>
    <col min="12291" max="12291" width="6.85546875" style="1" customWidth="1"/>
    <col min="12292" max="12292" width="13.7109375" style="1" customWidth="1"/>
    <col min="12293" max="12293" width="10.7109375" style="1" customWidth="1"/>
    <col min="12294" max="12294" width="14.28515625" style="1" customWidth="1"/>
    <col min="12295" max="12295" width="10" style="1" customWidth="1"/>
    <col min="12296" max="12296" width="9.28515625" style="1" customWidth="1"/>
    <col min="12297" max="12297" width="11.7109375" style="1" customWidth="1"/>
    <col min="12298" max="12298" width="7.28515625" style="1" customWidth="1"/>
    <col min="12299" max="12299" width="12.7109375" style="1" customWidth="1"/>
    <col min="12300" max="12300" width="13" style="1" customWidth="1"/>
    <col min="12301" max="12301" width="20.85546875" style="1" customWidth="1"/>
    <col min="12302" max="12302" width="14.42578125" style="1" customWidth="1"/>
    <col min="12303" max="12303" width="11.42578125" style="1"/>
    <col min="12304" max="12304" width="13.7109375" style="1" bestFit="1" customWidth="1"/>
    <col min="12305" max="12544" width="11.42578125" style="1"/>
    <col min="12545" max="12545" width="8.42578125" style="1" customWidth="1"/>
    <col min="12546" max="12546" width="43.42578125" style="1" customWidth="1"/>
    <col min="12547" max="12547" width="6.85546875" style="1" customWidth="1"/>
    <col min="12548" max="12548" width="13.7109375" style="1" customWidth="1"/>
    <col min="12549" max="12549" width="10.7109375" style="1" customWidth="1"/>
    <col min="12550" max="12550" width="14.28515625" style="1" customWidth="1"/>
    <col min="12551" max="12551" width="10" style="1" customWidth="1"/>
    <col min="12552" max="12552" width="9.28515625" style="1" customWidth="1"/>
    <col min="12553" max="12553" width="11.7109375" style="1" customWidth="1"/>
    <col min="12554" max="12554" width="7.28515625" style="1" customWidth="1"/>
    <col min="12555" max="12555" width="12.7109375" style="1" customWidth="1"/>
    <col min="12556" max="12556" width="13" style="1" customWidth="1"/>
    <col min="12557" max="12557" width="20.85546875" style="1" customWidth="1"/>
    <col min="12558" max="12558" width="14.42578125" style="1" customWidth="1"/>
    <col min="12559" max="12559" width="11.42578125" style="1"/>
    <col min="12560" max="12560" width="13.7109375" style="1" bestFit="1" customWidth="1"/>
    <col min="12561" max="12800" width="11.42578125" style="1"/>
    <col min="12801" max="12801" width="8.42578125" style="1" customWidth="1"/>
    <col min="12802" max="12802" width="43.42578125" style="1" customWidth="1"/>
    <col min="12803" max="12803" width="6.85546875" style="1" customWidth="1"/>
    <col min="12804" max="12804" width="13.7109375" style="1" customWidth="1"/>
    <col min="12805" max="12805" width="10.7109375" style="1" customWidth="1"/>
    <col min="12806" max="12806" width="14.28515625" style="1" customWidth="1"/>
    <col min="12807" max="12807" width="10" style="1" customWidth="1"/>
    <col min="12808" max="12808" width="9.28515625" style="1" customWidth="1"/>
    <col min="12809" max="12809" width="11.7109375" style="1" customWidth="1"/>
    <col min="12810" max="12810" width="7.28515625" style="1" customWidth="1"/>
    <col min="12811" max="12811" width="12.7109375" style="1" customWidth="1"/>
    <col min="12812" max="12812" width="13" style="1" customWidth="1"/>
    <col min="12813" max="12813" width="20.85546875" style="1" customWidth="1"/>
    <col min="12814" max="12814" width="14.42578125" style="1" customWidth="1"/>
    <col min="12815" max="12815" width="11.42578125" style="1"/>
    <col min="12816" max="12816" width="13.7109375" style="1" bestFit="1" customWidth="1"/>
    <col min="12817" max="13056" width="11.42578125" style="1"/>
    <col min="13057" max="13057" width="8.42578125" style="1" customWidth="1"/>
    <col min="13058" max="13058" width="43.42578125" style="1" customWidth="1"/>
    <col min="13059" max="13059" width="6.85546875" style="1" customWidth="1"/>
    <col min="13060" max="13060" width="13.7109375" style="1" customWidth="1"/>
    <col min="13061" max="13061" width="10.7109375" style="1" customWidth="1"/>
    <col min="13062" max="13062" width="14.28515625" style="1" customWidth="1"/>
    <col min="13063" max="13063" width="10" style="1" customWidth="1"/>
    <col min="13064" max="13064" width="9.28515625" style="1" customWidth="1"/>
    <col min="13065" max="13065" width="11.7109375" style="1" customWidth="1"/>
    <col min="13066" max="13066" width="7.28515625" style="1" customWidth="1"/>
    <col min="13067" max="13067" width="12.7109375" style="1" customWidth="1"/>
    <col min="13068" max="13068" width="13" style="1" customWidth="1"/>
    <col min="13069" max="13069" width="20.85546875" style="1" customWidth="1"/>
    <col min="13070" max="13070" width="14.42578125" style="1" customWidth="1"/>
    <col min="13071" max="13071" width="11.42578125" style="1"/>
    <col min="13072" max="13072" width="13.7109375" style="1" bestFit="1" customWidth="1"/>
    <col min="13073" max="13312" width="11.42578125" style="1"/>
    <col min="13313" max="13313" width="8.42578125" style="1" customWidth="1"/>
    <col min="13314" max="13314" width="43.42578125" style="1" customWidth="1"/>
    <col min="13315" max="13315" width="6.85546875" style="1" customWidth="1"/>
    <col min="13316" max="13316" width="13.7109375" style="1" customWidth="1"/>
    <col min="13317" max="13317" width="10.7109375" style="1" customWidth="1"/>
    <col min="13318" max="13318" width="14.28515625" style="1" customWidth="1"/>
    <col min="13319" max="13319" width="10" style="1" customWidth="1"/>
    <col min="13320" max="13320" width="9.28515625" style="1" customWidth="1"/>
    <col min="13321" max="13321" width="11.7109375" style="1" customWidth="1"/>
    <col min="13322" max="13322" width="7.28515625" style="1" customWidth="1"/>
    <col min="13323" max="13323" width="12.7109375" style="1" customWidth="1"/>
    <col min="13324" max="13324" width="13" style="1" customWidth="1"/>
    <col min="13325" max="13325" width="20.85546875" style="1" customWidth="1"/>
    <col min="13326" max="13326" width="14.42578125" style="1" customWidth="1"/>
    <col min="13327" max="13327" width="11.42578125" style="1"/>
    <col min="13328" max="13328" width="13.7109375" style="1" bestFit="1" customWidth="1"/>
    <col min="13329" max="13568" width="11.42578125" style="1"/>
    <col min="13569" max="13569" width="8.42578125" style="1" customWidth="1"/>
    <col min="13570" max="13570" width="43.42578125" style="1" customWidth="1"/>
    <col min="13571" max="13571" width="6.85546875" style="1" customWidth="1"/>
    <col min="13572" max="13572" width="13.7109375" style="1" customWidth="1"/>
    <col min="13573" max="13573" width="10.7109375" style="1" customWidth="1"/>
    <col min="13574" max="13574" width="14.28515625" style="1" customWidth="1"/>
    <col min="13575" max="13575" width="10" style="1" customWidth="1"/>
    <col min="13576" max="13576" width="9.28515625" style="1" customWidth="1"/>
    <col min="13577" max="13577" width="11.7109375" style="1" customWidth="1"/>
    <col min="13578" max="13578" width="7.28515625" style="1" customWidth="1"/>
    <col min="13579" max="13579" width="12.7109375" style="1" customWidth="1"/>
    <col min="13580" max="13580" width="13" style="1" customWidth="1"/>
    <col min="13581" max="13581" width="20.85546875" style="1" customWidth="1"/>
    <col min="13582" max="13582" width="14.42578125" style="1" customWidth="1"/>
    <col min="13583" max="13583" width="11.42578125" style="1"/>
    <col min="13584" max="13584" width="13.7109375" style="1" bestFit="1" customWidth="1"/>
    <col min="13585" max="13824" width="11.42578125" style="1"/>
    <col min="13825" max="13825" width="8.42578125" style="1" customWidth="1"/>
    <col min="13826" max="13826" width="43.42578125" style="1" customWidth="1"/>
    <col min="13827" max="13827" width="6.85546875" style="1" customWidth="1"/>
    <col min="13828" max="13828" width="13.7109375" style="1" customWidth="1"/>
    <col min="13829" max="13829" width="10.7109375" style="1" customWidth="1"/>
    <col min="13830" max="13830" width="14.28515625" style="1" customWidth="1"/>
    <col min="13831" max="13831" width="10" style="1" customWidth="1"/>
    <col min="13832" max="13832" width="9.28515625" style="1" customWidth="1"/>
    <col min="13833" max="13833" width="11.7109375" style="1" customWidth="1"/>
    <col min="13834" max="13834" width="7.28515625" style="1" customWidth="1"/>
    <col min="13835" max="13835" width="12.7109375" style="1" customWidth="1"/>
    <col min="13836" max="13836" width="13" style="1" customWidth="1"/>
    <col min="13837" max="13837" width="20.85546875" style="1" customWidth="1"/>
    <col min="13838" max="13838" width="14.42578125" style="1" customWidth="1"/>
    <col min="13839" max="13839" width="11.42578125" style="1"/>
    <col min="13840" max="13840" width="13.7109375" style="1" bestFit="1" customWidth="1"/>
    <col min="13841" max="14080" width="11.42578125" style="1"/>
    <col min="14081" max="14081" width="8.42578125" style="1" customWidth="1"/>
    <col min="14082" max="14082" width="43.42578125" style="1" customWidth="1"/>
    <col min="14083" max="14083" width="6.85546875" style="1" customWidth="1"/>
    <col min="14084" max="14084" width="13.7109375" style="1" customWidth="1"/>
    <col min="14085" max="14085" width="10.7109375" style="1" customWidth="1"/>
    <col min="14086" max="14086" width="14.28515625" style="1" customWidth="1"/>
    <col min="14087" max="14087" width="10" style="1" customWidth="1"/>
    <col min="14088" max="14088" width="9.28515625" style="1" customWidth="1"/>
    <col min="14089" max="14089" width="11.7109375" style="1" customWidth="1"/>
    <col min="14090" max="14090" width="7.28515625" style="1" customWidth="1"/>
    <col min="14091" max="14091" width="12.7109375" style="1" customWidth="1"/>
    <col min="14092" max="14092" width="13" style="1" customWidth="1"/>
    <col min="14093" max="14093" width="20.85546875" style="1" customWidth="1"/>
    <col min="14094" max="14094" width="14.42578125" style="1" customWidth="1"/>
    <col min="14095" max="14095" width="11.42578125" style="1"/>
    <col min="14096" max="14096" width="13.7109375" style="1" bestFit="1" customWidth="1"/>
    <col min="14097" max="14336" width="11.42578125" style="1"/>
    <col min="14337" max="14337" width="8.42578125" style="1" customWidth="1"/>
    <col min="14338" max="14338" width="43.42578125" style="1" customWidth="1"/>
    <col min="14339" max="14339" width="6.85546875" style="1" customWidth="1"/>
    <col min="14340" max="14340" width="13.7109375" style="1" customWidth="1"/>
    <col min="14341" max="14341" width="10.7109375" style="1" customWidth="1"/>
    <col min="14342" max="14342" width="14.28515625" style="1" customWidth="1"/>
    <col min="14343" max="14343" width="10" style="1" customWidth="1"/>
    <col min="14344" max="14344" width="9.28515625" style="1" customWidth="1"/>
    <col min="14345" max="14345" width="11.7109375" style="1" customWidth="1"/>
    <col min="14346" max="14346" width="7.28515625" style="1" customWidth="1"/>
    <col min="14347" max="14347" width="12.7109375" style="1" customWidth="1"/>
    <col min="14348" max="14348" width="13" style="1" customWidth="1"/>
    <col min="14349" max="14349" width="20.85546875" style="1" customWidth="1"/>
    <col min="14350" max="14350" width="14.42578125" style="1" customWidth="1"/>
    <col min="14351" max="14351" width="11.42578125" style="1"/>
    <col min="14352" max="14352" width="13.7109375" style="1" bestFit="1" customWidth="1"/>
    <col min="14353" max="14592" width="11.42578125" style="1"/>
    <col min="14593" max="14593" width="8.42578125" style="1" customWidth="1"/>
    <col min="14594" max="14594" width="43.42578125" style="1" customWidth="1"/>
    <col min="14595" max="14595" width="6.85546875" style="1" customWidth="1"/>
    <col min="14596" max="14596" width="13.7109375" style="1" customWidth="1"/>
    <col min="14597" max="14597" width="10.7109375" style="1" customWidth="1"/>
    <col min="14598" max="14598" width="14.28515625" style="1" customWidth="1"/>
    <col min="14599" max="14599" width="10" style="1" customWidth="1"/>
    <col min="14600" max="14600" width="9.28515625" style="1" customWidth="1"/>
    <col min="14601" max="14601" width="11.7109375" style="1" customWidth="1"/>
    <col min="14602" max="14602" width="7.28515625" style="1" customWidth="1"/>
    <col min="14603" max="14603" width="12.7109375" style="1" customWidth="1"/>
    <col min="14604" max="14604" width="13" style="1" customWidth="1"/>
    <col min="14605" max="14605" width="20.85546875" style="1" customWidth="1"/>
    <col min="14606" max="14606" width="14.42578125" style="1" customWidth="1"/>
    <col min="14607" max="14607" width="11.42578125" style="1"/>
    <col min="14608" max="14608" width="13.7109375" style="1" bestFit="1" customWidth="1"/>
    <col min="14609" max="14848" width="11.42578125" style="1"/>
    <col min="14849" max="14849" width="8.42578125" style="1" customWidth="1"/>
    <col min="14850" max="14850" width="43.42578125" style="1" customWidth="1"/>
    <col min="14851" max="14851" width="6.85546875" style="1" customWidth="1"/>
    <col min="14852" max="14852" width="13.7109375" style="1" customWidth="1"/>
    <col min="14853" max="14853" width="10.7109375" style="1" customWidth="1"/>
    <col min="14854" max="14854" width="14.28515625" style="1" customWidth="1"/>
    <col min="14855" max="14855" width="10" style="1" customWidth="1"/>
    <col min="14856" max="14856" width="9.28515625" style="1" customWidth="1"/>
    <col min="14857" max="14857" width="11.7109375" style="1" customWidth="1"/>
    <col min="14858" max="14858" width="7.28515625" style="1" customWidth="1"/>
    <col min="14859" max="14859" width="12.7109375" style="1" customWidth="1"/>
    <col min="14860" max="14860" width="13" style="1" customWidth="1"/>
    <col min="14861" max="14861" width="20.85546875" style="1" customWidth="1"/>
    <col min="14862" max="14862" width="14.42578125" style="1" customWidth="1"/>
    <col min="14863" max="14863" width="11.42578125" style="1"/>
    <col min="14864" max="14864" width="13.7109375" style="1" bestFit="1" customWidth="1"/>
    <col min="14865" max="15104" width="11.42578125" style="1"/>
    <col min="15105" max="15105" width="8.42578125" style="1" customWidth="1"/>
    <col min="15106" max="15106" width="43.42578125" style="1" customWidth="1"/>
    <col min="15107" max="15107" width="6.85546875" style="1" customWidth="1"/>
    <col min="15108" max="15108" width="13.7109375" style="1" customWidth="1"/>
    <col min="15109" max="15109" width="10.7109375" style="1" customWidth="1"/>
    <col min="15110" max="15110" width="14.28515625" style="1" customWidth="1"/>
    <col min="15111" max="15111" width="10" style="1" customWidth="1"/>
    <col min="15112" max="15112" width="9.28515625" style="1" customWidth="1"/>
    <col min="15113" max="15113" width="11.7109375" style="1" customWidth="1"/>
    <col min="15114" max="15114" width="7.28515625" style="1" customWidth="1"/>
    <col min="15115" max="15115" width="12.7109375" style="1" customWidth="1"/>
    <col min="15116" max="15116" width="13" style="1" customWidth="1"/>
    <col min="15117" max="15117" width="20.85546875" style="1" customWidth="1"/>
    <col min="15118" max="15118" width="14.42578125" style="1" customWidth="1"/>
    <col min="15119" max="15119" width="11.42578125" style="1"/>
    <col min="15120" max="15120" width="13.7109375" style="1" bestFit="1" customWidth="1"/>
    <col min="15121" max="15360" width="11.42578125" style="1"/>
    <col min="15361" max="15361" width="8.42578125" style="1" customWidth="1"/>
    <col min="15362" max="15362" width="43.42578125" style="1" customWidth="1"/>
    <col min="15363" max="15363" width="6.85546875" style="1" customWidth="1"/>
    <col min="15364" max="15364" width="13.7109375" style="1" customWidth="1"/>
    <col min="15365" max="15365" width="10.7109375" style="1" customWidth="1"/>
    <col min="15366" max="15366" width="14.28515625" style="1" customWidth="1"/>
    <col min="15367" max="15367" width="10" style="1" customWidth="1"/>
    <col min="15368" max="15368" width="9.28515625" style="1" customWidth="1"/>
    <col min="15369" max="15369" width="11.7109375" style="1" customWidth="1"/>
    <col min="15370" max="15370" width="7.28515625" style="1" customWidth="1"/>
    <col min="15371" max="15371" width="12.7109375" style="1" customWidth="1"/>
    <col min="15372" max="15372" width="13" style="1" customWidth="1"/>
    <col min="15373" max="15373" width="20.85546875" style="1" customWidth="1"/>
    <col min="15374" max="15374" width="14.42578125" style="1" customWidth="1"/>
    <col min="15375" max="15375" width="11.42578125" style="1"/>
    <col min="15376" max="15376" width="13.7109375" style="1" bestFit="1" customWidth="1"/>
    <col min="15377" max="15616" width="11.42578125" style="1"/>
    <col min="15617" max="15617" width="8.42578125" style="1" customWidth="1"/>
    <col min="15618" max="15618" width="43.42578125" style="1" customWidth="1"/>
    <col min="15619" max="15619" width="6.85546875" style="1" customWidth="1"/>
    <col min="15620" max="15620" width="13.7109375" style="1" customWidth="1"/>
    <col min="15621" max="15621" width="10.7109375" style="1" customWidth="1"/>
    <col min="15622" max="15622" width="14.28515625" style="1" customWidth="1"/>
    <col min="15623" max="15623" width="10" style="1" customWidth="1"/>
    <col min="15624" max="15624" width="9.28515625" style="1" customWidth="1"/>
    <col min="15625" max="15625" width="11.7109375" style="1" customWidth="1"/>
    <col min="15626" max="15626" width="7.28515625" style="1" customWidth="1"/>
    <col min="15627" max="15627" width="12.7109375" style="1" customWidth="1"/>
    <col min="15628" max="15628" width="13" style="1" customWidth="1"/>
    <col min="15629" max="15629" width="20.85546875" style="1" customWidth="1"/>
    <col min="15630" max="15630" width="14.42578125" style="1" customWidth="1"/>
    <col min="15631" max="15631" width="11.42578125" style="1"/>
    <col min="15632" max="15632" width="13.7109375" style="1" bestFit="1" customWidth="1"/>
    <col min="15633" max="15872" width="11.42578125" style="1"/>
    <col min="15873" max="15873" width="8.42578125" style="1" customWidth="1"/>
    <col min="15874" max="15874" width="43.42578125" style="1" customWidth="1"/>
    <col min="15875" max="15875" width="6.85546875" style="1" customWidth="1"/>
    <col min="15876" max="15876" width="13.7109375" style="1" customWidth="1"/>
    <col min="15877" max="15877" width="10.7109375" style="1" customWidth="1"/>
    <col min="15878" max="15878" width="14.28515625" style="1" customWidth="1"/>
    <col min="15879" max="15879" width="10" style="1" customWidth="1"/>
    <col min="15880" max="15880" width="9.28515625" style="1" customWidth="1"/>
    <col min="15881" max="15881" width="11.7109375" style="1" customWidth="1"/>
    <col min="15882" max="15882" width="7.28515625" style="1" customWidth="1"/>
    <col min="15883" max="15883" width="12.7109375" style="1" customWidth="1"/>
    <col min="15884" max="15884" width="13" style="1" customWidth="1"/>
    <col min="15885" max="15885" width="20.85546875" style="1" customWidth="1"/>
    <col min="15886" max="15886" width="14.42578125" style="1" customWidth="1"/>
    <col min="15887" max="15887" width="11.42578125" style="1"/>
    <col min="15888" max="15888" width="13.7109375" style="1" bestFit="1" customWidth="1"/>
    <col min="15889" max="16128" width="11.42578125" style="1"/>
    <col min="16129" max="16129" width="8.42578125" style="1" customWidth="1"/>
    <col min="16130" max="16130" width="43.42578125" style="1" customWidth="1"/>
    <col min="16131" max="16131" width="6.85546875" style="1" customWidth="1"/>
    <col min="16132" max="16132" width="13.7109375" style="1" customWidth="1"/>
    <col min="16133" max="16133" width="10.7109375" style="1" customWidth="1"/>
    <col min="16134" max="16134" width="14.28515625" style="1" customWidth="1"/>
    <col min="16135" max="16135" width="10" style="1" customWidth="1"/>
    <col min="16136" max="16136" width="9.28515625" style="1" customWidth="1"/>
    <col min="16137" max="16137" width="11.7109375" style="1" customWidth="1"/>
    <col min="16138" max="16138" width="7.28515625" style="1" customWidth="1"/>
    <col min="16139" max="16139" width="12.7109375" style="1" customWidth="1"/>
    <col min="16140" max="16140" width="13" style="1" customWidth="1"/>
    <col min="16141" max="16141" width="20.85546875" style="1" customWidth="1"/>
    <col min="16142" max="16142" width="14.42578125" style="1" customWidth="1"/>
    <col min="16143" max="16143" width="11.42578125" style="1"/>
    <col min="16144" max="16144" width="13.7109375" style="1" bestFit="1" customWidth="1"/>
    <col min="16145" max="16384" width="11.42578125" style="1"/>
  </cols>
  <sheetData>
    <row r="1" spans="1:17" x14ac:dyDescent="0.2">
      <c r="A1" s="1279" t="s">
        <v>0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1"/>
    </row>
    <row r="2" spans="1:17" x14ac:dyDescent="0.2">
      <c r="A2" s="1282" t="s">
        <v>1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4"/>
    </row>
    <row r="3" spans="1:17" x14ac:dyDescent="0.2">
      <c r="A3" s="708"/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10" t="s">
        <v>473</v>
      </c>
      <c r="O3" s="5"/>
      <c r="P3" s="5"/>
      <c r="Q3" s="5"/>
    </row>
    <row r="4" spans="1:17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11"/>
      <c r="O4" s="9"/>
      <c r="P4" s="9"/>
      <c r="Q4" s="10"/>
    </row>
    <row r="5" spans="1:17" x14ac:dyDescent="0.2">
      <c r="A5" s="11"/>
      <c r="B5" s="712" t="s">
        <v>3</v>
      </c>
      <c r="C5" s="439" t="s">
        <v>474</v>
      </c>
      <c r="D5" s="439"/>
      <c r="E5" s="439"/>
      <c r="F5" s="439"/>
      <c r="G5" s="713"/>
      <c r="H5" s="714"/>
      <c r="I5" s="714"/>
      <c r="J5" s="714"/>
      <c r="K5" s="714"/>
      <c r="L5" s="714"/>
      <c r="M5" s="712" t="s">
        <v>5</v>
      </c>
      <c r="N5" s="715">
        <v>21082083.82</v>
      </c>
      <c r="O5" s="15"/>
      <c r="P5" s="16"/>
      <c r="Q5" s="16"/>
    </row>
    <row r="6" spans="1:17" x14ac:dyDescent="0.2">
      <c r="A6" s="11"/>
      <c r="B6" s="712" t="s">
        <v>6</v>
      </c>
      <c r="C6" s="716">
        <v>4</v>
      </c>
      <c r="D6" s="714"/>
      <c r="E6" s="439"/>
      <c r="F6" s="439"/>
      <c r="G6" s="439"/>
      <c r="H6" s="714"/>
      <c r="I6" s="714"/>
      <c r="J6" s="714"/>
      <c r="K6" s="714"/>
      <c r="L6" s="714"/>
      <c r="M6" s="712" t="s">
        <v>7</v>
      </c>
      <c r="N6" s="715">
        <v>4216416.76</v>
      </c>
      <c r="O6" s="15"/>
      <c r="P6" s="16"/>
      <c r="Q6" s="16"/>
    </row>
    <row r="7" spans="1:17" x14ac:dyDescent="0.2">
      <c r="A7" s="11"/>
      <c r="B7" s="712" t="s">
        <v>8</v>
      </c>
      <c r="C7" s="439" t="s">
        <v>126</v>
      </c>
      <c r="D7" s="439"/>
      <c r="E7" s="439"/>
      <c r="F7" s="439"/>
      <c r="G7" s="717"/>
      <c r="H7" s="714"/>
      <c r="I7" s="714"/>
      <c r="J7" s="714"/>
      <c r="K7" s="714"/>
      <c r="L7" s="714"/>
      <c r="M7" s="712" t="s">
        <v>10</v>
      </c>
      <c r="N7" s="718" t="s">
        <v>475</v>
      </c>
      <c r="O7" s="15"/>
      <c r="P7" s="16"/>
      <c r="Q7" s="16"/>
    </row>
    <row r="8" spans="1:17" ht="13.5" thickBot="1" x14ac:dyDescent="0.25">
      <c r="A8" s="11"/>
      <c r="B8" s="712" t="s">
        <v>12</v>
      </c>
      <c r="C8" s="439" t="s">
        <v>476</v>
      </c>
      <c r="D8" s="439"/>
      <c r="E8" s="439"/>
      <c r="F8" s="439"/>
      <c r="G8" s="439"/>
      <c r="H8" s="714"/>
      <c r="I8" s="714"/>
      <c r="J8" s="714"/>
      <c r="K8" s="714"/>
      <c r="L8" s="714"/>
      <c r="M8" s="714"/>
      <c r="N8" s="719"/>
      <c r="O8" s="16"/>
      <c r="P8" s="16"/>
      <c r="Q8" s="16"/>
    </row>
    <row r="9" spans="1:17" ht="13.5" thickBot="1" x14ac:dyDescent="0.25">
      <c r="A9" s="1285" t="s">
        <v>176</v>
      </c>
      <c r="B9" s="1286"/>
      <c r="C9" s="1286"/>
      <c r="D9" s="1286"/>
      <c r="E9" s="1286"/>
      <c r="F9" s="1287"/>
      <c r="G9" s="1288" t="s">
        <v>15</v>
      </c>
      <c r="H9" s="1289"/>
      <c r="I9" s="1289"/>
      <c r="J9" s="1289"/>
      <c r="K9" s="1290"/>
      <c r="L9" s="1291" t="s">
        <v>16</v>
      </c>
      <c r="M9" s="1292"/>
      <c r="N9" s="1293"/>
    </row>
    <row r="10" spans="1:17" ht="13.5" thickBot="1" x14ac:dyDescent="0.25">
      <c r="A10" s="720" t="s">
        <v>17</v>
      </c>
      <c r="B10" s="721" t="s">
        <v>18</v>
      </c>
      <c r="C10" s="721" t="s">
        <v>19</v>
      </c>
      <c r="D10" s="721" t="s">
        <v>98</v>
      </c>
      <c r="E10" s="722" t="s">
        <v>21</v>
      </c>
      <c r="F10" s="723" t="s">
        <v>22</v>
      </c>
      <c r="G10" s="724" t="s">
        <v>23</v>
      </c>
      <c r="H10" s="725" t="s">
        <v>24</v>
      </c>
      <c r="I10" s="726" t="s">
        <v>25</v>
      </c>
      <c r="J10" s="727" t="s">
        <v>26</v>
      </c>
      <c r="K10" s="727" t="s">
        <v>477</v>
      </c>
      <c r="L10" s="728" t="s">
        <v>23</v>
      </c>
      <c r="M10" s="729" t="s">
        <v>24</v>
      </c>
      <c r="N10" s="730" t="s">
        <v>25</v>
      </c>
      <c r="O10" s="31"/>
    </row>
    <row r="11" spans="1:17" x14ac:dyDescent="0.2">
      <c r="A11" s="731" t="s">
        <v>478</v>
      </c>
      <c r="B11" s="732" t="s">
        <v>479</v>
      </c>
      <c r="C11" s="733"/>
      <c r="D11" s="734"/>
      <c r="E11" s="735"/>
      <c r="F11" s="736"/>
      <c r="G11" s="737"/>
      <c r="H11" s="738"/>
      <c r="I11" s="739"/>
      <c r="J11" s="740"/>
      <c r="K11" s="740"/>
      <c r="L11" s="741"/>
      <c r="M11" s="742"/>
      <c r="N11" s="743"/>
      <c r="O11" s="31"/>
    </row>
    <row r="12" spans="1:17" ht="12" customHeight="1" x14ac:dyDescent="0.2">
      <c r="A12" s="744">
        <v>1</v>
      </c>
      <c r="B12" s="438" t="s">
        <v>129</v>
      </c>
      <c r="C12" s="745"/>
      <c r="D12" s="746"/>
      <c r="E12" s="747"/>
      <c r="F12" s="747"/>
      <c r="G12" s="748"/>
      <c r="H12" s="748"/>
      <c r="I12" s="749"/>
      <c r="J12" s="750"/>
      <c r="K12" s="751"/>
      <c r="L12" s="752"/>
      <c r="M12" s="753"/>
      <c r="N12" s="754"/>
      <c r="O12" s="42"/>
    </row>
    <row r="13" spans="1:17" ht="12.75" customHeight="1" x14ac:dyDescent="0.2">
      <c r="A13" s="755">
        <v>1.01</v>
      </c>
      <c r="B13" s="756" t="s">
        <v>230</v>
      </c>
      <c r="C13" s="746" t="s">
        <v>29</v>
      </c>
      <c r="D13" s="747">
        <v>3474</v>
      </c>
      <c r="E13" s="757">
        <v>41.16</v>
      </c>
      <c r="F13" s="758">
        <f>D13*E13</f>
        <v>142989.84</v>
      </c>
      <c r="G13" s="759">
        <v>2500.5</v>
      </c>
      <c r="H13" s="748">
        <v>973.5</v>
      </c>
      <c r="I13" s="760">
        <f>G13+H13</f>
        <v>3474</v>
      </c>
      <c r="J13" s="761">
        <f>(I13/D13)*100</f>
        <v>100</v>
      </c>
      <c r="K13" s="748"/>
      <c r="L13" s="762">
        <f>G13*E13</f>
        <v>102920.57999999999</v>
      </c>
      <c r="M13" s="763">
        <f>H13*E13</f>
        <v>40069.259999999995</v>
      </c>
      <c r="N13" s="754">
        <f t="shared" ref="N13:N18" si="0">L13+M13</f>
        <v>142989.83999999997</v>
      </c>
      <c r="O13" s="57"/>
    </row>
    <row r="14" spans="1:17" ht="12.75" customHeight="1" x14ac:dyDescent="0.2">
      <c r="A14" s="755">
        <v>1.02</v>
      </c>
      <c r="B14" s="756" t="s">
        <v>131</v>
      </c>
      <c r="C14" s="746" t="s">
        <v>29</v>
      </c>
      <c r="D14" s="747">
        <v>3474</v>
      </c>
      <c r="E14" s="757">
        <v>93.09</v>
      </c>
      <c r="F14" s="758">
        <f>D14*E14</f>
        <v>323394.66000000003</v>
      </c>
      <c r="G14" s="759">
        <v>2500.5</v>
      </c>
      <c r="H14" s="748">
        <v>973.5</v>
      </c>
      <c r="I14" s="760">
        <f>G14+H14</f>
        <v>3474</v>
      </c>
      <c r="J14" s="761">
        <f t="shared" ref="J14:J44" si="1">(I14/D14)*100</f>
        <v>100</v>
      </c>
      <c r="K14" s="748"/>
      <c r="L14" s="762">
        <f>G14*E14</f>
        <v>232771.54500000001</v>
      </c>
      <c r="M14" s="763">
        <f>H14*E14</f>
        <v>90623.115000000005</v>
      </c>
      <c r="N14" s="754">
        <f t="shared" si="0"/>
        <v>323394.66000000003</v>
      </c>
      <c r="O14" s="57"/>
    </row>
    <row r="15" spans="1:17" ht="12.75" customHeight="1" x14ac:dyDescent="0.2">
      <c r="A15" s="755">
        <v>1.03</v>
      </c>
      <c r="B15" s="756" t="s">
        <v>480</v>
      </c>
      <c r="C15" s="746" t="s">
        <v>206</v>
      </c>
      <c r="D15" s="747">
        <v>1</v>
      </c>
      <c r="E15" s="757">
        <v>82495.22</v>
      </c>
      <c r="F15" s="758">
        <f>D15*E15</f>
        <v>82495.22</v>
      </c>
      <c r="G15" s="759">
        <v>1</v>
      </c>
      <c r="H15" s="748"/>
      <c r="I15" s="760">
        <f>G15+H15</f>
        <v>1</v>
      </c>
      <c r="J15" s="761">
        <f t="shared" si="1"/>
        <v>100</v>
      </c>
      <c r="K15" s="748"/>
      <c r="L15" s="762">
        <v>82495.22</v>
      </c>
      <c r="M15" s="763"/>
      <c r="N15" s="754">
        <f t="shared" si="0"/>
        <v>82495.22</v>
      </c>
      <c r="O15" s="57"/>
    </row>
    <row r="16" spans="1:17" ht="12.75" customHeight="1" x14ac:dyDescent="0.2">
      <c r="A16" s="755">
        <v>1.04</v>
      </c>
      <c r="B16" s="756" t="s">
        <v>481</v>
      </c>
      <c r="C16" s="746" t="s">
        <v>31</v>
      </c>
      <c r="D16" s="747">
        <v>1</v>
      </c>
      <c r="E16" s="757">
        <v>85680</v>
      </c>
      <c r="F16" s="758">
        <f>D16*E16</f>
        <v>85680</v>
      </c>
      <c r="G16" s="759">
        <v>1</v>
      </c>
      <c r="H16" s="748"/>
      <c r="I16" s="760">
        <f>G16+H16</f>
        <v>1</v>
      </c>
      <c r="J16" s="761">
        <f t="shared" si="1"/>
        <v>100</v>
      </c>
      <c r="K16" s="748"/>
      <c r="L16" s="762">
        <v>85680</v>
      </c>
      <c r="M16" s="763"/>
      <c r="N16" s="754">
        <f t="shared" si="0"/>
        <v>85680</v>
      </c>
      <c r="O16" s="57"/>
    </row>
    <row r="17" spans="1:15" ht="12.75" customHeight="1" x14ac:dyDescent="0.2">
      <c r="A17" s="755">
        <v>1.05</v>
      </c>
      <c r="B17" s="756" t="s">
        <v>482</v>
      </c>
      <c r="C17" s="746" t="s">
        <v>31</v>
      </c>
      <c r="D17" s="747">
        <v>1</v>
      </c>
      <c r="E17" s="757">
        <v>15840</v>
      </c>
      <c r="F17" s="758">
        <f>D17*E17</f>
        <v>15840</v>
      </c>
      <c r="G17" s="759">
        <v>1</v>
      </c>
      <c r="H17" s="748"/>
      <c r="I17" s="760">
        <f>G17+H17</f>
        <v>1</v>
      </c>
      <c r="J17" s="761">
        <f t="shared" si="1"/>
        <v>100</v>
      </c>
      <c r="K17" s="748"/>
      <c r="L17" s="762">
        <v>15840</v>
      </c>
      <c r="M17" s="763"/>
      <c r="N17" s="754">
        <f t="shared" si="0"/>
        <v>15840</v>
      </c>
      <c r="O17" s="57"/>
    </row>
    <row r="18" spans="1:15" ht="12.75" customHeight="1" x14ac:dyDescent="0.2">
      <c r="A18" s="764"/>
      <c r="B18" s="765" t="s">
        <v>196</v>
      </c>
      <c r="C18" s="746"/>
      <c r="D18" s="747"/>
      <c r="E18" s="757"/>
      <c r="F18" s="766">
        <f>F13+F14+F15+F16+F17</f>
        <v>650399.72</v>
      </c>
      <c r="G18" s="759"/>
      <c r="H18" s="748"/>
      <c r="I18" s="760"/>
      <c r="J18" s="761"/>
      <c r="K18" s="748"/>
      <c r="L18" s="767">
        <f>L13+L14+L15+L16+L17</f>
        <v>519707.34499999997</v>
      </c>
      <c r="M18" s="768">
        <f>M13+M14+M15+M16+M17</f>
        <v>130692.375</v>
      </c>
      <c r="N18" s="769">
        <f t="shared" si="0"/>
        <v>650399.72</v>
      </c>
      <c r="O18" s="57"/>
    </row>
    <row r="19" spans="1:15" ht="12.75" customHeight="1" x14ac:dyDescent="0.2">
      <c r="A19" s="744">
        <v>2</v>
      </c>
      <c r="B19" s="765" t="s">
        <v>36</v>
      </c>
      <c r="C19" s="746"/>
      <c r="D19" s="747"/>
      <c r="E19" s="747"/>
      <c r="F19" s="758"/>
      <c r="G19" s="759"/>
      <c r="H19" s="748"/>
      <c r="I19" s="760"/>
      <c r="J19" s="761"/>
      <c r="K19" s="748"/>
      <c r="L19" s="752"/>
      <c r="M19" s="763"/>
      <c r="N19" s="754"/>
      <c r="O19" s="57"/>
    </row>
    <row r="20" spans="1:15" ht="12.75" customHeight="1" x14ac:dyDescent="0.2">
      <c r="A20" s="755">
        <v>2.0099999999999998</v>
      </c>
      <c r="B20" s="756" t="s">
        <v>134</v>
      </c>
      <c r="C20" s="746" t="s">
        <v>135</v>
      </c>
      <c r="D20" s="747">
        <v>2292.84</v>
      </c>
      <c r="E20" s="747">
        <v>444.44</v>
      </c>
      <c r="F20" s="758">
        <f>D20*E20</f>
        <v>1019029.8096</v>
      </c>
      <c r="G20" s="759">
        <v>1500.3</v>
      </c>
      <c r="H20" s="748">
        <f>D20-G20</f>
        <v>792.54000000000019</v>
      </c>
      <c r="I20" s="760">
        <f>G20+H20</f>
        <v>2292.84</v>
      </c>
      <c r="J20" s="761">
        <f t="shared" si="1"/>
        <v>100</v>
      </c>
      <c r="K20" s="748"/>
      <c r="L20" s="762">
        <v>666793.32999999996</v>
      </c>
      <c r="M20" s="763">
        <f>H20*E20</f>
        <v>352236.4776000001</v>
      </c>
      <c r="N20" s="754">
        <f t="shared" ref="N20:N26" si="2">L20+M20</f>
        <v>1019029.8076000001</v>
      </c>
      <c r="O20" s="57"/>
    </row>
    <row r="21" spans="1:15" ht="12.75" customHeight="1" x14ac:dyDescent="0.2">
      <c r="A21" s="770">
        <v>2.02</v>
      </c>
      <c r="B21" s="771" t="s">
        <v>198</v>
      </c>
      <c r="C21" s="772" t="s">
        <v>135</v>
      </c>
      <c r="D21" s="773">
        <v>208.44</v>
      </c>
      <c r="E21" s="773">
        <v>1508.75</v>
      </c>
      <c r="F21" s="774">
        <f>D21*E21</f>
        <v>314483.84999999998</v>
      </c>
      <c r="G21" s="775">
        <v>150.03</v>
      </c>
      <c r="H21" s="748">
        <f>D21-G21</f>
        <v>58.41</v>
      </c>
      <c r="I21" s="776">
        <f>G21+H21</f>
        <v>208.44</v>
      </c>
      <c r="J21" s="777">
        <f t="shared" si="1"/>
        <v>100</v>
      </c>
      <c r="K21" s="778"/>
      <c r="L21" s="779">
        <v>226357.76000000001</v>
      </c>
      <c r="M21" s="763">
        <f>H21*E21</f>
        <v>88126.087499999994</v>
      </c>
      <c r="N21" s="780">
        <f t="shared" si="2"/>
        <v>314483.84750000003</v>
      </c>
      <c r="O21" s="57"/>
    </row>
    <row r="22" spans="1:15" x14ac:dyDescent="0.2">
      <c r="A22" s="781">
        <v>2.0299999999999998</v>
      </c>
      <c r="B22" s="771" t="s">
        <v>483</v>
      </c>
      <c r="C22" s="782"/>
      <c r="D22" s="783"/>
      <c r="E22" s="782"/>
      <c r="F22" s="783"/>
      <c r="G22" s="748"/>
      <c r="H22" s="748"/>
      <c r="I22" s="784"/>
      <c r="J22" s="777"/>
      <c r="K22" s="785"/>
      <c r="L22" s="786"/>
      <c r="M22" s="763"/>
      <c r="N22" s="780"/>
      <c r="O22" s="57"/>
    </row>
    <row r="23" spans="1:15" x14ac:dyDescent="0.2">
      <c r="A23" s="787"/>
      <c r="B23" s="788" t="s">
        <v>484</v>
      </c>
      <c r="C23" s="789" t="s">
        <v>135</v>
      </c>
      <c r="D23" s="790">
        <v>1250.6400000000001</v>
      </c>
      <c r="E23" s="791">
        <v>294</v>
      </c>
      <c r="F23" s="792">
        <f>D23*E23</f>
        <v>367688.16000000003</v>
      </c>
      <c r="G23" s="793">
        <v>825</v>
      </c>
      <c r="H23" s="794">
        <f>D23-G23</f>
        <v>425.6400000000001</v>
      </c>
      <c r="I23" s="795">
        <f>G23+H23</f>
        <v>1250.6400000000001</v>
      </c>
      <c r="J23" s="796">
        <f t="shared" si="1"/>
        <v>100</v>
      </c>
      <c r="K23" s="793"/>
      <c r="L23" s="797">
        <v>242550</v>
      </c>
      <c r="M23" s="763">
        <f>H23*E23</f>
        <v>125138.16000000003</v>
      </c>
      <c r="N23" s="798">
        <f t="shared" si="2"/>
        <v>367688.16000000003</v>
      </c>
      <c r="O23" s="57"/>
    </row>
    <row r="24" spans="1:15" ht="24" customHeight="1" x14ac:dyDescent="0.2">
      <c r="A24" s="799">
        <v>2.04</v>
      </c>
      <c r="B24" s="788" t="s">
        <v>234</v>
      </c>
      <c r="C24" s="800" t="s">
        <v>135</v>
      </c>
      <c r="D24" s="790">
        <v>833.76</v>
      </c>
      <c r="E24" s="790">
        <v>668.25</v>
      </c>
      <c r="F24" s="801">
        <f>D24*E24</f>
        <v>557160.12</v>
      </c>
      <c r="G24" s="802">
        <v>555</v>
      </c>
      <c r="H24" s="748">
        <f>D24-G24</f>
        <v>278.76</v>
      </c>
      <c r="I24" s="803">
        <f>G24+H24</f>
        <v>833.76</v>
      </c>
      <c r="J24" s="796">
        <f t="shared" si="1"/>
        <v>100</v>
      </c>
      <c r="K24" s="794"/>
      <c r="L24" s="804">
        <v>370878.75</v>
      </c>
      <c r="M24" s="763">
        <f>H24*E24</f>
        <v>186281.37</v>
      </c>
      <c r="N24" s="798">
        <f t="shared" si="2"/>
        <v>557160.12</v>
      </c>
      <c r="O24" s="57"/>
    </row>
    <row r="25" spans="1:15" ht="12.75" customHeight="1" x14ac:dyDescent="0.2">
      <c r="A25" s="755">
        <v>2.0499999999999998</v>
      </c>
      <c r="B25" s="756" t="s">
        <v>200</v>
      </c>
      <c r="C25" s="746" t="s">
        <v>135</v>
      </c>
      <c r="D25" s="747">
        <v>1354.86</v>
      </c>
      <c r="E25" s="747">
        <v>357.7</v>
      </c>
      <c r="F25" s="757">
        <f>D25*E25</f>
        <v>484633.42199999996</v>
      </c>
      <c r="G25" s="748">
        <v>900</v>
      </c>
      <c r="H25" s="748">
        <f>D25-G25</f>
        <v>454.8599999999999</v>
      </c>
      <c r="I25" s="760">
        <f>G25+H25</f>
        <v>1354.86</v>
      </c>
      <c r="J25" s="761">
        <f t="shared" si="1"/>
        <v>100</v>
      </c>
      <c r="K25" s="748"/>
      <c r="L25" s="762">
        <v>321930</v>
      </c>
      <c r="M25" s="763">
        <f>H25*E25</f>
        <v>162703.42199999996</v>
      </c>
      <c r="N25" s="754">
        <f t="shared" si="2"/>
        <v>484633.42199999996</v>
      </c>
      <c r="O25" s="57"/>
    </row>
    <row r="26" spans="1:15" ht="13.5" customHeight="1" x14ac:dyDescent="0.2">
      <c r="A26" s="764"/>
      <c r="B26" s="765" t="s">
        <v>43</v>
      </c>
      <c r="C26" s="746"/>
      <c r="D26" s="747"/>
      <c r="E26" s="747"/>
      <c r="F26" s="805">
        <f>F20+F21+F23+F24+F25</f>
        <v>2742995.3615999999</v>
      </c>
      <c r="G26" s="748"/>
      <c r="H26" s="748"/>
      <c r="I26" s="760"/>
      <c r="J26" s="761"/>
      <c r="K26" s="748"/>
      <c r="L26" s="806">
        <f>L20+L21+L23+L24+L25</f>
        <v>1828509.8399999999</v>
      </c>
      <c r="M26" s="768">
        <f>M20+M21+M23+M24+M25</f>
        <v>914485.51710000006</v>
      </c>
      <c r="N26" s="769">
        <f t="shared" si="2"/>
        <v>2742995.3570999997</v>
      </c>
      <c r="O26" s="57"/>
    </row>
    <row r="27" spans="1:15" ht="12.75" customHeight="1" x14ac:dyDescent="0.2">
      <c r="A27" s="807">
        <v>3</v>
      </c>
      <c r="B27" s="808" t="s">
        <v>141</v>
      </c>
      <c r="C27" s="772"/>
      <c r="D27" s="773"/>
      <c r="E27" s="773"/>
      <c r="F27" s="809"/>
      <c r="G27" s="778"/>
      <c r="H27" s="778"/>
      <c r="I27" s="776"/>
      <c r="J27" s="777"/>
      <c r="K27" s="778"/>
      <c r="L27" s="810"/>
      <c r="M27" s="811"/>
      <c r="N27" s="780"/>
      <c r="O27" s="57"/>
    </row>
    <row r="28" spans="1:15" ht="12.75" customHeight="1" x14ac:dyDescent="0.2">
      <c r="A28" s="781">
        <v>3.01</v>
      </c>
      <c r="B28" s="771" t="s">
        <v>485</v>
      </c>
      <c r="C28" s="812"/>
      <c r="D28" s="773"/>
      <c r="E28" s="813"/>
      <c r="F28" s="809"/>
      <c r="G28" s="785"/>
      <c r="H28" s="778"/>
      <c r="I28" s="784"/>
      <c r="J28" s="777"/>
      <c r="K28" s="785"/>
      <c r="L28" s="810"/>
      <c r="M28" s="814"/>
      <c r="N28" s="780"/>
      <c r="O28" s="57"/>
    </row>
    <row r="29" spans="1:15" ht="12.75" customHeight="1" x14ac:dyDescent="0.2">
      <c r="A29" s="815"/>
      <c r="B29" s="816" t="s">
        <v>486</v>
      </c>
      <c r="C29" s="817" t="s">
        <v>29</v>
      </c>
      <c r="D29" s="818">
        <v>357</v>
      </c>
      <c r="E29" s="819">
        <v>613.75</v>
      </c>
      <c r="F29" s="820">
        <f>D29*E29</f>
        <v>219108.75</v>
      </c>
      <c r="G29" s="821">
        <v>357</v>
      </c>
      <c r="H29" s="822"/>
      <c r="I29" s="823">
        <f>G29+H29</f>
        <v>357</v>
      </c>
      <c r="J29" s="824">
        <f t="shared" si="1"/>
        <v>100</v>
      </c>
      <c r="K29" s="821"/>
      <c r="L29" s="825">
        <v>219108.75</v>
      </c>
      <c r="M29" s="826"/>
      <c r="N29" s="827">
        <f>L29+M29</f>
        <v>219108.75</v>
      </c>
      <c r="O29" s="57"/>
    </row>
    <row r="30" spans="1:15" ht="12.75" customHeight="1" x14ac:dyDescent="0.2">
      <c r="A30" s="781">
        <v>3.02</v>
      </c>
      <c r="B30" s="771" t="s">
        <v>487</v>
      </c>
      <c r="C30" s="812"/>
      <c r="D30" s="773"/>
      <c r="E30" s="813"/>
      <c r="F30" s="809"/>
      <c r="G30" s="785"/>
      <c r="H30" s="778"/>
      <c r="I30" s="828"/>
      <c r="J30" s="777"/>
      <c r="K30" s="785"/>
      <c r="L30" s="779"/>
      <c r="M30" s="829"/>
      <c r="N30" s="780"/>
      <c r="O30" s="57"/>
    </row>
    <row r="31" spans="1:15" ht="12.75" customHeight="1" x14ac:dyDescent="0.2">
      <c r="A31" s="815"/>
      <c r="B31" s="816" t="s">
        <v>486</v>
      </c>
      <c r="C31" s="817" t="s">
        <v>29</v>
      </c>
      <c r="D31" s="818">
        <v>1333.5</v>
      </c>
      <c r="E31" s="819">
        <v>613.75</v>
      </c>
      <c r="F31" s="820">
        <f>D31*E31</f>
        <v>818435.625</v>
      </c>
      <c r="G31" s="821">
        <v>1333.5</v>
      </c>
      <c r="H31" s="822"/>
      <c r="I31" s="795">
        <f t="shared" ref="I31:I38" si="3">G31+H31</f>
        <v>1333.5</v>
      </c>
      <c r="J31" s="796">
        <f t="shared" si="1"/>
        <v>100</v>
      </c>
      <c r="K31" s="821"/>
      <c r="L31" s="825">
        <v>818435.63</v>
      </c>
      <c r="M31" s="830"/>
      <c r="N31" s="798">
        <f t="shared" ref="N31:N38" si="4">L31+M31</f>
        <v>818435.63</v>
      </c>
      <c r="O31" s="57"/>
    </row>
    <row r="32" spans="1:15" ht="12.75" customHeight="1" x14ac:dyDescent="0.2">
      <c r="A32" s="781">
        <v>3.03</v>
      </c>
      <c r="B32" s="771" t="s">
        <v>488</v>
      </c>
      <c r="C32" s="812"/>
      <c r="D32" s="773"/>
      <c r="E32" s="813"/>
      <c r="F32" s="809"/>
      <c r="G32" s="785"/>
      <c r="H32" s="778"/>
      <c r="I32" s="823"/>
      <c r="J32" s="777"/>
      <c r="K32" s="785"/>
      <c r="L32" s="779"/>
      <c r="M32" s="826"/>
      <c r="N32" s="827"/>
      <c r="O32" s="57"/>
    </row>
    <row r="33" spans="1:15" ht="12.75" customHeight="1" x14ac:dyDescent="0.2">
      <c r="A33" s="787"/>
      <c r="B33" s="788" t="s">
        <v>486</v>
      </c>
      <c r="C33" s="789" t="s">
        <v>29</v>
      </c>
      <c r="D33" s="790">
        <v>1915.2</v>
      </c>
      <c r="E33" s="791">
        <v>523.25</v>
      </c>
      <c r="F33" s="792">
        <f>D33*E33</f>
        <v>1002128.4</v>
      </c>
      <c r="G33" s="793">
        <v>810</v>
      </c>
      <c r="H33" s="794">
        <f>D33-G33</f>
        <v>1105.2</v>
      </c>
      <c r="I33" s="823">
        <f t="shared" si="3"/>
        <v>1915.2</v>
      </c>
      <c r="J33" s="824">
        <f t="shared" si="1"/>
        <v>100</v>
      </c>
      <c r="K33" s="793"/>
      <c r="L33" s="804">
        <v>423832.5</v>
      </c>
      <c r="M33" s="826">
        <f>H33*E33</f>
        <v>578295.9</v>
      </c>
      <c r="N33" s="827">
        <f t="shared" si="4"/>
        <v>1002128.4</v>
      </c>
      <c r="O33" s="57"/>
    </row>
    <row r="34" spans="1:15" ht="12.75" customHeight="1" x14ac:dyDescent="0.2">
      <c r="A34" s="831">
        <v>3.04</v>
      </c>
      <c r="B34" s="816" t="s">
        <v>489</v>
      </c>
      <c r="C34" s="817" t="s">
        <v>29</v>
      </c>
      <c r="D34" s="818">
        <v>40</v>
      </c>
      <c r="E34" s="819">
        <v>1687.5</v>
      </c>
      <c r="F34" s="792">
        <f>D34*E34</f>
        <v>67500</v>
      </c>
      <c r="G34" s="821">
        <v>40</v>
      </c>
      <c r="H34" s="822"/>
      <c r="I34" s="832">
        <f t="shared" si="3"/>
        <v>40</v>
      </c>
      <c r="J34" s="761">
        <f t="shared" si="1"/>
        <v>100</v>
      </c>
      <c r="K34" s="821"/>
      <c r="L34" s="825">
        <v>67500</v>
      </c>
      <c r="M34" s="833"/>
      <c r="N34" s="754">
        <f t="shared" si="4"/>
        <v>67500</v>
      </c>
      <c r="O34" s="57"/>
    </row>
    <row r="35" spans="1:15" ht="12.75" customHeight="1" x14ac:dyDescent="0.2">
      <c r="A35" s="781">
        <v>3.05</v>
      </c>
      <c r="B35" s="771" t="s">
        <v>490</v>
      </c>
      <c r="C35" s="812"/>
      <c r="D35" s="773"/>
      <c r="E35" s="813"/>
      <c r="F35" s="809"/>
      <c r="G35" s="785"/>
      <c r="H35" s="778"/>
      <c r="I35" s="823"/>
      <c r="J35" s="824"/>
      <c r="K35" s="785"/>
      <c r="L35" s="779"/>
      <c r="M35" s="826"/>
      <c r="N35" s="827"/>
      <c r="O35" s="57"/>
    </row>
    <row r="36" spans="1:15" ht="12.75" customHeight="1" x14ac:dyDescent="0.2">
      <c r="A36" s="815"/>
      <c r="B36" s="816" t="s">
        <v>491</v>
      </c>
      <c r="C36" s="817" t="s">
        <v>29</v>
      </c>
      <c r="D36" s="818">
        <v>40</v>
      </c>
      <c r="E36" s="819">
        <v>2993.24</v>
      </c>
      <c r="F36" s="820">
        <f>D36*E36</f>
        <v>119729.59999999999</v>
      </c>
      <c r="G36" s="821">
        <v>40</v>
      </c>
      <c r="H36" s="822"/>
      <c r="I36" s="823">
        <f t="shared" si="3"/>
        <v>40</v>
      </c>
      <c r="J36" s="824">
        <f t="shared" si="1"/>
        <v>100</v>
      </c>
      <c r="K36" s="821"/>
      <c r="L36" s="825">
        <v>119729.60000000001</v>
      </c>
      <c r="M36" s="826"/>
      <c r="N36" s="827">
        <f t="shared" si="4"/>
        <v>119729.60000000001</v>
      </c>
      <c r="O36" s="57"/>
    </row>
    <row r="37" spans="1:15" ht="12.75" customHeight="1" x14ac:dyDescent="0.2">
      <c r="A37" s="781">
        <v>3.06</v>
      </c>
      <c r="B37" s="771" t="s">
        <v>492</v>
      </c>
      <c r="C37" s="812"/>
      <c r="D37" s="773"/>
      <c r="E37" s="813"/>
      <c r="F37" s="809"/>
      <c r="G37" s="785"/>
      <c r="H37" s="778"/>
      <c r="I37" s="828"/>
      <c r="J37" s="777"/>
      <c r="K37" s="785"/>
      <c r="L37" s="779"/>
      <c r="M37" s="829"/>
      <c r="N37" s="780"/>
      <c r="O37" s="57"/>
    </row>
    <row r="38" spans="1:15" ht="12.75" customHeight="1" x14ac:dyDescent="0.2">
      <c r="A38" s="787"/>
      <c r="B38" s="788" t="s">
        <v>493</v>
      </c>
      <c r="C38" s="789" t="s">
        <v>239</v>
      </c>
      <c r="D38" s="790">
        <v>3</v>
      </c>
      <c r="E38" s="791">
        <v>2247.02</v>
      </c>
      <c r="F38" s="792">
        <f>D38*E38</f>
        <v>6741.0599999999995</v>
      </c>
      <c r="G38" s="793">
        <v>3</v>
      </c>
      <c r="H38" s="794"/>
      <c r="I38" s="795">
        <f t="shared" si="3"/>
        <v>3</v>
      </c>
      <c r="J38" s="796">
        <f t="shared" si="1"/>
        <v>100</v>
      </c>
      <c r="K38" s="793"/>
      <c r="L38" s="804">
        <v>6741.06</v>
      </c>
      <c r="M38" s="830"/>
      <c r="N38" s="798">
        <f t="shared" si="4"/>
        <v>6741.06</v>
      </c>
      <c r="O38" s="57"/>
    </row>
    <row r="39" spans="1:15" ht="12.75" customHeight="1" x14ac:dyDescent="0.2">
      <c r="A39" s="834"/>
      <c r="B39" s="835" t="s">
        <v>244</v>
      </c>
      <c r="C39" s="800"/>
      <c r="D39" s="790"/>
      <c r="E39" s="790"/>
      <c r="F39" s="836">
        <f>F29+F31+F33+F34+F36+F38</f>
        <v>2233643.4350000001</v>
      </c>
      <c r="G39" s="794"/>
      <c r="H39" s="794"/>
      <c r="I39" s="803"/>
      <c r="J39" s="796"/>
      <c r="K39" s="794"/>
      <c r="L39" s="837">
        <f>L29+L31+L33+L34+L36+L38</f>
        <v>1655347.54</v>
      </c>
      <c r="M39" s="838">
        <f>M29+M31+M33+M34+M36+M38</f>
        <v>578295.9</v>
      </c>
      <c r="N39" s="839">
        <f>N29+N31+N33+N34+N36+N38</f>
        <v>2233643.4400000004</v>
      </c>
      <c r="O39" s="57"/>
    </row>
    <row r="40" spans="1:15" ht="22.5" customHeight="1" x14ac:dyDescent="0.2">
      <c r="A40" s="744">
        <v>4</v>
      </c>
      <c r="B40" s="765" t="s">
        <v>144</v>
      </c>
      <c r="C40" s="746"/>
      <c r="D40" s="747"/>
      <c r="E40" s="747"/>
      <c r="F40" s="757"/>
      <c r="G40" s="748"/>
      <c r="H40" s="748"/>
      <c r="I40" s="760"/>
      <c r="J40" s="796"/>
      <c r="K40" s="748"/>
      <c r="L40" s="752"/>
      <c r="M40" s="763"/>
      <c r="N40" s="754"/>
      <c r="O40" s="57"/>
    </row>
    <row r="41" spans="1:15" ht="12.75" customHeight="1" x14ac:dyDescent="0.2">
      <c r="A41" s="755">
        <v>4.01</v>
      </c>
      <c r="B41" s="756" t="s">
        <v>494</v>
      </c>
      <c r="C41" s="746" t="s">
        <v>239</v>
      </c>
      <c r="D41" s="747">
        <v>15</v>
      </c>
      <c r="E41" s="747">
        <v>4462.5</v>
      </c>
      <c r="F41" s="757">
        <f>D41*E41</f>
        <v>66937.5</v>
      </c>
      <c r="G41" s="748">
        <v>15</v>
      </c>
      <c r="H41" s="748"/>
      <c r="I41" s="760">
        <f>G41+H41</f>
        <v>15</v>
      </c>
      <c r="J41" s="796">
        <f t="shared" si="1"/>
        <v>100</v>
      </c>
      <c r="K41" s="748"/>
      <c r="L41" s="762">
        <v>66937.5</v>
      </c>
      <c r="M41" s="763"/>
      <c r="N41" s="754">
        <f>L41+M41</f>
        <v>66937.5</v>
      </c>
      <c r="O41" s="57"/>
    </row>
    <row r="42" spans="1:15" ht="12.75" customHeight="1" x14ac:dyDescent="0.2">
      <c r="A42" s="755">
        <v>4.0199999999999996</v>
      </c>
      <c r="B42" s="756" t="s">
        <v>495</v>
      </c>
      <c r="C42" s="746" t="s">
        <v>239</v>
      </c>
      <c r="D42" s="747">
        <v>12</v>
      </c>
      <c r="E42" s="747">
        <v>5462.5</v>
      </c>
      <c r="F42" s="757">
        <f>D42*E42</f>
        <v>65550</v>
      </c>
      <c r="G42" s="748">
        <v>12</v>
      </c>
      <c r="H42" s="748"/>
      <c r="I42" s="760">
        <f>G42+H42</f>
        <v>12</v>
      </c>
      <c r="J42" s="796">
        <f t="shared" si="1"/>
        <v>100</v>
      </c>
      <c r="K42" s="748"/>
      <c r="L42" s="762">
        <v>65550</v>
      </c>
      <c r="M42" s="763"/>
      <c r="N42" s="754">
        <f>L42+M42</f>
        <v>65550</v>
      </c>
      <c r="O42" s="57"/>
    </row>
    <row r="43" spans="1:15" ht="12.75" customHeight="1" x14ac:dyDescent="0.2">
      <c r="A43" s="755">
        <v>4.03</v>
      </c>
      <c r="B43" s="756" t="s">
        <v>496</v>
      </c>
      <c r="C43" s="746" t="s">
        <v>239</v>
      </c>
      <c r="D43" s="747">
        <v>7</v>
      </c>
      <c r="E43" s="747">
        <v>5462.5</v>
      </c>
      <c r="F43" s="757">
        <f>D43*E43</f>
        <v>38237.5</v>
      </c>
      <c r="G43" s="748">
        <v>7</v>
      </c>
      <c r="H43" s="748"/>
      <c r="I43" s="760">
        <f>G43+H43</f>
        <v>7</v>
      </c>
      <c r="J43" s="796">
        <f t="shared" si="1"/>
        <v>100</v>
      </c>
      <c r="K43" s="748"/>
      <c r="L43" s="762">
        <v>38237.5</v>
      </c>
      <c r="M43" s="763"/>
      <c r="N43" s="754">
        <f>L43+M43</f>
        <v>38237.5</v>
      </c>
      <c r="O43" s="57"/>
    </row>
    <row r="44" spans="1:15" ht="12.75" customHeight="1" thickBot="1" x14ac:dyDescent="0.25">
      <c r="A44" s="840">
        <v>4.04</v>
      </c>
      <c r="B44" s="841" t="s">
        <v>497</v>
      </c>
      <c r="C44" s="842" t="s">
        <v>239</v>
      </c>
      <c r="D44" s="843">
        <v>10</v>
      </c>
      <c r="E44" s="843">
        <v>6300</v>
      </c>
      <c r="F44" s="844">
        <f>D44*E44</f>
        <v>63000</v>
      </c>
      <c r="G44" s="845">
        <v>10</v>
      </c>
      <c r="H44" s="845"/>
      <c r="I44" s="846">
        <f>G44+H44</f>
        <v>10</v>
      </c>
      <c r="J44" s="847">
        <f t="shared" si="1"/>
        <v>100</v>
      </c>
      <c r="K44" s="845"/>
      <c r="L44" s="848">
        <v>63000</v>
      </c>
      <c r="M44" s="849"/>
      <c r="N44" s="850">
        <f>L44+M44</f>
        <v>63000</v>
      </c>
      <c r="O44" s="57"/>
    </row>
    <row r="45" spans="1:15" ht="12.75" customHeight="1" x14ac:dyDescent="0.2">
      <c r="A45" s="851"/>
      <c r="B45" s="852"/>
      <c r="C45" s="853"/>
      <c r="D45" s="854"/>
      <c r="E45" s="854"/>
      <c r="F45" s="855"/>
      <c r="G45" s="854"/>
      <c r="H45" s="854"/>
      <c r="I45" s="856"/>
      <c r="J45" s="857"/>
      <c r="K45" s="854"/>
      <c r="L45" s="858"/>
      <c r="M45" s="855"/>
      <c r="N45" s="854"/>
      <c r="O45" s="57"/>
    </row>
    <row r="46" spans="1:15" ht="12.75" customHeight="1" x14ac:dyDescent="0.2">
      <c r="A46" s="851"/>
      <c r="B46" s="852"/>
      <c r="C46" s="853"/>
      <c r="D46" s="854"/>
      <c r="E46" s="854"/>
      <c r="F46" s="855"/>
      <c r="G46" s="854"/>
      <c r="H46" s="854"/>
      <c r="I46" s="856"/>
      <c r="J46" s="857"/>
      <c r="K46" s="854"/>
      <c r="L46" s="858"/>
      <c r="M46" s="855"/>
      <c r="N46" s="854"/>
      <c r="O46" s="57"/>
    </row>
    <row r="47" spans="1:15" ht="12.75" customHeight="1" x14ac:dyDescent="0.2">
      <c r="A47" s="851"/>
      <c r="B47" s="852"/>
      <c r="C47" s="853"/>
      <c r="D47" s="854"/>
      <c r="E47" s="854"/>
      <c r="F47" s="855"/>
      <c r="G47" s="854"/>
      <c r="H47" s="854"/>
      <c r="I47" s="856"/>
      <c r="J47" s="857"/>
      <c r="K47" s="854"/>
      <c r="L47" s="858"/>
      <c r="M47" s="855"/>
      <c r="N47" s="854"/>
      <c r="O47" s="57"/>
    </row>
    <row r="48" spans="1:15" ht="12.75" customHeight="1" thickBot="1" x14ac:dyDescent="0.25">
      <c r="A48" s="851"/>
      <c r="B48" s="852"/>
      <c r="C48" s="853"/>
      <c r="D48" s="854"/>
      <c r="E48" s="854"/>
      <c r="F48" s="855"/>
      <c r="G48" s="854"/>
      <c r="H48" s="854"/>
      <c r="I48" s="856"/>
      <c r="J48" s="857"/>
      <c r="K48" s="854"/>
      <c r="L48" s="858"/>
      <c r="M48" s="855"/>
      <c r="N48" s="854"/>
      <c r="O48" s="57"/>
    </row>
    <row r="49" spans="1:15" ht="12.75" customHeight="1" x14ac:dyDescent="0.2">
      <c r="A49" s="1279" t="s">
        <v>0</v>
      </c>
      <c r="B49" s="1280"/>
      <c r="C49" s="1280"/>
      <c r="D49" s="1280"/>
      <c r="E49" s="1280"/>
      <c r="F49" s="1280"/>
      <c r="G49" s="1280"/>
      <c r="H49" s="1280"/>
      <c r="I49" s="1280"/>
      <c r="J49" s="1280"/>
      <c r="K49" s="1280"/>
      <c r="L49" s="1280"/>
      <c r="M49" s="1280"/>
      <c r="N49" s="1281"/>
      <c r="O49" s="57"/>
    </row>
    <row r="50" spans="1:15" ht="12.75" customHeight="1" x14ac:dyDescent="0.2">
      <c r="A50" s="1282" t="s">
        <v>1</v>
      </c>
      <c r="B50" s="1283"/>
      <c r="C50" s="1283"/>
      <c r="D50" s="1283"/>
      <c r="E50" s="1283"/>
      <c r="F50" s="1283"/>
      <c r="G50" s="1283"/>
      <c r="H50" s="1283"/>
      <c r="I50" s="1283"/>
      <c r="J50" s="1283"/>
      <c r="K50" s="1283"/>
      <c r="L50" s="1283"/>
      <c r="M50" s="1283"/>
      <c r="N50" s="1284"/>
      <c r="O50" s="57"/>
    </row>
    <row r="51" spans="1:15" ht="12.75" customHeight="1" x14ac:dyDescent="0.2">
      <c r="A51" s="708"/>
      <c r="B51" s="709"/>
      <c r="C51" s="709"/>
      <c r="D51" s="709"/>
      <c r="E51" s="709"/>
      <c r="F51" s="709"/>
      <c r="G51" s="709"/>
      <c r="H51" s="709"/>
      <c r="I51" s="709"/>
      <c r="J51" s="709"/>
      <c r="K51" s="709"/>
      <c r="L51" s="709"/>
      <c r="M51" s="709"/>
      <c r="N51" s="710" t="s">
        <v>498</v>
      </c>
      <c r="O51" s="57"/>
    </row>
    <row r="52" spans="1:15" ht="12.75" customHeight="1" x14ac:dyDescent="0.2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11"/>
      <c r="O52" s="57"/>
    </row>
    <row r="53" spans="1:15" ht="12.75" customHeight="1" x14ac:dyDescent="0.2">
      <c r="A53" s="11"/>
      <c r="B53" s="712" t="s">
        <v>3</v>
      </c>
      <c r="C53" s="439" t="s">
        <v>474</v>
      </c>
      <c r="D53" s="439"/>
      <c r="E53" s="439"/>
      <c r="F53" s="439"/>
      <c r="G53" s="713"/>
      <c r="H53" s="714"/>
      <c r="I53" s="714"/>
      <c r="J53" s="714"/>
      <c r="K53" s="714"/>
      <c r="L53" s="714"/>
      <c r="M53" s="712" t="s">
        <v>5</v>
      </c>
      <c r="N53" s="715">
        <v>21082083.82</v>
      </c>
      <c r="O53" s="57"/>
    </row>
    <row r="54" spans="1:15" ht="12.75" customHeight="1" x14ac:dyDescent="0.2">
      <c r="A54" s="11"/>
      <c r="B54" s="712" t="s">
        <v>6</v>
      </c>
      <c r="C54" s="716">
        <v>4</v>
      </c>
      <c r="D54" s="714"/>
      <c r="E54" s="439"/>
      <c r="F54" s="439"/>
      <c r="G54" s="439"/>
      <c r="H54" s="714"/>
      <c r="I54" s="714"/>
      <c r="J54" s="714"/>
      <c r="K54" s="714"/>
      <c r="L54" s="714"/>
      <c r="M54" s="712" t="s">
        <v>7</v>
      </c>
      <c r="N54" s="715">
        <v>4216416.76</v>
      </c>
      <c r="O54" s="57"/>
    </row>
    <row r="55" spans="1:15" ht="12.75" customHeight="1" x14ac:dyDescent="0.2">
      <c r="A55" s="11"/>
      <c r="B55" s="712" t="s">
        <v>8</v>
      </c>
      <c r="C55" s="439" t="s">
        <v>126</v>
      </c>
      <c r="D55" s="439"/>
      <c r="E55" s="439"/>
      <c r="F55" s="439"/>
      <c r="G55" s="717"/>
      <c r="H55" s="714"/>
      <c r="I55" s="714"/>
      <c r="J55" s="714"/>
      <c r="K55" s="714"/>
      <c r="L55" s="714"/>
      <c r="M55" s="712" t="s">
        <v>10</v>
      </c>
      <c r="N55" s="718" t="s">
        <v>475</v>
      </c>
      <c r="O55" s="57"/>
    </row>
    <row r="56" spans="1:15" ht="12.75" customHeight="1" x14ac:dyDescent="0.2">
      <c r="A56" s="11"/>
      <c r="B56" s="712" t="s">
        <v>12</v>
      </c>
      <c r="C56" s="439" t="s">
        <v>476</v>
      </c>
      <c r="D56" s="439"/>
      <c r="E56" s="439"/>
      <c r="F56" s="439"/>
      <c r="G56" s="439"/>
      <c r="H56" s="714"/>
      <c r="I56" s="714"/>
      <c r="J56" s="714"/>
      <c r="K56" s="714"/>
      <c r="L56" s="714"/>
      <c r="M56" s="714"/>
      <c r="N56" s="719"/>
      <c r="O56" s="57"/>
    </row>
    <row r="57" spans="1:15" ht="12.75" customHeight="1" thickBot="1" x14ac:dyDescent="0.25">
      <c r="A57" s="859"/>
      <c r="B57" s="860"/>
      <c r="C57" s="860"/>
      <c r="D57" s="860"/>
      <c r="E57" s="860"/>
      <c r="F57" s="860"/>
      <c r="G57" s="860"/>
      <c r="H57" s="860"/>
      <c r="I57" s="860"/>
      <c r="J57" s="860"/>
      <c r="K57" s="860"/>
      <c r="L57" s="860"/>
      <c r="M57" s="860"/>
      <c r="N57" s="711"/>
      <c r="O57" s="57"/>
    </row>
    <row r="58" spans="1:15" ht="12.75" customHeight="1" thickBot="1" x14ac:dyDescent="0.25">
      <c r="A58" s="1285" t="s">
        <v>176</v>
      </c>
      <c r="B58" s="1286"/>
      <c r="C58" s="1286"/>
      <c r="D58" s="1286"/>
      <c r="E58" s="1286"/>
      <c r="F58" s="1287"/>
      <c r="G58" s="1288" t="s">
        <v>15</v>
      </c>
      <c r="H58" s="1289"/>
      <c r="I58" s="1289"/>
      <c r="J58" s="1289"/>
      <c r="K58" s="1290"/>
      <c r="L58" s="1291" t="s">
        <v>16</v>
      </c>
      <c r="M58" s="1292"/>
      <c r="N58" s="1293"/>
      <c r="O58" s="57"/>
    </row>
    <row r="59" spans="1:15" ht="12.75" customHeight="1" thickBot="1" x14ac:dyDescent="0.25">
      <c r="A59" s="861" t="s">
        <v>17</v>
      </c>
      <c r="B59" s="862" t="s">
        <v>18</v>
      </c>
      <c r="C59" s="862" t="s">
        <v>19</v>
      </c>
      <c r="D59" s="862" t="s">
        <v>98</v>
      </c>
      <c r="E59" s="863" t="s">
        <v>21</v>
      </c>
      <c r="F59" s="864" t="s">
        <v>22</v>
      </c>
      <c r="G59" s="865" t="s">
        <v>23</v>
      </c>
      <c r="H59" s="866" t="s">
        <v>24</v>
      </c>
      <c r="I59" s="867" t="s">
        <v>25</v>
      </c>
      <c r="J59" s="868" t="s">
        <v>26</v>
      </c>
      <c r="K59" s="868" t="s">
        <v>477</v>
      </c>
      <c r="L59" s="869" t="s">
        <v>23</v>
      </c>
      <c r="M59" s="870" t="s">
        <v>24</v>
      </c>
      <c r="N59" s="871" t="s">
        <v>25</v>
      </c>
      <c r="O59" s="57"/>
    </row>
    <row r="60" spans="1:15" ht="22.5" customHeight="1" x14ac:dyDescent="0.2">
      <c r="A60" s="799">
        <v>4.05</v>
      </c>
      <c r="B60" s="788" t="s">
        <v>499</v>
      </c>
      <c r="C60" s="800" t="s">
        <v>239</v>
      </c>
      <c r="D60" s="790">
        <v>3</v>
      </c>
      <c r="E60" s="790">
        <v>32485</v>
      </c>
      <c r="F60" s="792">
        <f>D60*E60</f>
        <v>97455</v>
      </c>
      <c r="G60" s="794">
        <v>3</v>
      </c>
      <c r="H60" s="794"/>
      <c r="I60" s="803">
        <f>G60+H60</f>
        <v>3</v>
      </c>
      <c r="J60" s="796">
        <f>(I60/D60)*100</f>
        <v>100</v>
      </c>
      <c r="K60" s="794"/>
      <c r="L60" s="804">
        <v>97455</v>
      </c>
      <c r="M60" s="872"/>
      <c r="N60" s="798">
        <f>L60+M60</f>
        <v>97455</v>
      </c>
      <c r="O60" s="57"/>
    </row>
    <row r="61" spans="1:15" ht="22.5" customHeight="1" x14ac:dyDescent="0.2">
      <c r="A61" s="755">
        <v>4.0599999999999996</v>
      </c>
      <c r="B61" s="756" t="s">
        <v>500</v>
      </c>
      <c r="C61" s="746" t="s">
        <v>239</v>
      </c>
      <c r="D61" s="747">
        <v>4</v>
      </c>
      <c r="E61" s="747">
        <v>20700</v>
      </c>
      <c r="F61" s="757">
        <f>D61*E61</f>
        <v>82800</v>
      </c>
      <c r="G61" s="748">
        <v>4</v>
      </c>
      <c r="H61" s="748"/>
      <c r="I61" s="803">
        <f t="shared" ref="I61:I77" si="5">G61+H61</f>
        <v>4</v>
      </c>
      <c r="J61" s="796">
        <f t="shared" ref="J61:J77" si="6">(I61/D61)*100</f>
        <v>100</v>
      </c>
      <c r="K61" s="748"/>
      <c r="L61" s="762">
        <v>82800</v>
      </c>
      <c r="M61" s="872"/>
      <c r="N61" s="798">
        <f>L61+M61</f>
        <v>82800</v>
      </c>
      <c r="O61" s="57"/>
    </row>
    <row r="62" spans="1:15" ht="22.5" customHeight="1" x14ac:dyDescent="0.2">
      <c r="A62" s="755">
        <v>4.07</v>
      </c>
      <c r="B62" s="756" t="s">
        <v>501</v>
      </c>
      <c r="C62" s="746" t="s">
        <v>239</v>
      </c>
      <c r="D62" s="747">
        <v>4</v>
      </c>
      <c r="E62" s="747">
        <v>8590.14</v>
      </c>
      <c r="F62" s="757">
        <f>D62*E62</f>
        <v>34360.559999999998</v>
      </c>
      <c r="G62" s="748">
        <v>4</v>
      </c>
      <c r="H62" s="748"/>
      <c r="I62" s="803">
        <f t="shared" si="5"/>
        <v>4</v>
      </c>
      <c r="J62" s="796">
        <f t="shared" si="6"/>
        <v>100</v>
      </c>
      <c r="K62" s="748"/>
      <c r="L62" s="762">
        <v>34360.559999999998</v>
      </c>
      <c r="M62" s="872"/>
      <c r="N62" s="798">
        <f>L62+M62</f>
        <v>34360.559999999998</v>
      </c>
      <c r="O62" s="57"/>
    </row>
    <row r="63" spans="1:15" ht="12.75" customHeight="1" x14ac:dyDescent="0.2">
      <c r="A63" s="755">
        <v>4.08</v>
      </c>
      <c r="B63" s="756" t="s">
        <v>502</v>
      </c>
      <c r="C63" s="746" t="s">
        <v>239</v>
      </c>
      <c r="D63" s="747">
        <v>3</v>
      </c>
      <c r="E63" s="747">
        <v>16135</v>
      </c>
      <c r="F63" s="757">
        <f>D63*E63</f>
        <v>48405</v>
      </c>
      <c r="G63" s="748">
        <v>3</v>
      </c>
      <c r="H63" s="748"/>
      <c r="I63" s="803">
        <f t="shared" si="5"/>
        <v>3</v>
      </c>
      <c r="J63" s="796">
        <f t="shared" si="6"/>
        <v>100</v>
      </c>
      <c r="K63" s="748"/>
      <c r="L63" s="762">
        <v>48405</v>
      </c>
      <c r="M63" s="872"/>
      <c r="N63" s="798">
        <f>L63+M63</f>
        <v>48405</v>
      </c>
      <c r="O63" s="57"/>
    </row>
    <row r="64" spans="1:15" ht="22.5" customHeight="1" x14ac:dyDescent="0.2">
      <c r="A64" s="764"/>
      <c r="B64" s="765" t="s">
        <v>503</v>
      </c>
      <c r="C64" s="746"/>
      <c r="D64" s="747"/>
      <c r="E64" s="747"/>
      <c r="F64" s="805">
        <f>F41+F42+F43+F44+F60+F61+F62+F63</f>
        <v>496745.56</v>
      </c>
      <c r="G64" s="748"/>
      <c r="H64" s="748"/>
      <c r="I64" s="803"/>
      <c r="J64" s="796"/>
      <c r="K64" s="748"/>
      <c r="L64" s="767">
        <f>L41+L42+L43+L44+L60+L61+L62+L63</f>
        <v>496745.56</v>
      </c>
      <c r="M64" s="768">
        <f>M41+M42+M43+M44+M60+M61+M62+M63</f>
        <v>0</v>
      </c>
      <c r="N64" s="769">
        <f>L64+M64</f>
        <v>496745.56</v>
      </c>
      <c r="O64" s="57"/>
    </row>
    <row r="65" spans="1:15" ht="12.75" customHeight="1" x14ac:dyDescent="0.2">
      <c r="A65" s="744">
        <v>5</v>
      </c>
      <c r="B65" s="765" t="s">
        <v>250</v>
      </c>
      <c r="C65" s="746"/>
      <c r="D65" s="747"/>
      <c r="E65" s="747"/>
      <c r="F65" s="757"/>
      <c r="G65" s="748"/>
      <c r="H65" s="748"/>
      <c r="I65" s="803"/>
      <c r="J65" s="796"/>
      <c r="K65" s="748"/>
      <c r="L65" s="752"/>
      <c r="M65" s="763"/>
      <c r="N65" s="754"/>
      <c r="O65" s="57"/>
    </row>
    <row r="66" spans="1:15" ht="21" customHeight="1" x14ac:dyDescent="0.2">
      <c r="A66" s="755">
        <v>5.01</v>
      </c>
      <c r="B66" s="756" t="s">
        <v>504</v>
      </c>
      <c r="C66" s="746" t="s">
        <v>239</v>
      </c>
      <c r="D66" s="747">
        <v>175</v>
      </c>
      <c r="E66" s="747">
        <v>3690.17</v>
      </c>
      <c r="F66" s="757">
        <f>D66*E66</f>
        <v>645779.75</v>
      </c>
      <c r="G66" s="748"/>
      <c r="H66" s="748"/>
      <c r="I66" s="803"/>
      <c r="J66" s="796"/>
      <c r="K66" s="748"/>
      <c r="L66" s="752"/>
      <c r="M66" s="763"/>
      <c r="N66" s="754"/>
      <c r="O66" s="57"/>
    </row>
    <row r="67" spans="1:15" ht="22.5" customHeight="1" x14ac:dyDescent="0.2">
      <c r="A67" s="755">
        <v>5.0199999999999996</v>
      </c>
      <c r="B67" s="756" t="s">
        <v>505</v>
      </c>
      <c r="C67" s="746" t="s">
        <v>239</v>
      </c>
      <c r="D67" s="747">
        <v>75</v>
      </c>
      <c r="E67" s="747">
        <v>6705.34</v>
      </c>
      <c r="F67" s="757">
        <f>D67*E67</f>
        <v>502900.5</v>
      </c>
      <c r="G67" s="748">
        <v>1</v>
      </c>
      <c r="H67" s="748"/>
      <c r="I67" s="803">
        <f t="shared" si="5"/>
        <v>1</v>
      </c>
      <c r="J67" s="796">
        <f>(I67/D67)*100</f>
        <v>1.3333333333333335</v>
      </c>
      <c r="K67" s="748"/>
      <c r="L67" s="762">
        <v>6705.34</v>
      </c>
      <c r="M67" s="763"/>
      <c r="N67" s="754">
        <f>L67+M67</f>
        <v>6705.34</v>
      </c>
      <c r="O67" s="57"/>
    </row>
    <row r="68" spans="1:15" ht="12.75" customHeight="1" x14ac:dyDescent="0.2">
      <c r="A68" s="764"/>
      <c r="B68" s="765" t="s">
        <v>252</v>
      </c>
      <c r="C68" s="746"/>
      <c r="D68" s="747"/>
      <c r="E68" s="747"/>
      <c r="F68" s="805">
        <f>F66+F67</f>
        <v>1148680.25</v>
      </c>
      <c r="G68" s="748"/>
      <c r="H68" s="748"/>
      <c r="I68" s="803"/>
      <c r="J68" s="796"/>
      <c r="K68" s="748"/>
      <c r="L68" s="873">
        <f>L67</f>
        <v>6705.34</v>
      </c>
      <c r="M68" s="768">
        <f>M67</f>
        <v>0</v>
      </c>
      <c r="N68" s="769">
        <f>N67</f>
        <v>6705.34</v>
      </c>
      <c r="O68" s="57"/>
    </row>
    <row r="69" spans="1:15" ht="12.75" customHeight="1" x14ac:dyDescent="0.2">
      <c r="A69" s="744">
        <v>6</v>
      </c>
      <c r="B69" s="765" t="s">
        <v>506</v>
      </c>
      <c r="C69" s="746"/>
      <c r="D69" s="747"/>
      <c r="E69" s="747"/>
      <c r="F69" s="757"/>
      <c r="G69" s="748"/>
      <c r="H69" s="748"/>
      <c r="I69" s="803"/>
      <c r="J69" s="796"/>
      <c r="K69" s="748"/>
      <c r="L69" s="752"/>
      <c r="M69" s="763"/>
      <c r="N69" s="754"/>
      <c r="O69" s="57"/>
    </row>
    <row r="70" spans="1:15" ht="12.75" customHeight="1" x14ac:dyDescent="0.2">
      <c r="A70" s="755">
        <v>6.01</v>
      </c>
      <c r="B70" s="756" t="s">
        <v>134</v>
      </c>
      <c r="C70" s="746" t="s">
        <v>135</v>
      </c>
      <c r="D70" s="747">
        <v>16.25</v>
      </c>
      <c r="E70" s="747">
        <v>444.44</v>
      </c>
      <c r="F70" s="757">
        <f t="shared" ref="F70:F77" si="7">D70*E70</f>
        <v>7222.15</v>
      </c>
      <c r="G70" s="748">
        <v>16.25</v>
      </c>
      <c r="H70" s="748"/>
      <c r="I70" s="803">
        <f t="shared" si="5"/>
        <v>16.25</v>
      </c>
      <c r="J70" s="796">
        <f t="shared" si="6"/>
        <v>100</v>
      </c>
      <c r="K70" s="748"/>
      <c r="L70" s="762">
        <v>7222.15</v>
      </c>
      <c r="M70" s="763"/>
      <c r="N70" s="754">
        <f>L70+M70</f>
        <v>7222.15</v>
      </c>
      <c r="O70" s="57"/>
    </row>
    <row r="71" spans="1:15" ht="12.75" customHeight="1" x14ac:dyDescent="0.2">
      <c r="A71" s="755">
        <v>6.02</v>
      </c>
      <c r="B71" s="756" t="s">
        <v>200</v>
      </c>
      <c r="C71" s="746" t="s">
        <v>135</v>
      </c>
      <c r="D71" s="747">
        <v>21.13</v>
      </c>
      <c r="E71" s="747">
        <v>357.7</v>
      </c>
      <c r="F71" s="757">
        <f t="shared" si="7"/>
        <v>7558.2009999999991</v>
      </c>
      <c r="G71" s="748">
        <v>21.13</v>
      </c>
      <c r="H71" s="748"/>
      <c r="I71" s="803">
        <f t="shared" si="5"/>
        <v>21.13</v>
      </c>
      <c r="J71" s="796">
        <f t="shared" si="6"/>
        <v>100</v>
      </c>
      <c r="K71" s="748"/>
      <c r="L71" s="762">
        <v>7558.2</v>
      </c>
      <c r="M71" s="763"/>
      <c r="N71" s="754">
        <f t="shared" ref="N71:N77" si="8">L71+M71</f>
        <v>7558.2</v>
      </c>
      <c r="O71" s="57"/>
    </row>
    <row r="72" spans="1:15" ht="45" customHeight="1" x14ac:dyDescent="0.2">
      <c r="A72" s="755">
        <v>6.03</v>
      </c>
      <c r="B72" s="756" t="s">
        <v>507</v>
      </c>
      <c r="C72" s="746" t="s">
        <v>206</v>
      </c>
      <c r="D72" s="747">
        <v>1</v>
      </c>
      <c r="E72" s="747">
        <v>177777.22</v>
      </c>
      <c r="F72" s="757">
        <f t="shared" si="7"/>
        <v>177777.22</v>
      </c>
      <c r="G72" s="748">
        <v>1</v>
      </c>
      <c r="H72" s="748"/>
      <c r="I72" s="803">
        <f t="shared" si="5"/>
        <v>1</v>
      </c>
      <c r="J72" s="796">
        <f t="shared" si="6"/>
        <v>100</v>
      </c>
      <c r="K72" s="748"/>
      <c r="L72" s="762">
        <v>177777.22</v>
      </c>
      <c r="M72" s="763"/>
      <c r="N72" s="754">
        <f t="shared" si="8"/>
        <v>177777.22</v>
      </c>
      <c r="O72" s="57"/>
    </row>
    <row r="73" spans="1:15" ht="12.75" customHeight="1" x14ac:dyDescent="0.2">
      <c r="A73" s="755">
        <v>6.04</v>
      </c>
      <c r="B73" s="756" t="s">
        <v>508</v>
      </c>
      <c r="C73" s="746" t="s">
        <v>509</v>
      </c>
      <c r="D73" s="747">
        <v>12</v>
      </c>
      <c r="E73" s="747">
        <v>3900</v>
      </c>
      <c r="F73" s="757">
        <f t="shared" si="7"/>
        <v>46800</v>
      </c>
      <c r="G73" s="748">
        <v>12</v>
      </c>
      <c r="H73" s="748"/>
      <c r="I73" s="803">
        <f t="shared" si="5"/>
        <v>12</v>
      </c>
      <c r="J73" s="796">
        <f t="shared" si="6"/>
        <v>100</v>
      </c>
      <c r="K73" s="748"/>
      <c r="L73" s="762">
        <v>46800</v>
      </c>
      <c r="M73" s="763"/>
      <c r="N73" s="754">
        <f t="shared" si="8"/>
        <v>46800</v>
      </c>
      <c r="O73" s="57"/>
    </row>
    <row r="74" spans="1:15" ht="22.5" customHeight="1" x14ac:dyDescent="0.2">
      <c r="A74" s="755">
        <v>6.05</v>
      </c>
      <c r="B74" s="756" t="s">
        <v>510</v>
      </c>
      <c r="C74" s="746" t="s">
        <v>31</v>
      </c>
      <c r="D74" s="747">
        <v>1</v>
      </c>
      <c r="E74" s="747">
        <v>120360</v>
      </c>
      <c r="F74" s="757">
        <f t="shared" si="7"/>
        <v>120360</v>
      </c>
      <c r="G74" s="748">
        <v>1</v>
      </c>
      <c r="H74" s="748"/>
      <c r="I74" s="803">
        <f t="shared" si="5"/>
        <v>1</v>
      </c>
      <c r="J74" s="796">
        <f t="shared" si="6"/>
        <v>100</v>
      </c>
      <c r="K74" s="748"/>
      <c r="L74" s="762">
        <v>120360</v>
      </c>
      <c r="M74" s="763"/>
      <c r="N74" s="754">
        <f t="shared" si="8"/>
        <v>120360</v>
      </c>
      <c r="O74" s="57"/>
    </row>
    <row r="75" spans="1:15" ht="22.5" customHeight="1" x14ac:dyDescent="0.2">
      <c r="A75" s="755">
        <v>6.06</v>
      </c>
      <c r="B75" s="756" t="s">
        <v>511</v>
      </c>
      <c r="C75" s="746" t="s">
        <v>29</v>
      </c>
      <c r="D75" s="747">
        <v>20</v>
      </c>
      <c r="E75" s="747">
        <v>3253.15</v>
      </c>
      <c r="F75" s="757">
        <f t="shared" si="7"/>
        <v>65063</v>
      </c>
      <c r="G75" s="748">
        <v>20</v>
      </c>
      <c r="H75" s="748"/>
      <c r="I75" s="803">
        <f t="shared" si="5"/>
        <v>20</v>
      </c>
      <c r="J75" s="796">
        <f t="shared" si="6"/>
        <v>100</v>
      </c>
      <c r="K75" s="748"/>
      <c r="L75" s="762">
        <v>65063</v>
      </c>
      <c r="M75" s="763"/>
      <c r="N75" s="754">
        <f t="shared" si="8"/>
        <v>65063</v>
      </c>
      <c r="O75" s="57"/>
    </row>
    <row r="76" spans="1:15" ht="22.5" customHeight="1" x14ac:dyDescent="0.2">
      <c r="A76" s="755">
        <v>6.07</v>
      </c>
      <c r="B76" s="756" t="s">
        <v>512</v>
      </c>
      <c r="C76" s="746" t="s">
        <v>206</v>
      </c>
      <c r="D76" s="747">
        <v>1</v>
      </c>
      <c r="E76" s="747">
        <v>13923</v>
      </c>
      <c r="F76" s="757">
        <f t="shared" si="7"/>
        <v>13923</v>
      </c>
      <c r="G76" s="748">
        <v>1</v>
      </c>
      <c r="H76" s="748"/>
      <c r="I76" s="803">
        <f t="shared" si="5"/>
        <v>1</v>
      </c>
      <c r="J76" s="796">
        <f t="shared" si="6"/>
        <v>100</v>
      </c>
      <c r="K76" s="748"/>
      <c r="L76" s="762">
        <v>13923</v>
      </c>
      <c r="M76" s="763"/>
      <c r="N76" s="754">
        <f t="shared" si="8"/>
        <v>13923</v>
      </c>
      <c r="O76" s="57"/>
    </row>
    <row r="77" spans="1:15" ht="12.75" customHeight="1" thickBot="1" x14ac:dyDescent="0.25">
      <c r="A77" s="840">
        <v>6.08</v>
      </c>
      <c r="B77" s="841" t="s">
        <v>271</v>
      </c>
      <c r="C77" s="842" t="s">
        <v>31</v>
      </c>
      <c r="D77" s="843">
        <v>1</v>
      </c>
      <c r="E77" s="843">
        <v>168300</v>
      </c>
      <c r="F77" s="844">
        <f t="shared" si="7"/>
        <v>168300</v>
      </c>
      <c r="G77" s="845">
        <v>1</v>
      </c>
      <c r="H77" s="845"/>
      <c r="I77" s="874">
        <f t="shared" si="5"/>
        <v>1</v>
      </c>
      <c r="J77" s="847">
        <f t="shared" si="6"/>
        <v>100</v>
      </c>
      <c r="K77" s="845"/>
      <c r="L77" s="848">
        <v>168300</v>
      </c>
      <c r="M77" s="849"/>
      <c r="N77" s="850">
        <f t="shared" si="8"/>
        <v>168300</v>
      </c>
      <c r="O77" s="57"/>
    </row>
    <row r="78" spans="1:15" ht="12.75" customHeight="1" x14ac:dyDescent="0.2">
      <c r="A78" s="851"/>
      <c r="B78" s="852"/>
      <c r="C78" s="853"/>
      <c r="D78" s="854"/>
      <c r="E78" s="854"/>
      <c r="F78" s="855"/>
      <c r="G78" s="854"/>
      <c r="H78" s="854"/>
      <c r="I78" s="856"/>
      <c r="J78" s="875"/>
      <c r="K78" s="854"/>
      <c r="L78" s="853"/>
      <c r="M78" s="855"/>
      <c r="N78" s="854"/>
      <c r="O78" s="57"/>
    </row>
    <row r="79" spans="1:15" ht="12.75" customHeight="1" x14ac:dyDescent="0.2">
      <c r="A79" s="851"/>
      <c r="B79" s="852"/>
      <c r="C79" s="853"/>
      <c r="D79" s="854"/>
      <c r="E79" s="854"/>
      <c r="F79" s="855"/>
      <c r="G79" s="854"/>
      <c r="H79" s="854"/>
      <c r="I79" s="856"/>
      <c r="J79" s="875"/>
      <c r="K79" s="854"/>
      <c r="L79" s="853"/>
      <c r="M79" s="855"/>
      <c r="N79" s="854"/>
      <c r="O79" s="57"/>
    </row>
    <row r="80" spans="1:15" ht="12.75" customHeight="1" x14ac:dyDescent="0.2">
      <c r="A80" s="851"/>
      <c r="B80" s="852"/>
      <c r="C80" s="853"/>
      <c r="D80" s="854"/>
      <c r="E80" s="854"/>
      <c r="F80" s="855"/>
      <c r="G80" s="854"/>
      <c r="H80" s="854"/>
      <c r="I80" s="856"/>
      <c r="J80" s="875"/>
      <c r="K80" s="854"/>
      <c r="L80" s="853"/>
      <c r="M80" s="855"/>
      <c r="N80" s="854"/>
      <c r="O80" s="57"/>
    </row>
    <row r="81" spans="1:15" ht="12.75" customHeight="1" x14ac:dyDescent="0.2">
      <c r="A81" s="851"/>
      <c r="B81" s="852"/>
      <c r="C81" s="853"/>
      <c r="D81" s="854"/>
      <c r="E81" s="854"/>
      <c r="F81" s="855"/>
      <c r="G81" s="854"/>
      <c r="H81" s="854"/>
      <c r="I81" s="856"/>
      <c r="J81" s="875"/>
      <c r="K81" s="854"/>
      <c r="L81" s="853"/>
      <c r="M81" s="855"/>
      <c r="N81" s="854"/>
      <c r="O81" s="57"/>
    </row>
    <row r="82" spans="1:15" ht="12.75" customHeight="1" x14ac:dyDescent="0.2">
      <c r="A82" s="851"/>
      <c r="B82" s="852"/>
      <c r="C82" s="853"/>
      <c r="D82" s="854"/>
      <c r="E82" s="854"/>
      <c r="F82" s="855"/>
      <c r="G82" s="854"/>
      <c r="H82" s="854"/>
      <c r="I82" s="856"/>
      <c r="J82" s="875"/>
      <c r="K82" s="854"/>
      <c r="L82" s="853"/>
      <c r="M82" s="855"/>
      <c r="N82" s="854"/>
      <c r="O82" s="57"/>
    </row>
    <row r="83" spans="1:15" ht="12.75" customHeight="1" x14ac:dyDescent="0.2">
      <c r="A83" s="851"/>
      <c r="B83" s="852"/>
      <c r="C83" s="853"/>
      <c r="D83" s="854"/>
      <c r="E83" s="854"/>
      <c r="F83" s="855"/>
      <c r="G83" s="854"/>
      <c r="H83" s="854"/>
      <c r="I83" s="856"/>
      <c r="J83" s="875"/>
      <c r="K83" s="854"/>
      <c r="L83" s="853"/>
      <c r="M83" s="855"/>
      <c r="N83" s="854"/>
      <c r="O83" s="57"/>
    </row>
    <row r="84" spans="1:15" ht="12.75" customHeight="1" x14ac:dyDescent="0.2">
      <c r="A84" s="851"/>
      <c r="B84" s="852"/>
      <c r="C84" s="853"/>
      <c r="D84" s="854"/>
      <c r="E84" s="854"/>
      <c r="F84" s="855"/>
      <c r="G84" s="854"/>
      <c r="H84" s="854"/>
      <c r="I84" s="856"/>
      <c r="J84" s="875"/>
      <c r="K84" s="854"/>
      <c r="L84" s="853"/>
      <c r="M84" s="855"/>
      <c r="N84" s="854"/>
      <c r="O84" s="57"/>
    </row>
    <row r="85" spans="1:15" ht="12.75" customHeight="1" x14ac:dyDescent="0.2">
      <c r="A85" s="851"/>
      <c r="B85" s="852"/>
      <c r="C85" s="853"/>
      <c r="D85" s="854"/>
      <c r="E85" s="854"/>
      <c r="F85" s="855"/>
      <c r="G85" s="854"/>
      <c r="H85" s="854"/>
      <c r="I85" s="856"/>
      <c r="J85" s="875"/>
      <c r="K85" s="854"/>
      <c r="L85" s="853"/>
      <c r="M85" s="855"/>
      <c r="N85" s="854"/>
      <c r="O85" s="57"/>
    </row>
    <row r="86" spans="1:15" ht="12.75" customHeight="1" x14ac:dyDescent="0.2">
      <c r="A86" s="851"/>
      <c r="B86" s="852"/>
      <c r="C86" s="853"/>
      <c r="D86" s="854"/>
      <c r="E86" s="854"/>
      <c r="F86" s="855"/>
      <c r="G86" s="854"/>
      <c r="H86" s="854"/>
      <c r="I86" s="856"/>
      <c r="J86" s="875"/>
      <c r="K86" s="854"/>
      <c r="L86" s="853"/>
      <c r="M86" s="855"/>
      <c r="N86" s="854"/>
      <c r="O86" s="57"/>
    </row>
    <row r="87" spans="1:15" ht="12.75" customHeight="1" x14ac:dyDescent="0.2">
      <c r="A87" s="851"/>
      <c r="B87" s="852"/>
      <c r="C87" s="853"/>
      <c r="D87" s="854"/>
      <c r="E87" s="854"/>
      <c r="F87" s="855"/>
      <c r="G87" s="854"/>
      <c r="H87" s="854"/>
      <c r="I87" s="856"/>
      <c r="J87" s="875"/>
      <c r="K87" s="854"/>
      <c r="L87" s="853"/>
      <c r="M87" s="855"/>
      <c r="N87" s="854"/>
      <c r="O87" s="57"/>
    </row>
    <row r="88" spans="1:15" ht="12.75" customHeight="1" x14ac:dyDescent="0.2">
      <c r="A88" s="851"/>
      <c r="B88" s="852"/>
      <c r="C88" s="853"/>
      <c r="D88" s="854"/>
      <c r="E88" s="854"/>
      <c r="F88" s="855"/>
      <c r="G88" s="854"/>
      <c r="H88" s="854"/>
      <c r="I88" s="856"/>
      <c r="J88" s="875"/>
      <c r="K88" s="854"/>
      <c r="L88" s="853"/>
      <c r="M88" s="855"/>
      <c r="N88" s="854"/>
      <c r="O88" s="57"/>
    </row>
    <row r="89" spans="1:15" ht="12.75" customHeight="1" thickBot="1" x14ac:dyDescent="0.25">
      <c r="A89" s="851"/>
      <c r="B89" s="852"/>
      <c r="C89" s="853"/>
      <c r="D89" s="854"/>
      <c r="E89" s="854"/>
      <c r="F89" s="855"/>
      <c r="G89" s="854"/>
      <c r="H89" s="854"/>
      <c r="I89" s="856"/>
      <c r="J89" s="875"/>
      <c r="K89" s="854"/>
      <c r="L89" s="853"/>
      <c r="M89" s="855"/>
      <c r="N89" s="854"/>
      <c r="O89" s="57"/>
    </row>
    <row r="90" spans="1:15" ht="12.75" customHeight="1" x14ac:dyDescent="0.2">
      <c r="A90" s="1279" t="s">
        <v>0</v>
      </c>
      <c r="B90" s="1280"/>
      <c r="C90" s="1280"/>
      <c r="D90" s="1280"/>
      <c r="E90" s="1280"/>
      <c r="F90" s="1280"/>
      <c r="G90" s="1280"/>
      <c r="H90" s="1280"/>
      <c r="I90" s="1280"/>
      <c r="J90" s="1280"/>
      <c r="K90" s="1280"/>
      <c r="L90" s="1280"/>
      <c r="M90" s="1280"/>
      <c r="N90" s="1281"/>
      <c r="O90" s="57"/>
    </row>
    <row r="91" spans="1:15" ht="12.75" customHeight="1" x14ac:dyDescent="0.2">
      <c r="A91" s="1282" t="s">
        <v>1</v>
      </c>
      <c r="B91" s="1283"/>
      <c r="C91" s="1283"/>
      <c r="D91" s="1283"/>
      <c r="E91" s="1283"/>
      <c r="F91" s="1283"/>
      <c r="G91" s="1283"/>
      <c r="H91" s="1283"/>
      <c r="I91" s="1283"/>
      <c r="J91" s="1283"/>
      <c r="K91" s="1283"/>
      <c r="L91" s="1283"/>
      <c r="M91" s="1283"/>
      <c r="N91" s="1284"/>
      <c r="O91" s="57"/>
    </row>
    <row r="92" spans="1:15" ht="12.75" customHeight="1" x14ac:dyDescent="0.2">
      <c r="A92" s="708"/>
      <c r="B92" s="709"/>
      <c r="C92" s="709"/>
      <c r="D92" s="709"/>
      <c r="E92" s="709"/>
      <c r="F92" s="709"/>
      <c r="G92" s="709"/>
      <c r="H92" s="709"/>
      <c r="I92" s="709"/>
      <c r="J92" s="709"/>
      <c r="K92" s="709"/>
      <c r="L92" s="709"/>
      <c r="M92" s="709"/>
      <c r="N92" s="710" t="s">
        <v>513</v>
      </c>
      <c r="O92" s="57"/>
    </row>
    <row r="93" spans="1:15" ht="12.75" customHeight="1" x14ac:dyDescent="0.2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11"/>
      <c r="O93" s="57"/>
    </row>
    <row r="94" spans="1:15" ht="12.75" customHeight="1" x14ac:dyDescent="0.2">
      <c r="A94" s="11"/>
      <c r="B94" s="712" t="s">
        <v>3</v>
      </c>
      <c r="C94" s="439" t="s">
        <v>474</v>
      </c>
      <c r="D94" s="439"/>
      <c r="E94" s="439"/>
      <c r="F94" s="439"/>
      <c r="G94" s="713"/>
      <c r="H94" s="714"/>
      <c r="I94" s="714"/>
      <c r="J94" s="714"/>
      <c r="K94" s="714"/>
      <c r="L94" s="714"/>
      <c r="M94" s="712" t="s">
        <v>5</v>
      </c>
      <c r="N94" s="715">
        <v>21082083.82</v>
      </c>
      <c r="O94" s="57"/>
    </row>
    <row r="95" spans="1:15" ht="12.75" customHeight="1" x14ac:dyDescent="0.2">
      <c r="A95" s="11"/>
      <c r="B95" s="712" t="s">
        <v>6</v>
      </c>
      <c r="C95" s="716">
        <v>4</v>
      </c>
      <c r="D95" s="714"/>
      <c r="E95" s="439"/>
      <c r="F95" s="439"/>
      <c r="G95" s="439"/>
      <c r="H95" s="714"/>
      <c r="I95" s="714"/>
      <c r="J95" s="714"/>
      <c r="K95" s="714"/>
      <c r="L95" s="714"/>
      <c r="M95" s="712" t="s">
        <v>7</v>
      </c>
      <c r="N95" s="715">
        <v>4216416.76</v>
      </c>
      <c r="O95" s="57"/>
    </row>
    <row r="96" spans="1:15" ht="12.75" customHeight="1" x14ac:dyDescent="0.2">
      <c r="A96" s="11"/>
      <c r="B96" s="712" t="s">
        <v>8</v>
      </c>
      <c r="C96" s="439" t="s">
        <v>126</v>
      </c>
      <c r="D96" s="439"/>
      <c r="E96" s="439"/>
      <c r="F96" s="439"/>
      <c r="G96" s="717"/>
      <c r="H96" s="714"/>
      <c r="I96" s="714"/>
      <c r="J96" s="714"/>
      <c r="K96" s="714"/>
      <c r="L96" s="714"/>
      <c r="M96" s="712" t="s">
        <v>10</v>
      </c>
      <c r="N96" s="718" t="s">
        <v>475</v>
      </c>
      <c r="O96" s="57"/>
    </row>
    <row r="97" spans="1:15" ht="12.75" customHeight="1" x14ac:dyDescent="0.2">
      <c r="A97" s="11"/>
      <c r="B97" s="712" t="s">
        <v>12</v>
      </c>
      <c r="C97" s="439" t="s">
        <v>476</v>
      </c>
      <c r="D97" s="439"/>
      <c r="E97" s="439"/>
      <c r="F97" s="439"/>
      <c r="G97" s="439"/>
      <c r="H97" s="714"/>
      <c r="I97" s="714"/>
      <c r="J97" s="714"/>
      <c r="K97" s="714"/>
      <c r="L97" s="714"/>
      <c r="M97" s="714"/>
      <c r="N97" s="719"/>
      <c r="O97" s="57"/>
    </row>
    <row r="98" spans="1:15" ht="12.75" customHeight="1" thickBot="1" x14ac:dyDescent="0.25">
      <c r="A98" s="859"/>
      <c r="B98" s="860"/>
      <c r="C98" s="860"/>
      <c r="D98" s="860"/>
      <c r="E98" s="860"/>
      <c r="F98" s="860"/>
      <c r="G98" s="860"/>
      <c r="H98" s="860"/>
      <c r="I98" s="860"/>
      <c r="J98" s="860"/>
      <c r="K98" s="860"/>
      <c r="L98" s="860"/>
      <c r="M98" s="860"/>
      <c r="N98" s="711"/>
      <c r="O98" s="57"/>
    </row>
    <row r="99" spans="1:15" ht="12.75" customHeight="1" thickBot="1" x14ac:dyDescent="0.25">
      <c r="A99" s="1285" t="s">
        <v>176</v>
      </c>
      <c r="B99" s="1286"/>
      <c r="C99" s="1286"/>
      <c r="D99" s="1286"/>
      <c r="E99" s="1286"/>
      <c r="F99" s="1287"/>
      <c r="G99" s="1288" t="s">
        <v>15</v>
      </c>
      <c r="H99" s="1289"/>
      <c r="I99" s="1289"/>
      <c r="J99" s="1289"/>
      <c r="K99" s="1290"/>
      <c r="L99" s="1291" t="s">
        <v>16</v>
      </c>
      <c r="M99" s="1292"/>
      <c r="N99" s="1293"/>
      <c r="O99" s="57"/>
    </row>
    <row r="100" spans="1:15" ht="12.75" customHeight="1" thickBot="1" x14ac:dyDescent="0.25">
      <c r="A100" s="861" t="s">
        <v>17</v>
      </c>
      <c r="B100" s="862" t="s">
        <v>18</v>
      </c>
      <c r="C100" s="862" t="s">
        <v>19</v>
      </c>
      <c r="D100" s="862" t="s">
        <v>98</v>
      </c>
      <c r="E100" s="863" t="s">
        <v>21</v>
      </c>
      <c r="F100" s="864" t="s">
        <v>22</v>
      </c>
      <c r="G100" s="865" t="s">
        <v>23</v>
      </c>
      <c r="H100" s="866" t="s">
        <v>24</v>
      </c>
      <c r="I100" s="867" t="s">
        <v>25</v>
      </c>
      <c r="J100" s="868" t="s">
        <v>26</v>
      </c>
      <c r="K100" s="868" t="s">
        <v>477</v>
      </c>
      <c r="L100" s="869" t="s">
        <v>23</v>
      </c>
      <c r="M100" s="870" t="s">
        <v>24</v>
      </c>
      <c r="N100" s="871" t="s">
        <v>25</v>
      </c>
      <c r="O100" s="57"/>
    </row>
    <row r="101" spans="1:15" ht="88.5" customHeight="1" x14ac:dyDescent="0.2">
      <c r="A101" s="876">
        <v>6.09</v>
      </c>
      <c r="B101" s="877" t="s">
        <v>514</v>
      </c>
      <c r="C101" s="878" t="s">
        <v>206</v>
      </c>
      <c r="D101" s="879">
        <v>1</v>
      </c>
      <c r="E101" s="879">
        <v>185130</v>
      </c>
      <c r="F101" s="880">
        <f>D101*E101</f>
        <v>185130</v>
      </c>
      <c r="G101" s="881">
        <v>1</v>
      </c>
      <c r="H101" s="881"/>
      <c r="I101" s="882">
        <f>G101+H101</f>
        <v>1</v>
      </c>
      <c r="J101" s="883">
        <f>(I101/D101)*100</f>
        <v>100</v>
      </c>
      <c r="K101" s="881"/>
      <c r="L101" s="884">
        <v>185130</v>
      </c>
      <c r="M101" s="885"/>
      <c r="N101" s="886">
        <f>L101+M101</f>
        <v>185130</v>
      </c>
      <c r="O101" s="57"/>
    </row>
    <row r="102" spans="1:15" ht="88.5" customHeight="1" x14ac:dyDescent="0.2">
      <c r="A102" s="799">
        <v>6.1</v>
      </c>
      <c r="B102" s="788" t="s">
        <v>515</v>
      </c>
      <c r="C102" s="887" t="s">
        <v>206</v>
      </c>
      <c r="D102" s="887">
        <v>1</v>
      </c>
      <c r="E102" s="790">
        <v>93330</v>
      </c>
      <c r="F102" s="792">
        <f>D102*E102</f>
        <v>93330</v>
      </c>
      <c r="G102" s="794">
        <v>1</v>
      </c>
      <c r="H102" s="794"/>
      <c r="I102" s="776">
        <f t="shared" ref="I102:I112" si="9">G102+H102</f>
        <v>1</v>
      </c>
      <c r="J102" s="761">
        <f t="shared" ref="J102:J112" si="10">(I102/D102)*100</f>
        <v>100</v>
      </c>
      <c r="K102" s="794"/>
      <c r="L102" s="804">
        <v>93330</v>
      </c>
      <c r="M102" s="763"/>
      <c r="N102" s="754">
        <f t="shared" ref="N102:N112" si="11">L102+M102</f>
        <v>93330</v>
      </c>
      <c r="O102" s="57"/>
    </row>
    <row r="103" spans="1:15" ht="22.5" customHeight="1" x14ac:dyDescent="0.2">
      <c r="A103" s="799">
        <v>6.11</v>
      </c>
      <c r="B103" s="788" t="s">
        <v>516</v>
      </c>
      <c r="C103" s="800" t="s">
        <v>206</v>
      </c>
      <c r="D103" s="790">
        <v>1</v>
      </c>
      <c r="E103" s="790">
        <v>37360</v>
      </c>
      <c r="F103" s="792">
        <f>D103*E103</f>
        <v>37360</v>
      </c>
      <c r="G103" s="794">
        <v>1</v>
      </c>
      <c r="H103" s="794"/>
      <c r="I103" s="760">
        <f t="shared" si="9"/>
        <v>1</v>
      </c>
      <c r="J103" s="824">
        <f t="shared" si="10"/>
        <v>100</v>
      </c>
      <c r="K103" s="794"/>
      <c r="L103" s="804">
        <v>37360</v>
      </c>
      <c r="M103" s="888"/>
      <c r="N103" s="754">
        <f t="shared" si="11"/>
        <v>37360</v>
      </c>
      <c r="O103" s="57"/>
    </row>
    <row r="104" spans="1:15" ht="33" customHeight="1" x14ac:dyDescent="0.2">
      <c r="A104" s="755">
        <v>6.12</v>
      </c>
      <c r="B104" s="756" t="s">
        <v>517</v>
      </c>
      <c r="C104" s="746" t="s">
        <v>239</v>
      </c>
      <c r="D104" s="747">
        <v>2</v>
      </c>
      <c r="E104" s="747">
        <v>32485</v>
      </c>
      <c r="F104" s="757">
        <f>D104*E104</f>
        <v>64970</v>
      </c>
      <c r="G104" s="748">
        <v>2</v>
      </c>
      <c r="H104" s="748"/>
      <c r="I104" s="889">
        <f t="shared" si="9"/>
        <v>2</v>
      </c>
      <c r="J104" s="761">
        <f t="shared" si="10"/>
        <v>100</v>
      </c>
      <c r="K104" s="748"/>
      <c r="L104" s="762">
        <v>64970</v>
      </c>
      <c r="M104" s="811"/>
      <c r="N104" s="827">
        <f t="shared" si="11"/>
        <v>64970</v>
      </c>
      <c r="O104" s="57"/>
    </row>
    <row r="105" spans="1:15" ht="22.5" customHeight="1" x14ac:dyDescent="0.2">
      <c r="A105" s="755">
        <v>6.13</v>
      </c>
      <c r="B105" s="756" t="s">
        <v>518</v>
      </c>
      <c r="C105" s="746" t="s">
        <v>206</v>
      </c>
      <c r="D105" s="747">
        <v>1</v>
      </c>
      <c r="E105" s="747">
        <v>28985</v>
      </c>
      <c r="F105" s="757">
        <f>D105*E105</f>
        <v>28985</v>
      </c>
      <c r="G105" s="748">
        <v>1</v>
      </c>
      <c r="H105" s="748"/>
      <c r="I105" s="760">
        <f t="shared" si="9"/>
        <v>1</v>
      </c>
      <c r="J105" s="824">
        <f t="shared" si="10"/>
        <v>100</v>
      </c>
      <c r="K105" s="748"/>
      <c r="L105" s="762">
        <v>28985</v>
      </c>
      <c r="M105" s="763"/>
      <c r="N105" s="754">
        <f t="shared" si="11"/>
        <v>28985</v>
      </c>
      <c r="O105" s="57"/>
    </row>
    <row r="106" spans="1:15" ht="12.75" customHeight="1" x14ac:dyDescent="0.2">
      <c r="A106" s="764"/>
      <c r="B106" s="765" t="s">
        <v>519</v>
      </c>
      <c r="C106" s="746"/>
      <c r="D106" s="747"/>
      <c r="E106" s="747"/>
      <c r="F106" s="805">
        <f>F70+F71+F72+F73+F74+F75+F76+F77+F101+F102+F103+F104+F105</f>
        <v>1016778.571</v>
      </c>
      <c r="G106" s="748"/>
      <c r="H106" s="748"/>
      <c r="I106" s="889"/>
      <c r="J106" s="761"/>
      <c r="K106" s="748"/>
      <c r="L106" s="767">
        <f>L70+L71+L72+L73+L74+L75+L76+L77+L101+L102+L103+L104+L105</f>
        <v>1016778.5700000001</v>
      </c>
      <c r="M106" s="890">
        <f>M70+M71+M72+M73+M74+M75+M76+M77+M101+M102+M103+M104+M105</f>
        <v>0</v>
      </c>
      <c r="N106" s="891">
        <f t="shared" si="11"/>
        <v>1016778.5700000001</v>
      </c>
      <c r="O106" s="57"/>
    </row>
    <row r="107" spans="1:15" ht="22.5" customHeight="1" x14ac:dyDescent="0.2">
      <c r="A107" s="744">
        <v>7</v>
      </c>
      <c r="B107" s="765" t="s">
        <v>520</v>
      </c>
      <c r="C107" s="746"/>
      <c r="D107" s="747"/>
      <c r="E107" s="747"/>
      <c r="F107" s="805"/>
      <c r="G107" s="748"/>
      <c r="H107" s="748"/>
      <c r="I107" s="760"/>
      <c r="J107" s="824"/>
      <c r="K107" s="748"/>
      <c r="L107" s="752"/>
      <c r="M107" s="763"/>
      <c r="N107" s="754"/>
      <c r="O107" s="57"/>
    </row>
    <row r="108" spans="1:15" ht="12.75" customHeight="1" x14ac:dyDescent="0.2">
      <c r="A108" s="755">
        <v>7.01</v>
      </c>
      <c r="B108" s="756" t="s">
        <v>269</v>
      </c>
      <c r="C108" s="746" t="s">
        <v>135</v>
      </c>
      <c r="D108" s="747">
        <v>2.2999999999999998</v>
      </c>
      <c r="E108" s="747">
        <v>546.76</v>
      </c>
      <c r="F108" s="757">
        <f>D108*E108</f>
        <v>1257.5479999999998</v>
      </c>
      <c r="G108" s="748">
        <v>2.2999999999999998</v>
      </c>
      <c r="H108" s="748"/>
      <c r="I108" s="889">
        <f t="shared" si="9"/>
        <v>2.2999999999999998</v>
      </c>
      <c r="J108" s="761">
        <f t="shared" si="10"/>
        <v>100</v>
      </c>
      <c r="K108" s="748"/>
      <c r="L108" s="762">
        <v>1257.55</v>
      </c>
      <c r="M108" s="888"/>
      <c r="N108" s="827">
        <f t="shared" si="11"/>
        <v>1257.55</v>
      </c>
      <c r="O108" s="57"/>
    </row>
    <row r="109" spans="1:15" ht="12.75" customHeight="1" x14ac:dyDescent="0.2">
      <c r="A109" s="755">
        <v>7.02</v>
      </c>
      <c r="B109" s="756" t="s">
        <v>270</v>
      </c>
      <c r="C109" s="746" t="s">
        <v>135</v>
      </c>
      <c r="D109" s="747">
        <v>0.89</v>
      </c>
      <c r="E109" s="747">
        <v>157.13999999999999</v>
      </c>
      <c r="F109" s="757">
        <f>D109*E109</f>
        <v>139.85459999999998</v>
      </c>
      <c r="G109" s="748">
        <v>0.89</v>
      </c>
      <c r="H109" s="748"/>
      <c r="I109" s="760">
        <f t="shared" si="9"/>
        <v>0.89</v>
      </c>
      <c r="J109" s="824">
        <f t="shared" si="10"/>
        <v>100</v>
      </c>
      <c r="K109" s="748"/>
      <c r="L109" s="762">
        <v>139.85</v>
      </c>
      <c r="M109" s="763"/>
      <c r="N109" s="754">
        <f t="shared" si="11"/>
        <v>139.85</v>
      </c>
      <c r="O109" s="57"/>
    </row>
    <row r="110" spans="1:15" ht="21.75" customHeight="1" x14ac:dyDescent="0.2">
      <c r="A110" s="755">
        <v>7.03</v>
      </c>
      <c r="B110" s="756" t="s">
        <v>521</v>
      </c>
      <c r="C110" s="746" t="s">
        <v>135</v>
      </c>
      <c r="D110" s="747">
        <v>0.96</v>
      </c>
      <c r="E110" s="747">
        <v>9913.44</v>
      </c>
      <c r="F110" s="757">
        <f>D110*E110</f>
        <v>9516.9024000000009</v>
      </c>
      <c r="G110" s="748">
        <v>0.96</v>
      </c>
      <c r="H110" s="748"/>
      <c r="I110" s="889">
        <f t="shared" si="9"/>
        <v>0.96</v>
      </c>
      <c r="J110" s="761">
        <f t="shared" si="10"/>
        <v>100</v>
      </c>
      <c r="K110" s="748"/>
      <c r="L110" s="762">
        <v>9516.9</v>
      </c>
      <c r="M110" s="888"/>
      <c r="N110" s="827">
        <f t="shared" si="11"/>
        <v>9516.9</v>
      </c>
      <c r="O110" s="57"/>
    </row>
    <row r="111" spans="1:15" ht="21" customHeight="1" x14ac:dyDescent="0.2">
      <c r="A111" s="755">
        <v>7.04</v>
      </c>
      <c r="B111" s="756" t="s">
        <v>522</v>
      </c>
      <c r="C111" s="746" t="s">
        <v>61</v>
      </c>
      <c r="D111" s="747">
        <v>16</v>
      </c>
      <c r="E111" s="747">
        <v>5962.06</v>
      </c>
      <c r="F111" s="757">
        <f>D111*E111</f>
        <v>95392.960000000006</v>
      </c>
      <c r="G111" s="748">
        <v>16</v>
      </c>
      <c r="H111" s="748"/>
      <c r="I111" s="760">
        <f t="shared" si="9"/>
        <v>16</v>
      </c>
      <c r="J111" s="824">
        <f t="shared" si="10"/>
        <v>100</v>
      </c>
      <c r="K111" s="748"/>
      <c r="L111" s="762">
        <v>95392.960000000006</v>
      </c>
      <c r="M111" s="763"/>
      <c r="N111" s="754">
        <f t="shared" si="11"/>
        <v>95392.960000000006</v>
      </c>
      <c r="O111" s="57"/>
    </row>
    <row r="112" spans="1:15" ht="22.5" customHeight="1" thickBot="1" x14ac:dyDescent="0.25">
      <c r="A112" s="840">
        <v>7.05</v>
      </c>
      <c r="B112" s="841" t="s">
        <v>523</v>
      </c>
      <c r="C112" s="892" t="s">
        <v>135</v>
      </c>
      <c r="D112" s="892">
        <v>2.2400000000000002</v>
      </c>
      <c r="E112" s="843">
        <v>13977.71</v>
      </c>
      <c r="F112" s="843">
        <f>D112*E112</f>
        <v>31310.070400000001</v>
      </c>
      <c r="G112" s="845">
        <v>2.2400000000000002</v>
      </c>
      <c r="H112" s="845"/>
      <c r="I112" s="874">
        <f t="shared" si="9"/>
        <v>2.2400000000000002</v>
      </c>
      <c r="J112" s="893">
        <f t="shared" si="10"/>
        <v>100</v>
      </c>
      <c r="K112" s="845"/>
      <c r="L112" s="848">
        <v>31310.07</v>
      </c>
      <c r="M112" s="894"/>
      <c r="N112" s="895">
        <f t="shared" si="11"/>
        <v>31310.07</v>
      </c>
      <c r="O112" s="57"/>
    </row>
    <row r="113" spans="1:15" ht="22.5" customHeight="1" x14ac:dyDescent="0.2">
      <c r="A113" s="851"/>
      <c r="B113" s="852"/>
      <c r="C113" s="858"/>
      <c r="D113" s="858"/>
      <c r="E113" s="854"/>
      <c r="F113" s="854"/>
      <c r="G113" s="854"/>
      <c r="H113" s="854"/>
      <c r="I113" s="856"/>
      <c r="J113" s="857"/>
      <c r="K113" s="854"/>
      <c r="L113" s="858"/>
      <c r="M113" s="855"/>
      <c r="N113" s="854"/>
      <c r="O113" s="57"/>
    </row>
    <row r="114" spans="1:15" ht="22.5" customHeight="1" x14ac:dyDescent="0.2">
      <c r="A114" s="851"/>
      <c r="B114" s="852"/>
      <c r="C114" s="858"/>
      <c r="D114" s="858"/>
      <c r="E114" s="854"/>
      <c r="F114" s="854"/>
      <c r="G114" s="854"/>
      <c r="H114" s="854"/>
      <c r="I114" s="856"/>
      <c r="J114" s="857"/>
      <c r="K114" s="854"/>
      <c r="L114" s="858"/>
      <c r="M114" s="855"/>
      <c r="N114" s="854"/>
      <c r="O114" s="57"/>
    </row>
    <row r="115" spans="1:15" ht="22.5" customHeight="1" x14ac:dyDescent="0.2">
      <c r="A115" s="851"/>
      <c r="B115" s="852"/>
      <c r="C115" s="858"/>
      <c r="D115" s="858"/>
      <c r="E115" s="854"/>
      <c r="F115" s="854"/>
      <c r="G115" s="854"/>
      <c r="H115" s="854"/>
      <c r="I115" s="856"/>
      <c r="J115" s="857"/>
      <c r="K115" s="854"/>
      <c r="L115" s="858"/>
      <c r="M115" s="855"/>
      <c r="N115" s="854"/>
      <c r="O115" s="57"/>
    </row>
    <row r="116" spans="1:15" ht="22.5" customHeight="1" x14ac:dyDescent="0.2">
      <c r="A116" s="851"/>
      <c r="B116" s="852"/>
      <c r="C116" s="858"/>
      <c r="D116" s="858"/>
      <c r="E116" s="854"/>
      <c r="F116" s="854"/>
      <c r="G116" s="854"/>
      <c r="H116" s="854"/>
      <c r="I116" s="856"/>
      <c r="J116" s="857"/>
      <c r="K116" s="854"/>
      <c r="L116" s="858"/>
      <c r="M116" s="855"/>
      <c r="N116" s="854"/>
      <c r="O116" s="57"/>
    </row>
    <row r="117" spans="1:15" ht="22.5" customHeight="1" thickBot="1" x14ac:dyDescent="0.25">
      <c r="A117" s="851"/>
      <c r="B117" s="852"/>
      <c r="C117" s="858"/>
      <c r="D117" s="858"/>
      <c r="E117" s="854"/>
      <c r="F117" s="854"/>
      <c r="G117" s="854"/>
      <c r="H117" s="854"/>
      <c r="I117" s="856"/>
      <c r="J117" s="857"/>
      <c r="K117" s="854"/>
      <c r="L117" s="858"/>
      <c r="M117" s="855"/>
      <c r="N117" s="854"/>
      <c r="O117" s="57"/>
    </row>
    <row r="118" spans="1:15" x14ac:dyDescent="0.2">
      <c r="A118" s="1279" t="s">
        <v>0</v>
      </c>
      <c r="B118" s="1280"/>
      <c r="C118" s="1280"/>
      <c r="D118" s="1280"/>
      <c r="E118" s="1280"/>
      <c r="F118" s="1280"/>
      <c r="G118" s="1280"/>
      <c r="H118" s="1280"/>
      <c r="I118" s="1280"/>
      <c r="J118" s="1280"/>
      <c r="K118" s="1280"/>
      <c r="L118" s="1280"/>
      <c r="M118" s="1280"/>
      <c r="N118" s="1281"/>
      <c r="O118" s="57"/>
    </row>
    <row r="119" spans="1:15" x14ac:dyDescent="0.2">
      <c r="A119" s="1282" t="s">
        <v>1</v>
      </c>
      <c r="B119" s="1283"/>
      <c r="C119" s="1283"/>
      <c r="D119" s="1283"/>
      <c r="E119" s="1283"/>
      <c r="F119" s="1283"/>
      <c r="G119" s="1283"/>
      <c r="H119" s="1283"/>
      <c r="I119" s="1283"/>
      <c r="J119" s="1283"/>
      <c r="K119" s="1283"/>
      <c r="L119" s="1283"/>
      <c r="M119" s="1283"/>
      <c r="N119" s="1284"/>
      <c r="O119" s="57"/>
    </row>
    <row r="120" spans="1:15" x14ac:dyDescent="0.2">
      <c r="A120" s="708"/>
      <c r="B120" s="709"/>
      <c r="C120" s="709"/>
      <c r="D120" s="709"/>
      <c r="E120" s="709"/>
      <c r="F120" s="709"/>
      <c r="G120" s="709"/>
      <c r="H120" s="709"/>
      <c r="I120" s="709"/>
      <c r="J120" s="709"/>
      <c r="K120" s="709"/>
      <c r="L120" s="709"/>
      <c r="M120" s="709"/>
      <c r="N120" s="710" t="s">
        <v>524</v>
      </c>
      <c r="O120" s="57"/>
    </row>
    <row r="121" spans="1:15" x14ac:dyDescent="0.2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11"/>
      <c r="O121" s="57"/>
    </row>
    <row r="122" spans="1:15" x14ac:dyDescent="0.2">
      <c r="A122" s="11"/>
      <c r="B122" s="712" t="s">
        <v>3</v>
      </c>
      <c r="C122" s="439" t="s">
        <v>474</v>
      </c>
      <c r="D122" s="439"/>
      <c r="E122" s="439"/>
      <c r="F122" s="439"/>
      <c r="G122" s="713"/>
      <c r="H122" s="714"/>
      <c r="I122" s="714"/>
      <c r="J122" s="714"/>
      <c r="K122" s="714"/>
      <c r="L122" s="714"/>
      <c r="M122" s="712" t="s">
        <v>5</v>
      </c>
      <c r="N122" s="715">
        <v>21082083.82</v>
      </c>
      <c r="O122" s="57"/>
    </row>
    <row r="123" spans="1:15" x14ac:dyDescent="0.2">
      <c r="A123" s="11"/>
      <c r="B123" s="712" t="s">
        <v>6</v>
      </c>
      <c r="C123" s="716">
        <v>4</v>
      </c>
      <c r="D123" s="714"/>
      <c r="E123" s="439"/>
      <c r="F123" s="439"/>
      <c r="G123" s="439"/>
      <c r="H123" s="714"/>
      <c r="I123" s="714"/>
      <c r="J123" s="714"/>
      <c r="K123" s="714"/>
      <c r="L123" s="714"/>
      <c r="M123" s="712" t="s">
        <v>7</v>
      </c>
      <c r="N123" s="715">
        <v>4216416.76</v>
      </c>
      <c r="O123" s="57"/>
    </row>
    <row r="124" spans="1:15" x14ac:dyDescent="0.2">
      <c r="A124" s="11"/>
      <c r="B124" s="712" t="s">
        <v>8</v>
      </c>
      <c r="C124" s="439" t="s">
        <v>126</v>
      </c>
      <c r="D124" s="439"/>
      <c r="E124" s="439"/>
      <c r="F124" s="439"/>
      <c r="G124" s="717"/>
      <c r="H124" s="714"/>
      <c r="I124" s="714"/>
      <c r="J124" s="714"/>
      <c r="K124" s="714"/>
      <c r="L124" s="714"/>
      <c r="M124" s="712" t="s">
        <v>10</v>
      </c>
      <c r="N124" s="718" t="s">
        <v>475</v>
      </c>
      <c r="O124" s="57"/>
    </row>
    <row r="125" spans="1:15" ht="13.5" thickBot="1" x14ac:dyDescent="0.25">
      <c r="A125" s="11"/>
      <c r="B125" s="712" t="s">
        <v>12</v>
      </c>
      <c r="C125" s="439" t="s">
        <v>476</v>
      </c>
      <c r="D125" s="439"/>
      <c r="E125" s="439"/>
      <c r="F125" s="439"/>
      <c r="G125" s="439"/>
      <c r="H125" s="714"/>
      <c r="I125" s="714"/>
      <c r="J125" s="714"/>
      <c r="K125" s="714"/>
      <c r="L125" s="714"/>
      <c r="M125" s="714"/>
      <c r="N125" s="719"/>
      <c r="O125" s="57"/>
    </row>
    <row r="126" spans="1:15" ht="13.5" thickBot="1" x14ac:dyDescent="0.25">
      <c r="A126" s="1285" t="s">
        <v>176</v>
      </c>
      <c r="B126" s="1286"/>
      <c r="C126" s="1286"/>
      <c r="D126" s="1286"/>
      <c r="E126" s="1286"/>
      <c r="F126" s="1287"/>
      <c r="G126" s="1288" t="s">
        <v>15</v>
      </c>
      <c r="H126" s="1289"/>
      <c r="I126" s="1289"/>
      <c r="J126" s="1289"/>
      <c r="K126" s="1290"/>
      <c r="L126" s="1291" t="s">
        <v>16</v>
      </c>
      <c r="M126" s="1292"/>
      <c r="N126" s="1293"/>
      <c r="O126" s="57"/>
    </row>
    <row r="127" spans="1:15" ht="13.5" thickBot="1" x14ac:dyDescent="0.25">
      <c r="A127" s="720" t="s">
        <v>17</v>
      </c>
      <c r="B127" s="721" t="s">
        <v>18</v>
      </c>
      <c r="C127" s="721" t="s">
        <v>19</v>
      </c>
      <c r="D127" s="721" t="s">
        <v>98</v>
      </c>
      <c r="E127" s="722" t="s">
        <v>21</v>
      </c>
      <c r="F127" s="723" t="s">
        <v>22</v>
      </c>
      <c r="G127" s="724" t="s">
        <v>23</v>
      </c>
      <c r="H127" s="725" t="s">
        <v>24</v>
      </c>
      <c r="I127" s="726" t="s">
        <v>25</v>
      </c>
      <c r="J127" s="727" t="s">
        <v>26</v>
      </c>
      <c r="K127" s="727" t="s">
        <v>477</v>
      </c>
      <c r="L127" s="728" t="s">
        <v>23</v>
      </c>
      <c r="M127" s="729" t="s">
        <v>24</v>
      </c>
      <c r="N127" s="730" t="s">
        <v>25</v>
      </c>
      <c r="O127" s="57"/>
    </row>
    <row r="128" spans="1:15" x14ac:dyDescent="0.2">
      <c r="A128" s="876">
        <v>7.06</v>
      </c>
      <c r="B128" s="877" t="s">
        <v>525</v>
      </c>
      <c r="C128" s="896" t="s">
        <v>61</v>
      </c>
      <c r="D128" s="896">
        <v>54.4</v>
      </c>
      <c r="E128" s="879">
        <v>388.4</v>
      </c>
      <c r="F128" s="879">
        <f t="shared" ref="F128:F133" si="12">D128*E128</f>
        <v>21128.959999999999</v>
      </c>
      <c r="G128" s="881">
        <v>54.4</v>
      </c>
      <c r="H128" s="881"/>
      <c r="I128" s="897">
        <f t="shared" ref="I128:I150" si="13">G128+H128</f>
        <v>54.4</v>
      </c>
      <c r="J128" s="898">
        <f t="shared" ref="J128:J150" si="14">(I128/D128)*100</f>
        <v>100</v>
      </c>
      <c r="K128" s="881"/>
      <c r="L128" s="884">
        <v>21128.959999999999</v>
      </c>
      <c r="M128" s="899"/>
      <c r="N128" s="886">
        <f>L128+M128</f>
        <v>21128.959999999999</v>
      </c>
      <c r="O128" s="57"/>
    </row>
    <row r="129" spans="1:15" ht="22.5" x14ac:dyDescent="0.2">
      <c r="A129" s="755">
        <v>7.07</v>
      </c>
      <c r="B129" s="756" t="s">
        <v>526</v>
      </c>
      <c r="C129" s="900" t="s">
        <v>61</v>
      </c>
      <c r="D129" s="900">
        <v>54.4</v>
      </c>
      <c r="E129" s="747">
        <v>191.28</v>
      </c>
      <c r="F129" s="747">
        <f t="shared" si="12"/>
        <v>10405.632</v>
      </c>
      <c r="G129" s="748">
        <v>54.4</v>
      </c>
      <c r="H129" s="748"/>
      <c r="I129" s="901">
        <f t="shared" si="13"/>
        <v>54.4</v>
      </c>
      <c r="J129" s="902">
        <f t="shared" si="14"/>
        <v>100</v>
      </c>
      <c r="K129" s="748"/>
      <c r="L129" s="762">
        <v>10405.629999999999</v>
      </c>
      <c r="M129" s="753"/>
      <c r="N129" s="754">
        <f t="shared" ref="N129:N134" si="15">L129+M129</f>
        <v>10405.629999999999</v>
      </c>
      <c r="O129" s="57"/>
    </row>
    <row r="130" spans="1:15" x14ac:dyDescent="0.2">
      <c r="A130" s="755">
        <v>7.08</v>
      </c>
      <c r="B130" s="756" t="s">
        <v>527</v>
      </c>
      <c r="C130" s="900" t="s">
        <v>31</v>
      </c>
      <c r="D130" s="900">
        <v>1</v>
      </c>
      <c r="E130" s="747">
        <v>19890</v>
      </c>
      <c r="F130" s="747">
        <f t="shared" si="12"/>
        <v>19890</v>
      </c>
      <c r="G130" s="748">
        <v>1</v>
      </c>
      <c r="H130" s="748"/>
      <c r="I130" s="903">
        <f t="shared" si="13"/>
        <v>1</v>
      </c>
      <c r="J130" s="904">
        <f t="shared" si="14"/>
        <v>100</v>
      </c>
      <c r="K130" s="748"/>
      <c r="L130" s="762">
        <v>19890</v>
      </c>
      <c r="M130" s="905"/>
      <c r="N130" s="827">
        <f t="shared" si="15"/>
        <v>19890</v>
      </c>
      <c r="O130" s="57"/>
    </row>
    <row r="131" spans="1:15" ht="22.5" x14ac:dyDescent="0.2">
      <c r="A131" s="755">
        <v>7.09</v>
      </c>
      <c r="B131" s="756" t="s">
        <v>528</v>
      </c>
      <c r="C131" s="900" t="s">
        <v>31</v>
      </c>
      <c r="D131" s="900">
        <v>1</v>
      </c>
      <c r="E131" s="747">
        <v>10539.86</v>
      </c>
      <c r="F131" s="747">
        <f t="shared" si="12"/>
        <v>10539.86</v>
      </c>
      <c r="G131" s="748">
        <v>1</v>
      </c>
      <c r="H131" s="748"/>
      <c r="I131" s="906">
        <f t="shared" si="13"/>
        <v>1</v>
      </c>
      <c r="J131" s="902">
        <f t="shared" si="14"/>
        <v>100</v>
      </c>
      <c r="K131" s="748"/>
      <c r="L131" s="762">
        <v>10539.86</v>
      </c>
      <c r="M131" s="753"/>
      <c r="N131" s="754">
        <f t="shared" si="15"/>
        <v>10539.86</v>
      </c>
      <c r="O131" s="57"/>
    </row>
    <row r="132" spans="1:15" ht="33.75" x14ac:dyDescent="0.2">
      <c r="A132" s="799">
        <v>7.1</v>
      </c>
      <c r="B132" s="788" t="s">
        <v>529</v>
      </c>
      <c r="C132" s="887" t="s">
        <v>61</v>
      </c>
      <c r="D132" s="887">
        <v>1.44</v>
      </c>
      <c r="E132" s="790">
        <v>2514.06</v>
      </c>
      <c r="F132" s="790">
        <f t="shared" si="12"/>
        <v>3620.2464</v>
      </c>
      <c r="G132" s="794">
        <v>1.44</v>
      </c>
      <c r="H132" s="794"/>
      <c r="I132" s="907">
        <f t="shared" si="13"/>
        <v>1.44</v>
      </c>
      <c r="J132" s="904">
        <f t="shared" si="14"/>
        <v>100</v>
      </c>
      <c r="K132" s="794"/>
      <c r="L132" s="804">
        <v>3620.25</v>
      </c>
      <c r="M132" s="905"/>
      <c r="N132" s="827">
        <f t="shared" si="15"/>
        <v>3620.25</v>
      </c>
      <c r="O132" s="57"/>
    </row>
    <row r="133" spans="1:15" ht="22.5" x14ac:dyDescent="0.2">
      <c r="A133" s="755">
        <v>7.11</v>
      </c>
      <c r="B133" s="756" t="s">
        <v>530</v>
      </c>
      <c r="C133" s="900" t="s">
        <v>31</v>
      </c>
      <c r="D133" s="900">
        <v>1</v>
      </c>
      <c r="E133" s="747">
        <v>3335.27</v>
      </c>
      <c r="F133" s="747">
        <f t="shared" si="12"/>
        <v>3335.27</v>
      </c>
      <c r="G133" s="748">
        <v>1</v>
      </c>
      <c r="H133" s="748"/>
      <c r="I133" s="906">
        <f t="shared" si="13"/>
        <v>1</v>
      </c>
      <c r="J133" s="902">
        <f t="shared" si="14"/>
        <v>100</v>
      </c>
      <c r="K133" s="748"/>
      <c r="L133" s="762">
        <v>3335.27</v>
      </c>
      <c r="M133" s="753"/>
      <c r="N133" s="754">
        <f t="shared" si="15"/>
        <v>3335.27</v>
      </c>
      <c r="O133" s="57"/>
    </row>
    <row r="134" spans="1:15" ht="21.75" x14ac:dyDescent="0.2">
      <c r="A134" s="908"/>
      <c r="B134" s="765" t="s">
        <v>531</v>
      </c>
      <c r="C134" s="747"/>
      <c r="D134" s="746"/>
      <c r="E134" s="747"/>
      <c r="F134" s="909">
        <f>F108+F109+F110+F111+F112+F128+F129+F130+F131+F132+F133</f>
        <v>206537.30380000002</v>
      </c>
      <c r="G134" s="748"/>
      <c r="H134" s="748"/>
      <c r="I134" s="906"/>
      <c r="J134" s="902"/>
      <c r="K134" s="748"/>
      <c r="L134" s="767">
        <f>L108+L109+L110+L111+L112+L128+L129+L130+L131+L132+L133</f>
        <v>206537.30000000002</v>
      </c>
      <c r="M134" s="910">
        <f>M108+M109+M110+M111+M112+M128+M129+M130+M131+M132+M133</f>
        <v>0</v>
      </c>
      <c r="N134" s="769">
        <f t="shared" si="15"/>
        <v>206537.30000000002</v>
      </c>
      <c r="O134" s="57"/>
    </row>
    <row r="135" spans="1:15" x14ac:dyDescent="0.2">
      <c r="A135" s="911">
        <v>8</v>
      </c>
      <c r="B135" s="765" t="s">
        <v>532</v>
      </c>
      <c r="C135" s="747"/>
      <c r="D135" s="746"/>
      <c r="E135" s="747"/>
      <c r="F135" s="747"/>
      <c r="G135" s="748"/>
      <c r="H135" s="748"/>
      <c r="I135" s="906"/>
      <c r="J135" s="902"/>
      <c r="K135" s="748"/>
      <c r="L135" s="752"/>
      <c r="M135" s="753"/>
      <c r="N135" s="754"/>
      <c r="O135" s="57"/>
    </row>
    <row r="136" spans="1:15" x14ac:dyDescent="0.2">
      <c r="A136" s="755">
        <v>8.01</v>
      </c>
      <c r="B136" s="756" t="s">
        <v>134</v>
      </c>
      <c r="C136" s="900" t="s">
        <v>135</v>
      </c>
      <c r="D136" s="900">
        <v>32.200000000000003</v>
      </c>
      <c r="E136" s="747">
        <v>350</v>
      </c>
      <c r="F136" s="747">
        <f>D136*E136</f>
        <v>11270.000000000002</v>
      </c>
      <c r="G136" s="748">
        <v>32.200000000000003</v>
      </c>
      <c r="H136" s="748"/>
      <c r="I136" s="906">
        <f t="shared" si="13"/>
        <v>32.200000000000003</v>
      </c>
      <c r="J136" s="902">
        <f t="shared" si="14"/>
        <v>100</v>
      </c>
      <c r="K136" s="748"/>
      <c r="L136" s="762">
        <v>11270</v>
      </c>
      <c r="M136" s="753"/>
      <c r="N136" s="754">
        <f>L136+M136</f>
        <v>11270</v>
      </c>
      <c r="O136" s="57"/>
    </row>
    <row r="137" spans="1:15" x14ac:dyDescent="0.2">
      <c r="A137" s="755">
        <v>8.02</v>
      </c>
      <c r="B137" s="756" t="s">
        <v>533</v>
      </c>
      <c r="C137" s="900" t="s">
        <v>31</v>
      </c>
      <c r="D137" s="900">
        <v>1</v>
      </c>
      <c r="E137" s="747">
        <v>17136</v>
      </c>
      <c r="F137" s="747">
        <f t="shared" ref="F137:F150" si="16">D137*E137</f>
        <v>17136</v>
      </c>
      <c r="G137" s="748">
        <v>1</v>
      </c>
      <c r="H137" s="748"/>
      <c r="I137" s="906">
        <f t="shared" si="13"/>
        <v>1</v>
      </c>
      <c r="J137" s="902">
        <f t="shared" si="14"/>
        <v>100</v>
      </c>
      <c r="K137" s="748"/>
      <c r="L137" s="762">
        <v>17136</v>
      </c>
      <c r="M137" s="753"/>
      <c r="N137" s="754">
        <f t="shared" ref="N137:N151" si="17">L137+M137</f>
        <v>17136</v>
      </c>
      <c r="O137" s="57"/>
    </row>
    <row r="138" spans="1:15" x14ac:dyDescent="0.2">
      <c r="A138" s="755">
        <v>8.0299999999999994</v>
      </c>
      <c r="B138" s="756" t="s">
        <v>534</v>
      </c>
      <c r="C138" s="900" t="s">
        <v>31</v>
      </c>
      <c r="D138" s="900">
        <v>1</v>
      </c>
      <c r="E138" s="747">
        <v>4080</v>
      </c>
      <c r="F138" s="747">
        <f t="shared" si="16"/>
        <v>4080</v>
      </c>
      <c r="G138" s="748">
        <v>1</v>
      </c>
      <c r="H138" s="748"/>
      <c r="I138" s="906">
        <f t="shared" si="13"/>
        <v>1</v>
      </c>
      <c r="J138" s="902">
        <f t="shared" si="14"/>
        <v>100</v>
      </c>
      <c r="K138" s="748"/>
      <c r="L138" s="762">
        <v>4080</v>
      </c>
      <c r="M138" s="753"/>
      <c r="N138" s="754">
        <f t="shared" si="17"/>
        <v>4080</v>
      </c>
      <c r="O138" s="57"/>
    </row>
    <row r="139" spans="1:15" ht="14.25" customHeight="1" x14ac:dyDescent="0.2">
      <c r="A139" s="755">
        <v>8.0399999999999991</v>
      </c>
      <c r="B139" s="756" t="s">
        <v>535</v>
      </c>
      <c r="C139" s="900" t="s">
        <v>135</v>
      </c>
      <c r="D139" s="900">
        <v>17.11</v>
      </c>
      <c r="E139" s="747">
        <v>7920</v>
      </c>
      <c r="F139" s="747">
        <f t="shared" si="16"/>
        <v>135511.19999999998</v>
      </c>
      <c r="G139" s="748">
        <v>17.11</v>
      </c>
      <c r="H139" s="748"/>
      <c r="I139" s="906">
        <f t="shared" si="13"/>
        <v>17.11</v>
      </c>
      <c r="J139" s="902">
        <f t="shared" si="14"/>
        <v>100</v>
      </c>
      <c r="K139" s="748"/>
      <c r="L139" s="762">
        <v>135511.20000000001</v>
      </c>
      <c r="M139" s="753"/>
      <c r="N139" s="754">
        <f t="shared" si="17"/>
        <v>135511.20000000001</v>
      </c>
      <c r="O139" s="57"/>
    </row>
    <row r="140" spans="1:15" x14ac:dyDescent="0.2">
      <c r="A140" s="755">
        <v>8.0500000000000007</v>
      </c>
      <c r="B140" s="756" t="s">
        <v>536</v>
      </c>
      <c r="C140" s="900" t="s">
        <v>537</v>
      </c>
      <c r="D140" s="900">
        <v>26.52</v>
      </c>
      <c r="E140" s="747">
        <v>2876.5</v>
      </c>
      <c r="F140" s="747">
        <f t="shared" si="16"/>
        <v>76284.78</v>
      </c>
      <c r="G140" s="748">
        <v>26.52</v>
      </c>
      <c r="H140" s="748"/>
      <c r="I140" s="906">
        <f t="shared" si="13"/>
        <v>26.52</v>
      </c>
      <c r="J140" s="902">
        <f t="shared" si="14"/>
        <v>100</v>
      </c>
      <c r="K140" s="748"/>
      <c r="L140" s="762">
        <v>76284.78</v>
      </c>
      <c r="M140" s="753"/>
      <c r="N140" s="754">
        <f t="shared" si="17"/>
        <v>76284.78</v>
      </c>
      <c r="O140" s="57"/>
    </row>
    <row r="141" spans="1:15" x14ac:dyDescent="0.2">
      <c r="A141" s="755">
        <v>8.06</v>
      </c>
      <c r="B141" s="756" t="s">
        <v>538</v>
      </c>
      <c r="C141" s="900" t="s">
        <v>539</v>
      </c>
      <c r="D141" s="900">
        <v>65</v>
      </c>
      <c r="E141" s="747">
        <v>52.5</v>
      </c>
      <c r="F141" s="747">
        <f t="shared" si="16"/>
        <v>3412.5</v>
      </c>
      <c r="G141" s="748">
        <v>65</v>
      </c>
      <c r="H141" s="748"/>
      <c r="I141" s="906">
        <f t="shared" si="13"/>
        <v>65</v>
      </c>
      <c r="J141" s="902">
        <f t="shared" si="14"/>
        <v>100</v>
      </c>
      <c r="K141" s="748"/>
      <c r="L141" s="762">
        <v>3412.5</v>
      </c>
      <c r="M141" s="753"/>
      <c r="N141" s="754">
        <f t="shared" si="17"/>
        <v>3412.5</v>
      </c>
      <c r="O141" s="57"/>
    </row>
    <row r="142" spans="1:15" x14ac:dyDescent="0.2">
      <c r="A142" s="755">
        <v>8.07</v>
      </c>
      <c r="B142" s="756" t="s">
        <v>540</v>
      </c>
      <c r="C142" s="900" t="s">
        <v>31</v>
      </c>
      <c r="D142" s="900">
        <v>1</v>
      </c>
      <c r="E142" s="747">
        <v>10800</v>
      </c>
      <c r="F142" s="747">
        <f t="shared" si="16"/>
        <v>10800</v>
      </c>
      <c r="G142" s="748">
        <v>1</v>
      </c>
      <c r="H142" s="748"/>
      <c r="I142" s="906">
        <f t="shared" si="13"/>
        <v>1</v>
      </c>
      <c r="J142" s="902">
        <f t="shared" si="14"/>
        <v>100</v>
      </c>
      <c r="K142" s="748"/>
      <c r="L142" s="762">
        <v>10800</v>
      </c>
      <c r="M142" s="753"/>
      <c r="N142" s="754">
        <f t="shared" si="17"/>
        <v>10800</v>
      </c>
      <c r="O142" s="57"/>
    </row>
    <row r="143" spans="1:15" x14ac:dyDescent="0.2">
      <c r="A143" s="755">
        <v>8.08</v>
      </c>
      <c r="B143" s="756" t="s">
        <v>541</v>
      </c>
      <c r="C143" s="900" t="s">
        <v>29</v>
      </c>
      <c r="D143" s="900">
        <v>18</v>
      </c>
      <c r="E143" s="747">
        <v>1968.75</v>
      </c>
      <c r="F143" s="747">
        <f t="shared" si="16"/>
        <v>35437.5</v>
      </c>
      <c r="G143" s="748">
        <v>18</v>
      </c>
      <c r="H143" s="748"/>
      <c r="I143" s="906">
        <f t="shared" si="13"/>
        <v>18</v>
      </c>
      <c r="J143" s="902">
        <f t="shared" si="14"/>
        <v>100</v>
      </c>
      <c r="K143" s="748"/>
      <c r="L143" s="762">
        <v>35437.5</v>
      </c>
      <c r="M143" s="753"/>
      <c r="N143" s="754">
        <f t="shared" si="17"/>
        <v>35437.5</v>
      </c>
      <c r="O143" s="57"/>
    </row>
    <row r="144" spans="1:15" x14ac:dyDescent="0.2">
      <c r="A144" s="755">
        <v>8.09</v>
      </c>
      <c r="B144" s="756" t="s">
        <v>542</v>
      </c>
      <c r="C144" s="900" t="s">
        <v>31</v>
      </c>
      <c r="D144" s="900">
        <v>1</v>
      </c>
      <c r="E144" s="747">
        <v>40000</v>
      </c>
      <c r="F144" s="747">
        <f t="shared" si="16"/>
        <v>40000</v>
      </c>
      <c r="G144" s="748">
        <v>1</v>
      </c>
      <c r="H144" s="748"/>
      <c r="I144" s="906">
        <f t="shared" si="13"/>
        <v>1</v>
      </c>
      <c r="J144" s="902">
        <f t="shared" si="14"/>
        <v>100</v>
      </c>
      <c r="K144" s="748"/>
      <c r="L144" s="762">
        <v>40000</v>
      </c>
      <c r="M144" s="753"/>
      <c r="N144" s="754">
        <f t="shared" si="17"/>
        <v>40000</v>
      </c>
      <c r="O144" s="57"/>
    </row>
    <row r="145" spans="1:15" x14ac:dyDescent="0.2">
      <c r="A145" s="755">
        <v>8.1</v>
      </c>
      <c r="B145" s="756" t="s">
        <v>543</v>
      </c>
      <c r="C145" s="900" t="s">
        <v>135</v>
      </c>
      <c r="D145" s="900">
        <v>14.08</v>
      </c>
      <c r="E145" s="747">
        <v>2636.05</v>
      </c>
      <c r="F145" s="747">
        <f t="shared" si="16"/>
        <v>37115.584000000003</v>
      </c>
      <c r="G145" s="748">
        <v>14.08</v>
      </c>
      <c r="H145" s="748"/>
      <c r="I145" s="906">
        <f t="shared" si="13"/>
        <v>14.08</v>
      </c>
      <c r="J145" s="902">
        <f t="shared" si="14"/>
        <v>100</v>
      </c>
      <c r="K145" s="748"/>
      <c r="L145" s="762">
        <v>37115.58</v>
      </c>
      <c r="M145" s="753"/>
      <c r="N145" s="754">
        <f t="shared" si="17"/>
        <v>37115.58</v>
      </c>
      <c r="O145" s="57"/>
    </row>
    <row r="146" spans="1:15" x14ac:dyDescent="0.2">
      <c r="A146" s="755">
        <v>8.11</v>
      </c>
      <c r="B146" s="756" t="s">
        <v>544</v>
      </c>
      <c r="C146" s="900" t="s">
        <v>31</v>
      </c>
      <c r="D146" s="900">
        <v>1</v>
      </c>
      <c r="E146" s="747">
        <v>93115.199999999997</v>
      </c>
      <c r="F146" s="747">
        <f t="shared" si="16"/>
        <v>93115.199999999997</v>
      </c>
      <c r="G146" s="748">
        <v>1</v>
      </c>
      <c r="H146" s="748"/>
      <c r="I146" s="906">
        <f t="shared" si="13"/>
        <v>1</v>
      </c>
      <c r="J146" s="902">
        <f t="shared" si="14"/>
        <v>100</v>
      </c>
      <c r="K146" s="748"/>
      <c r="L146" s="762">
        <v>93115.199999999997</v>
      </c>
      <c r="M146" s="753"/>
      <c r="N146" s="754">
        <f t="shared" si="17"/>
        <v>93115.199999999997</v>
      </c>
      <c r="O146" s="57"/>
    </row>
    <row r="147" spans="1:15" x14ac:dyDescent="0.2">
      <c r="A147" s="755">
        <v>8.1199999999999992</v>
      </c>
      <c r="B147" s="756" t="s">
        <v>545</v>
      </c>
      <c r="C147" s="900" t="s">
        <v>31</v>
      </c>
      <c r="D147" s="900">
        <v>1</v>
      </c>
      <c r="E147" s="747">
        <v>34000.58</v>
      </c>
      <c r="F147" s="747">
        <f t="shared" si="16"/>
        <v>34000.58</v>
      </c>
      <c r="G147" s="748">
        <v>1</v>
      </c>
      <c r="H147" s="748"/>
      <c r="I147" s="906">
        <f t="shared" si="13"/>
        <v>1</v>
      </c>
      <c r="J147" s="902">
        <f t="shared" si="14"/>
        <v>100</v>
      </c>
      <c r="K147" s="748"/>
      <c r="L147" s="762">
        <v>34000.58</v>
      </c>
      <c r="M147" s="753"/>
      <c r="N147" s="754">
        <f t="shared" si="17"/>
        <v>34000.58</v>
      </c>
      <c r="O147" s="57"/>
    </row>
    <row r="148" spans="1:15" ht="21.75" customHeight="1" x14ac:dyDescent="0.2">
      <c r="A148" s="755">
        <v>8.1300000000000008</v>
      </c>
      <c r="B148" s="756" t="s">
        <v>546</v>
      </c>
      <c r="C148" s="900" t="s">
        <v>206</v>
      </c>
      <c r="D148" s="900">
        <v>1</v>
      </c>
      <c r="E148" s="747">
        <v>44860</v>
      </c>
      <c r="F148" s="747">
        <f t="shared" si="16"/>
        <v>44860</v>
      </c>
      <c r="G148" s="748">
        <v>1</v>
      </c>
      <c r="H148" s="748"/>
      <c r="I148" s="906">
        <f t="shared" si="13"/>
        <v>1</v>
      </c>
      <c r="J148" s="902">
        <f t="shared" si="14"/>
        <v>100</v>
      </c>
      <c r="K148" s="748"/>
      <c r="L148" s="762">
        <v>44860</v>
      </c>
      <c r="M148" s="753"/>
      <c r="N148" s="754">
        <f t="shared" si="17"/>
        <v>44860</v>
      </c>
      <c r="O148" s="57"/>
    </row>
    <row r="149" spans="1:15" ht="22.5" x14ac:dyDescent="0.2">
      <c r="A149" s="755">
        <v>8.14</v>
      </c>
      <c r="B149" s="756" t="s">
        <v>547</v>
      </c>
      <c r="C149" s="900" t="s">
        <v>206</v>
      </c>
      <c r="D149" s="900">
        <v>1</v>
      </c>
      <c r="E149" s="747">
        <v>64463</v>
      </c>
      <c r="F149" s="747">
        <f t="shared" si="16"/>
        <v>64463</v>
      </c>
      <c r="G149" s="748">
        <v>1</v>
      </c>
      <c r="H149" s="748"/>
      <c r="I149" s="906">
        <f t="shared" si="13"/>
        <v>1</v>
      </c>
      <c r="J149" s="902">
        <f t="shared" si="14"/>
        <v>100</v>
      </c>
      <c r="K149" s="748"/>
      <c r="L149" s="762">
        <v>64463</v>
      </c>
      <c r="M149" s="753"/>
      <c r="N149" s="754">
        <f t="shared" si="17"/>
        <v>64463</v>
      </c>
      <c r="O149" s="57"/>
    </row>
    <row r="150" spans="1:15" x14ac:dyDescent="0.2">
      <c r="A150" s="755">
        <v>8.15</v>
      </c>
      <c r="B150" s="756" t="s">
        <v>548</v>
      </c>
      <c r="C150" s="900" t="s">
        <v>206</v>
      </c>
      <c r="D150" s="900">
        <v>1</v>
      </c>
      <c r="E150" s="747">
        <v>9164.7000000000007</v>
      </c>
      <c r="F150" s="747">
        <f t="shared" si="16"/>
        <v>9164.7000000000007</v>
      </c>
      <c r="G150" s="748">
        <v>1</v>
      </c>
      <c r="H150" s="748"/>
      <c r="I150" s="906">
        <f t="shared" si="13"/>
        <v>1</v>
      </c>
      <c r="J150" s="902">
        <f t="shared" si="14"/>
        <v>100</v>
      </c>
      <c r="K150" s="748"/>
      <c r="L150" s="762">
        <v>9164.7000000000007</v>
      </c>
      <c r="M150" s="753"/>
      <c r="N150" s="754">
        <f t="shared" si="17"/>
        <v>9164.7000000000007</v>
      </c>
      <c r="O150" s="57"/>
    </row>
    <row r="151" spans="1:15" ht="13.5" thickBot="1" x14ac:dyDescent="0.25">
      <c r="A151" s="912"/>
      <c r="B151" s="913" t="s">
        <v>549</v>
      </c>
      <c r="C151" s="843"/>
      <c r="D151" s="842"/>
      <c r="E151" s="843"/>
      <c r="F151" s="914">
        <f>F136+F137+F138+F139+F140+F141+F142+F143+F144+F145+F146+F147+F148+F149+F150</f>
        <v>616651.04399999999</v>
      </c>
      <c r="G151" s="845"/>
      <c r="H151" s="845"/>
      <c r="I151" s="915"/>
      <c r="J151" s="916"/>
      <c r="K151" s="845"/>
      <c r="L151" s="917">
        <f>L136+L137+L138+L139+L140+L141+L142+L143+L144+L145+L146+L147+L148+L149+L150</f>
        <v>616651.04</v>
      </c>
      <c r="M151" s="918">
        <f>M136+M137+M138+M139+M140+M141+M142+M143+M144+M145+M146+M147+M148+M149+M150</f>
        <v>0</v>
      </c>
      <c r="N151" s="919">
        <f t="shared" si="17"/>
        <v>616651.04</v>
      </c>
      <c r="O151" s="57"/>
    </row>
    <row r="152" spans="1:15" x14ac:dyDescent="0.2">
      <c r="A152" s="920"/>
      <c r="B152" s="921"/>
      <c r="C152" s="854"/>
      <c r="D152" s="853"/>
      <c r="E152" s="854"/>
      <c r="F152" s="922"/>
      <c r="G152" s="854"/>
      <c r="H152" s="854"/>
      <c r="I152" s="923"/>
      <c r="J152" s="852"/>
      <c r="K152" s="854"/>
      <c r="L152" s="924"/>
      <c r="M152" s="925"/>
      <c r="N152" s="925"/>
      <c r="O152" s="57"/>
    </row>
    <row r="153" spans="1:15" x14ac:dyDescent="0.2">
      <c r="A153" s="920"/>
      <c r="B153" s="921"/>
      <c r="C153" s="854"/>
      <c r="D153" s="853"/>
      <c r="E153" s="854"/>
      <c r="F153" s="922"/>
      <c r="G153" s="854"/>
      <c r="H153" s="854"/>
      <c r="I153" s="923"/>
      <c r="J153" s="852"/>
      <c r="K153" s="854"/>
      <c r="L153" s="924"/>
      <c r="M153" s="925"/>
      <c r="N153" s="925"/>
      <c r="O153" s="57"/>
    </row>
    <row r="154" spans="1:15" x14ac:dyDescent="0.2">
      <c r="A154" s="920"/>
      <c r="B154" s="921"/>
      <c r="C154" s="854"/>
      <c r="D154" s="853"/>
      <c r="E154" s="854"/>
      <c r="F154" s="922"/>
      <c r="G154" s="854"/>
      <c r="H154" s="854"/>
      <c r="I154" s="923"/>
      <c r="J154" s="852"/>
      <c r="K154" s="854"/>
      <c r="L154" s="924"/>
      <c r="M154" s="925"/>
      <c r="N154" s="925"/>
      <c r="O154" s="57"/>
    </row>
    <row r="155" spans="1:15" x14ac:dyDescent="0.2">
      <c r="A155" s="920"/>
      <c r="B155" s="921"/>
      <c r="C155" s="854"/>
      <c r="D155" s="853"/>
      <c r="E155" s="854"/>
      <c r="F155" s="922"/>
      <c r="G155" s="854"/>
      <c r="H155" s="854"/>
      <c r="I155" s="923"/>
      <c r="J155" s="852"/>
      <c r="K155" s="854"/>
      <c r="L155" s="924"/>
      <c r="M155" s="925"/>
      <c r="N155" s="925"/>
      <c r="O155" s="57"/>
    </row>
    <row r="156" spans="1:15" x14ac:dyDescent="0.2">
      <c r="A156" s="920"/>
      <c r="B156" s="921"/>
      <c r="C156" s="854"/>
      <c r="D156" s="853"/>
      <c r="E156" s="854"/>
      <c r="F156" s="922"/>
      <c r="G156" s="854"/>
      <c r="H156" s="854"/>
      <c r="I156" s="923"/>
      <c r="J156" s="852"/>
      <c r="K156" s="854"/>
      <c r="L156" s="924"/>
      <c r="M156" s="925"/>
      <c r="N156" s="925"/>
      <c r="O156" s="57"/>
    </row>
    <row r="157" spans="1:15" x14ac:dyDescent="0.2">
      <c r="A157" s="920"/>
      <c r="B157" s="921"/>
      <c r="C157" s="854"/>
      <c r="D157" s="853"/>
      <c r="E157" s="854"/>
      <c r="F157" s="922"/>
      <c r="G157" s="854"/>
      <c r="H157" s="854"/>
      <c r="I157" s="923"/>
      <c r="J157" s="852"/>
      <c r="K157" s="854"/>
      <c r="L157" s="924"/>
      <c r="M157" s="925"/>
      <c r="N157" s="925"/>
      <c r="O157" s="57"/>
    </row>
    <row r="158" spans="1:15" x14ac:dyDescent="0.2">
      <c r="A158" s="920"/>
      <c r="B158" s="921"/>
      <c r="C158" s="854"/>
      <c r="D158" s="853"/>
      <c r="E158" s="854"/>
      <c r="F158" s="922"/>
      <c r="G158" s="854"/>
      <c r="H158" s="854"/>
      <c r="I158" s="923"/>
      <c r="J158" s="852"/>
      <c r="K158" s="854"/>
      <c r="L158" s="924"/>
      <c r="M158" s="925"/>
      <c r="N158" s="925"/>
      <c r="O158" s="57"/>
    </row>
    <row r="159" spans="1:15" x14ac:dyDescent="0.2">
      <c r="A159" s="920"/>
      <c r="B159" s="921"/>
      <c r="C159" s="854"/>
      <c r="D159" s="853"/>
      <c r="E159" s="854"/>
      <c r="F159" s="922"/>
      <c r="G159" s="854"/>
      <c r="H159" s="854"/>
      <c r="I159" s="923"/>
      <c r="J159" s="852"/>
      <c r="K159" s="854"/>
      <c r="L159" s="924"/>
      <c r="M159" s="925"/>
      <c r="N159" s="925"/>
      <c r="O159" s="57"/>
    </row>
    <row r="160" spans="1:15" x14ac:dyDescent="0.2">
      <c r="A160" s="920"/>
      <c r="B160" s="921"/>
      <c r="C160" s="854"/>
      <c r="D160" s="853"/>
      <c r="E160" s="854"/>
      <c r="F160" s="922"/>
      <c r="G160" s="854"/>
      <c r="H160" s="854"/>
      <c r="I160" s="923"/>
      <c r="J160" s="852"/>
      <c r="K160" s="854"/>
      <c r="L160" s="924"/>
      <c r="M160" s="925"/>
      <c r="N160" s="925"/>
      <c r="O160" s="57"/>
    </row>
    <row r="161" spans="1:15" ht="12.75" customHeight="1" thickBot="1" x14ac:dyDescent="0.25">
      <c r="O161" s="57"/>
    </row>
    <row r="162" spans="1:15" x14ac:dyDescent="0.2">
      <c r="A162" s="1279" t="s">
        <v>0</v>
      </c>
      <c r="B162" s="1280"/>
      <c r="C162" s="1280"/>
      <c r="D162" s="1280"/>
      <c r="E162" s="1280"/>
      <c r="F162" s="1280"/>
      <c r="G162" s="1280"/>
      <c r="H162" s="1280"/>
      <c r="I162" s="1280"/>
      <c r="J162" s="1280"/>
      <c r="K162" s="1280"/>
      <c r="L162" s="1280"/>
      <c r="M162" s="1280"/>
      <c r="N162" s="1281"/>
      <c r="O162" s="57"/>
    </row>
    <row r="163" spans="1:15" x14ac:dyDescent="0.2">
      <c r="A163" s="1282" t="s">
        <v>1</v>
      </c>
      <c r="B163" s="1283"/>
      <c r="C163" s="1283"/>
      <c r="D163" s="1283"/>
      <c r="E163" s="1283"/>
      <c r="F163" s="1283"/>
      <c r="G163" s="1283"/>
      <c r="H163" s="1283"/>
      <c r="I163" s="1283"/>
      <c r="J163" s="1283"/>
      <c r="K163" s="1283"/>
      <c r="L163" s="1283"/>
      <c r="M163" s="1283"/>
      <c r="N163" s="1284"/>
      <c r="O163" s="57"/>
    </row>
    <row r="164" spans="1:15" x14ac:dyDescent="0.2">
      <c r="A164" s="708"/>
      <c r="B164" s="709"/>
      <c r="C164" s="709"/>
      <c r="D164" s="709"/>
      <c r="E164" s="709"/>
      <c r="F164" s="709"/>
      <c r="G164" s="709"/>
      <c r="H164" s="709"/>
      <c r="I164" s="709"/>
      <c r="J164" s="709"/>
      <c r="K164" s="709"/>
      <c r="L164" s="709"/>
      <c r="M164" s="709"/>
      <c r="N164" s="710" t="s">
        <v>550</v>
      </c>
      <c r="O164" s="57"/>
    </row>
    <row r="165" spans="1:15" x14ac:dyDescent="0.2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11"/>
      <c r="O165" s="57"/>
    </row>
    <row r="166" spans="1:15" x14ac:dyDescent="0.2">
      <c r="A166" s="11"/>
      <c r="B166" s="712" t="s">
        <v>3</v>
      </c>
      <c r="C166" s="439" t="s">
        <v>474</v>
      </c>
      <c r="D166" s="439"/>
      <c r="E166" s="439"/>
      <c r="F166" s="439"/>
      <c r="G166" s="713"/>
      <c r="H166" s="714"/>
      <c r="I166" s="714"/>
      <c r="J166" s="714"/>
      <c r="K166" s="714"/>
      <c r="L166" s="714"/>
      <c r="M166" s="712" t="s">
        <v>5</v>
      </c>
      <c r="N166" s="715">
        <v>21082083.82</v>
      </c>
      <c r="O166" s="57"/>
    </row>
    <row r="167" spans="1:15" x14ac:dyDescent="0.2">
      <c r="A167" s="11"/>
      <c r="B167" s="712" t="s">
        <v>6</v>
      </c>
      <c r="C167" s="716">
        <v>4</v>
      </c>
      <c r="D167" s="714"/>
      <c r="E167" s="439"/>
      <c r="F167" s="439"/>
      <c r="G167" s="439"/>
      <c r="H167" s="714"/>
      <c r="I167" s="714"/>
      <c r="J167" s="714"/>
      <c r="K167" s="714"/>
      <c r="L167" s="714"/>
      <c r="M167" s="712" t="s">
        <v>7</v>
      </c>
      <c r="N167" s="715">
        <v>4216416.76</v>
      </c>
      <c r="O167" s="57"/>
    </row>
    <row r="168" spans="1:15" x14ac:dyDescent="0.2">
      <c r="A168" s="11"/>
      <c r="B168" s="712" t="s">
        <v>8</v>
      </c>
      <c r="C168" s="439" t="s">
        <v>126</v>
      </c>
      <c r="D168" s="439"/>
      <c r="E168" s="439"/>
      <c r="F168" s="439"/>
      <c r="G168" s="717"/>
      <c r="H168" s="714"/>
      <c r="I168" s="714"/>
      <c r="J168" s="714"/>
      <c r="K168" s="714"/>
      <c r="L168" s="714"/>
      <c r="M168" s="712" t="s">
        <v>10</v>
      </c>
      <c r="N168" s="718" t="s">
        <v>475</v>
      </c>
      <c r="O168" s="57"/>
    </row>
    <row r="169" spans="1:15" x14ac:dyDescent="0.2">
      <c r="A169" s="11"/>
      <c r="B169" s="712" t="s">
        <v>12</v>
      </c>
      <c r="C169" s="439" t="s">
        <v>476</v>
      </c>
      <c r="D169" s="439"/>
      <c r="E169" s="439"/>
      <c r="F169" s="439"/>
      <c r="G169" s="439"/>
      <c r="H169" s="714"/>
      <c r="I169" s="714"/>
      <c r="J169" s="714"/>
      <c r="K169" s="714"/>
      <c r="L169" s="714"/>
      <c r="M169" s="714"/>
      <c r="N169" s="719"/>
      <c r="O169" s="57"/>
    </row>
    <row r="170" spans="1:15" ht="12.75" customHeight="1" thickBot="1" x14ac:dyDescent="0.25">
      <c r="A170" s="859"/>
      <c r="B170" s="860"/>
      <c r="C170" s="860"/>
      <c r="D170" s="860"/>
      <c r="E170" s="860"/>
      <c r="F170" s="860"/>
      <c r="G170" s="860"/>
      <c r="H170" s="860"/>
      <c r="I170" s="860"/>
      <c r="J170" s="860"/>
      <c r="K170" s="860"/>
      <c r="L170" s="860"/>
      <c r="M170" s="860"/>
      <c r="N170" s="711"/>
      <c r="O170" s="57"/>
    </row>
    <row r="171" spans="1:15" ht="13.5" thickBot="1" x14ac:dyDescent="0.25">
      <c r="A171" s="1285" t="s">
        <v>176</v>
      </c>
      <c r="B171" s="1286"/>
      <c r="C171" s="1286"/>
      <c r="D171" s="1286"/>
      <c r="E171" s="1286"/>
      <c r="F171" s="1287"/>
      <c r="G171" s="1288" t="s">
        <v>15</v>
      </c>
      <c r="H171" s="1289"/>
      <c r="I171" s="1289"/>
      <c r="J171" s="1289"/>
      <c r="K171" s="1290"/>
      <c r="L171" s="1291" t="s">
        <v>16</v>
      </c>
      <c r="M171" s="1292"/>
      <c r="N171" s="1293"/>
      <c r="O171" s="57"/>
    </row>
    <row r="172" spans="1:15" ht="13.5" thickBot="1" x14ac:dyDescent="0.25">
      <c r="A172" s="861" t="s">
        <v>17</v>
      </c>
      <c r="B172" s="862" t="s">
        <v>18</v>
      </c>
      <c r="C172" s="862" t="s">
        <v>19</v>
      </c>
      <c r="D172" s="862" t="s">
        <v>98</v>
      </c>
      <c r="E172" s="863" t="s">
        <v>21</v>
      </c>
      <c r="F172" s="864" t="s">
        <v>22</v>
      </c>
      <c r="G172" s="865" t="s">
        <v>23</v>
      </c>
      <c r="H172" s="866" t="s">
        <v>24</v>
      </c>
      <c r="I172" s="867" t="s">
        <v>25</v>
      </c>
      <c r="J172" s="868" t="s">
        <v>26</v>
      </c>
      <c r="K172" s="868" t="s">
        <v>477</v>
      </c>
      <c r="L172" s="869" t="s">
        <v>23</v>
      </c>
      <c r="M172" s="870" t="s">
        <v>24</v>
      </c>
      <c r="N172" s="871" t="s">
        <v>25</v>
      </c>
      <c r="O172" s="57"/>
    </row>
    <row r="173" spans="1:15" ht="14.25" customHeight="1" x14ac:dyDescent="0.2">
      <c r="A173" s="926">
        <v>9</v>
      </c>
      <c r="B173" s="927" t="s">
        <v>551</v>
      </c>
      <c r="C173" s="879"/>
      <c r="D173" s="878"/>
      <c r="E173" s="879"/>
      <c r="F173" s="879"/>
      <c r="G173" s="881"/>
      <c r="H173" s="881"/>
      <c r="I173" s="928"/>
      <c r="J173" s="929"/>
      <c r="K173" s="881"/>
      <c r="L173" s="930"/>
      <c r="M173" s="931"/>
      <c r="N173" s="932"/>
      <c r="O173" s="57"/>
    </row>
    <row r="174" spans="1:15" x14ac:dyDescent="0.2">
      <c r="A174" s="755">
        <v>9.01</v>
      </c>
      <c r="B174" s="756" t="s">
        <v>552</v>
      </c>
      <c r="C174" s="900" t="s">
        <v>31</v>
      </c>
      <c r="D174" s="900">
        <v>2</v>
      </c>
      <c r="E174" s="747">
        <v>8670</v>
      </c>
      <c r="F174" s="747">
        <f>D174*E174</f>
        <v>17340</v>
      </c>
      <c r="G174" s="748">
        <v>2</v>
      </c>
      <c r="H174" s="748"/>
      <c r="I174" s="933">
        <f>G174+H174</f>
        <v>2</v>
      </c>
      <c r="J174" s="934">
        <f>(I174/D174)*100</f>
        <v>100</v>
      </c>
      <c r="K174" s="748"/>
      <c r="L174" s="762">
        <v>17340</v>
      </c>
      <c r="M174" s="753"/>
      <c r="N174" s="754">
        <f t="shared" ref="N174:N179" si="18">L174+M174</f>
        <v>17340</v>
      </c>
      <c r="O174" s="57"/>
    </row>
    <row r="175" spans="1:15" x14ac:dyDescent="0.2">
      <c r="A175" s="755">
        <v>9.02</v>
      </c>
      <c r="B175" s="756" t="s">
        <v>164</v>
      </c>
      <c r="C175" s="900" t="s">
        <v>61</v>
      </c>
      <c r="D175" s="900">
        <v>154</v>
      </c>
      <c r="E175" s="747">
        <v>239.96</v>
      </c>
      <c r="F175" s="747">
        <f>D175*E175</f>
        <v>36953.840000000004</v>
      </c>
      <c r="G175" s="748">
        <v>154</v>
      </c>
      <c r="H175" s="748"/>
      <c r="I175" s="933">
        <f>G175+H175</f>
        <v>154</v>
      </c>
      <c r="J175" s="934">
        <f>(I175/D175)*100</f>
        <v>100</v>
      </c>
      <c r="K175" s="748"/>
      <c r="L175" s="762">
        <v>36953.839999999997</v>
      </c>
      <c r="M175" s="753"/>
      <c r="N175" s="754">
        <f t="shared" si="18"/>
        <v>36953.839999999997</v>
      </c>
      <c r="O175" s="57"/>
    </row>
    <row r="176" spans="1:15" x14ac:dyDescent="0.2">
      <c r="A176" s="755">
        <v>9.0299999999999994</v>
      </c>
      <c r="B176" s="756" t="s">
        <v>553</v>
      </c>
      <c r="C176" s="900" t="s">
        <v>31</v>
      </c>
      <c r="D176" s="900">
        <v>2</v>
      </c>
      <c r="E176" s="747">
        <v>14264.7</v>
      </c>
      <c r="F176" s="747">
        <f>D176*E176</f>
        <v>28529.4</v>
      </c>
      <c r="G176" s="748">
        <v>2</v>
      </c>
      <c r="H176" s="748"/>
      <c r="I176" s="933">
        <f>G176+H176</f>
        <v>2</v>
      </c>
      <c r="J176" s="934">
        <f>(I176/D176)*100</f>
        <v>100</v>
      </c>
      <c r="K176" s="748"/>
      <c r="L176" s="762">
        <v>28529.4</v>
      </c>
      <c r="M176" s="753"/>
      <c r="N176" s="754">
        <f t="shared" si="18"/>
        <v>28529.4</v>
      </c>
      <c r="O176" s="57"/>
    </row>
    <row r="177" spans="1:15" ht="22.5" x14ac:dyDescent="0.2">
      <c r="A177" s="755">
        <v>9.0399999999999991</v>
      </c>
      <c r="B177" s="756" t="s">
        <v>554</v>
      </c>
      <c r="C177" s="900" t="s">
        <v>239</v>
      </c>
      <c r="D177" s="900">
        <v>6</v>
      </c>
      <c r="E177" s="747">
        <v>25485</v>
      </c>
      <c r="F177" s="747">
        <f>D177*E177</f>
        <v>152910</v>
      </c>
      <c r="G177" s="748">
        <v>6</v>
      </c>
      <c r="H177" s="748"/>
      <c r="I177" s="760">
        <f>G177+H177</f>
        <v>6</v>
      </c>
      <c r="J177" s="934">
        <f>(I177/D177)*100</f>
        <v>100</v>
      </c>
      <c r="K177" s="748"/>
      <c r="L177" s="762">
        <v>152910</v>
      </c>
      <c r="M177" s="753"/>
      <c r="N177" s="754">
        <f t="shared" si="18"/>
        <v>152910</v>
      </c>
      <c r="O177" s="57"/>
    </row>
    <row r="178" spans="1:15" ht="35.25" customHeight="1" x14ac:dyDescent="0.2">
      <c r="A178" s="799">
        <v>9.0500000000000007</v>
      </c>
      <c r="B178" s="788" t="s">
        <v>555</v>
      </c>
      <c r="C178" s="887" t="s">
        <v>239</v>
      </c>
      <c r="D178" s="887">
        <v>2</v>
      </c>
      <c r="E178" s="790">
        <v>13620</v>
      </c>
      <c r="F178" s="790">
        <f>D178*E178</f>
        <v>27240</v>
      </c>
      <c r="G178" s="794">
        <v>2</v>
      </c>
      <c r="H178" s="794"/>
      <c r="I178" s="760">
        <f>G178+H178</f>
        <v>2</v>
      </c>
      <c r="J178" s="934">
        <f>(I178/D178)*100</f>
        <v>100</v>
      </c>
      <c r="K178" s="794"/>
      <c r="L178" s="804">
        <v>27240</v>
      </c>
      <c r="M178" s="753"/>
      <c r="N178" s="754">
        <f t="shared" si="18"/>
        <v>27240</v>
      </c>
      <c r="O178" s="57"/>
    </row>
    <row r="179" spans="1:15" ht="21.75" x14ac:dyDescent="0.2">
      <c r="A179" s="908"/>
      <c r="B179" s="765" t="s">
        <v>556</v>
      </c>
      <c r="C179" s="747"/>
      <c r="D179" s="746"/>
      <c r="E179" s="747"/>
      <c r="F179" s="909">
        <f>F174+F175+F176+F177+F178</f>
        <v>262973.24</v>
      </c>
      <c r="G179" s="748"/>
      <c r="H179" s="748"/>
      <c r="I179" s="935"/>
      <c r="J179" s="936"/>
      <c r="K179" s="748"/>
      <c r="L179" s="767">
        <f>L174+L175+L176+L177+L178</f>
        <v>262973.24</v>
      </c>
      <c r="M179" s="910">
        <f>M174+M175+M176+M177+M178</f>
        <v>0</v>
      </c>
      <c r="N179" s="769">
        <f t="shared" si="18"/>
        <v>262973.24</v>
      </c>
      <c r="O179" s="57"/>
    </row>
    <row r="180" spans="1:15" x14ac:dyDescent="0.2">
      <c r="A180" s="908"/>
      <c r="B180" s="937" t="s">
        <v>557</v>
      </c>
      <c r="C180" s="747"/>
      <c r="D180" s="746"/>
      <c r="E180" s="747"/>
      <c r="F180" s="938">
        <f>F18+F26+F39+F64+F68+F106+F134+F151+F179</f>
        <v>9375404.4853999987</v>
      </c>
      <c r="G180" s="748"/>
      <c r="H180" s="748"/>
      <c r="I180" s="935"/>
      <c r="J180" s="936"/>
      <c r="K180" s="748"/>
      <c r="L180" s="752"/>
      <c r="M180" s="753"/>
      <c r="N180" s="754"/>
      <c r="O180" s="57"/>
    </row>
    <row r="181" spans="1:15" x14ac:dyDescent="0.2">
      <c r="A181" s="939" t="s">
        <v>558</v>
      </c>
      <c r="B181" s="765" t="s">
        <v>559</v>
      </c>
      <c r="C181" s="747"/>
      <c r="D181" s="746"/>
      <c r="E181" s="747"/>
      <c r="F181" s="747"/>
      <c r="G181" s="748"/>
      <c r="H181" s="748"/>
      <c r="I181" s="935"/>
      <c r="J181" s="936"/>
      <c r="K181" s="748"/>
      <c r="L181" s="752"/>
      <c r="M181" s="753"/>
      <c r="N181" s="754"/>
      <c r="O181" s="57"/>
    </row>
    <row r="182" spans="1:15" x14ac:dyDescent="0.2">
      <c r="A182" s="939">
        <v>10</v>
      </c>
      <c r="B182" s="765" t="s">
        <v>560</v>
      </c>
      <c r="C182" s="747"/>
      <c r="D182" s="746"/>
      <c r="E182" s="747"/>
      <c r="F182" s="747"/>
      <c r="G182" s="748"/>
      <c r="H182" s="748"/>
      <c r="I182" s="935"/>
      <c r="J182" s="936"/>
      <c r="K182" s="748"/>
      <c r="L182" s="752"/>
      <c r="M182" s="753"/>
      <c r="N182" s="754"/>
      <c r="O182" s="57"/>
    </row>
    <row r="183" spans="1:15" ht="33.75" x14ac:dyDescent="0.2">
      <c r="A183" s="755">
        <f>A182+0.01</f>
        <v>10.01</v>
      </c>
      <c r="B183" s="756" t="s">
        <v>561</v>
      </c>
      <c r="C183" s="900" t="s">
        <v>206</v>
      </c>
      <c r="D183" s="900">
        <v>1</v>
      </c>
      <c r="E183" s="747">
        <v>131427.51</v>
      </c>
      <c r="F183" s="747">
        <f>D183*E183</f>
        <v>131427.51</v>
      </c>
      <c r="G183" s="748">
        <v>1</v>
      </c>
      <c r="H183" s="748"/>
      <c r="I183" s="906">
        <f>G183+H183</f>
        <v>1</v>
      </c>
      <c r="J183" s="936">
        <f>(D183/G183)*100</f>
        <v>100</v>
      </c>
      <c r="K183" s="748"/>
      <c r="L183" s="752">
        <f>E183*G183</f>
        <v>131427.51</v>
      </c>
      <c r="M183" s="753"/>
      <c r="N183" s="754">
        <f>L183+M183</f>
        <v>131427.51</v>
      </c>
      <c r="O183" s="57"/>
    </row>
    <row r="184" spans="1:15" x14ac:dyDescent="0.2">
      <c r="A184" s="908"/>
      <c r="B184" s="765" t="s">
        <v>562</v>
      </c>
      <c r="C184" s="747"/>
      <c r="D184" s="746"/>
      <c r="E184" s="747"/>
      <c r="F184" s="909">
        <f>F183</f>
        <v>131427.51</v>
      </c>
      <c r="G184" s="748"/>
      <c r="H184" s="748"/>
      <c r="I184" s="935"/>
      <c r="J184" s="936"/>
      <c r="K184" s="748"/>
      <c r="L184" s="752"/>
      <c r="M184" s="910">
        <f>SUM(M183)</f>
        <v>0</v>
      </c>
      <c r="N184" s="769">
        <f>SUM(N183)</f>
        <v>131427.51</v>
      </c>
      <c r="O184" s="57"/>
    </row>
    <row r="185" spans="1:15" ht="20.25" customHeight="1" x14ac:dyDescent="0.2">
      <c r="A185" s="939">
        <v>11</v>
      </c>
      <c r="B185" s="765" t="s">
        <v>563</v>
      </c>
      <c r="C185" s="747"/>
      <c r="D185" s="746"/>
      <c r="E185" s="747"/>
      <c r="F185" s="747"/>
      <c r="G185" s="748"/>
      <c r="H185" s="748"/>
      <c r="I185" s="935"/>
      <c r="J185" s="936"/>
      <c r="K185" s="748"/>
      <c r="L185" s="752"/>
      <c r="M185" s="753"/>
      <c r="N185" s="754"/>
      <c r="O185" s="57"/>
    </row>
    <row r="186" spans="1:15" ht="22.5" customHeight="1" x14ac:dyDescent="0.2">
      <c r="A186" s="755">
        <f>A185+0.01</f>
        <v>11.01</v>
      </c>
      <c r="B186" s="756" t="s">
        <v>564</v>
      </c>
      <c r="C186" s="900" t="s">
        <v>31</v>
      </c>
      <c r="D186" s="900">
        <v>4</v>
      </c>
      <c r="E186" s="747">
        <v>48960</v>
      </c>
      <c r="F186" s="747">
        <f>D186*E186</f>
        <v>195840</v>
      </c>
      <c r="G186" s="748">
        <v>4</v>
      </c>
      <c r="H186" s="748"/>
      <c r="I186" s="760">
        <f>G186+H186</f>
        <v>4</v>
      </c>
      <c r="J186" s="934">
        <f>(I186/D186)*100</f>
        <v>100</v>
      </c>
      <c r="K186" s="748"/>
      <c r="L186" s="762">
        <v>195840</v>
      </c>
      <c r="M186" s="753"/>
      <c r="N186" s="754">
        <f>L186+M186</f>
        <v>195840</v>
      </c>
      <c r="O186" s="57"/>
    </row>
    <row r="187" spans="1:15" x14ac:dyDescent="0.2">
      <c r="A187" s="755">
        <f t="shared" ref="A187:A198" si="19">A186+0.01</f>
        <v>11.02</v>
      </c>
      <c r="B187" s="756" t="s">
        <v>565</v>
      </c>
      <c r="C187" s="940" t="s">
        <v>31</v>
      </c>
      <c r="D187" s="900">
        <v>1</v>
      </c>
      <c r="E187" s="747">
        <v>37760</v>
      </c>
      <c r="F187" s="747">
        <f t="shared" ref="F187:F198" si="20">D187*E187</f>
        <v>37760</v>
      </c>
      <c r="G187" s="748">
        <v>1</v>
      </c>
      <c r="H187" s="748"/>
      <c r="I187" s="760">
        <f t="shared" ref="I187:I198" si="21">G187+H187</f>
        <v>1</v>
      </c>
      <c r="J187" s="934">
        <f t="shared" ref="J187:J198" si="22">(I187/D187)*100</f>
        <v>100</v>
      </c>
      <c r="K187" s="748"/>
      <c r="L187" s="762">
        <v>37760</v>
      </c>
      <c r="M187" s="753"/>
      <c r="N187" s="754">
        <f t="shared" ref="N187:N198" si="23">L187+M187</f>
        <v>37760</v>
      </c>
      <c r="O187" s="57"/>
    </row>
    <row r="188" spans="1:15" x14ac:dyDescent="0.2">
      <c r="A188" s="755">
        <f t="shared" si="19"/>
        <v>11.03</v>
      </c>
      <c r="B188" s="756" t="s">
        <v>566</v>
      </c>
      <c r="C188" s="940" t="s">
        <v>239</v>
      </c>
      <c r="D188" s="900">
        <v>71</v>
      </c>
      <c r="E188" s="747">
        <v>29070</v>
      </c>
      <c r="F188" s="747">
        <f t="shared" si="20"/>
        <v>2063970</v>
      </c>
      <c r="G188" s="748">
        <v>71</v>
      </c>
      <c r="H188" s="748"/>
      <c r="I188" s="760">
        <f t="shared" si="21"/>
        <v>71</v>
      </c>
      <c r="J188" s="934">
        <f t="shared" si="22"/>
        <v>100</v>
      </c>
      <c r="K188" s="748"/>
      <c r="L188" s="762">
        <v>2063970</v>
      </c>
      <c r="M188" s="753"/>
      <c r="N188" s="754">
        <f t="shared" si="23"/>
        <v>2063970</v>
      </c>
      <c r="O188" s="57"/>
    </row>
    <row r="189" spans="1:15" x14ac:dyDescent="0.2">
      <c r="A189" s="755">
        <f t="shared" si="19"/>
        <v>11.04</v>
      </c>
      <c r="B189" s="756" t="s">
        <v>567</v>
      </c>
      <c r="C189" s="940" t="s">
        <v>239</v>
      </c>
      <c r="D189" s="900">
        <v>3</v>
      </c>
      <c r="E189" s="747">
        <v>31008</v>
      </c>
      <c r="F189" s="747">
        <f t="shared" si="20"/>
        <v>93024</v>
      </c>
      <c r="G189" s="748">
        <v>3</v>
      </c>
      <c r="H189" s="748"/>
      <c r="I189" s="760">
        <f t="shared" si="21"/>
        <v>3</v>
      </c>
      <c r="J189" s="934">
        <f t="shared" si="22"/>
        <v>100</v>
      </c>
      <c r="K189" s="748"/>
      <c r="L189" s="762">
        <v>93024</v>
      </c>
      <c r="M189" s="753"/>
      <c r="N189" s="754">
        <f t="shared" si="23"/>
        <v>93024</v>
      </c>
      <c r="O189" s="57"/>
    </row>
    <row r="190" spans="1:15" x14ac:dyDescent="0.2">
      <c r="A190" s="755">
        <f t="shared" si="19"/>
        <v>11.049999999999999</v>
      </c>
      <c r="B190" s="756" t="s">
        <v>568</v>
      </c>
      <c r="C190" s="940" t="s">
        <v>239</v>
      </c>
      <c r="D190" s="900">
        <v>11</v>
      </c>
      <c r="E190" s="747">
        <v>20910</v>
      </c>
      <c r="F190" s="747">
        <f t="shared" si="20"/>
        <v>230010</v>
      </c>
      <c r="G190" s="748">
        <v>11</v>
      </c>
      <c r="H190" s="748"/>
      <c r="I190" s="760">
        <f t="shared" si="21"/>
        <v>11</v>
      </c>
      <c r="J190" s="934">
        <f t="shared" si="22"/>
        <v>100</v>
      </c>
      <c r="K190" s="748"/>
      <c r="L190" s="762">
        <v>230010</v>
      </c>
      <c r="M190" s="753"/>
      <c r="N190" s="754">
        <f t="shared" si="23"/>
        <v>230010</v>
      </c>
      <c r="O190" s="57"/>
    </row>
    <row r="191" spans="1:15" x14ac:dyDescent="0.2">
      <c r="A191" s="755">
        <f t="shared" si="19"/>
        <v>11.059999999999999</v>
      </c>
      <c r="B191" s="756" t="s">
        <v>569</v>
      </c>
      <c r="C191" s="940" t="s">
        <v>309</v>
      </c>
      <c r="D191" s="900">
        <v>20550</v>
      </c>
      <c r="E191" s="747">
        <v>74.02</v>
      </c>
      <c r="F191" s="747">
        <f t="shared" si="20"/>
        <v>1521111</v>
      </c>
      <c r="G191" s="748">
        <v>20550</v>
      </c>
      <c r="H191" s="748"/>
      <c r="I191" s="760">
        <f t="shared" si="21"/>
        <v>20550</v>
      </c>
      <c r="J191" s="934">
        <f t="shared" si="22"/>
        <v>100</v>
      </c>
      <c r="K191" s="748"/>
      <c r="L191" s="762">
        <v>1521111</v>
      </c>
      <c r="M191" s="753"/>
      <c r="N191" s="754">
        <f t="shared" si="23"/>
        <v>1521111</v>
      </c>
      <c r="O191" s="57"/>
    </row>
    <row r="192" spans="1:15" x14ac:dyDescent="0.2">
      <c r="A192" s="755">
        <f t="shared" si="19"/>
        <v>11.069999999999999</v>
      </c>
      <c r="B192" s="756" t="s">
        <v>570</v>
      </c>
      <c r="C192" s="747" t="s">
        <v>309</v>
      </c>
      <c r="D192" s="900">
        <v>5510.4</v>
      </c>
      <c r="E192" s="747">
        <v>73.02</v>
      </c>
      <c r="F192" s="747">
        <f t="shared" si="20"/>
        <v>402369.40799999994</v>
      </c>
      <c r="G192" s="748">
        <v>5510.4</v>
      </c>
      <c r="H192" s="748"/>
      <c r="I192" s="760">
        <f t="shared" si="21"/>
        <v>5510.4</v>
      </c>
      <c r="J192" s="934">
        <f t="shared" si="22"/>
        <v>100</v>
      </c>
      <c r="K192" s="748"/>
      <c r="L192" s="762">
        <v>402369.41</v>
      </c>
      <c r="M192" s="753"/>
      <c r="N192" s="754">
        <f t="shared" si="23"/>
        <v>402369.41</v>
      </c>
      <c r="O192" s="57"/>
    </row>
    <row r="193" spans="1:15" x14ac:dyDescent="0.2">
      <c r="A193" s="755">
        <f t="shared" si="19"/>
        <v>11.079999999999998</v>
      </c>
      <c r="B193" s="756" t="s">
        <v>571</v>
      </c>
      <c r="C193" s="747" t="s">
        <v>239</v>
      </c>
      <c r="D193" s="900">
        <v>54</v>
      </c>
      <c r="E193" s="747">
        <v>3393.17</v>
      </c>
      <c r="F193" s="747">
        <f t="shared" si="20"/>
        <v>183231.18</v>
      </c>
      <c r="G193" s="748">
        <v>54</v>
      </c>
      <c r="H193" s="748"/>
      <c r="I193" s="760">
        <f t="shared" si="21"/>
        <v>54</v>
      </c>
      <c r="J193" s="934">
        <f t="shared" si="22"/>
        <v>100</v>
      </c>
      <c r="K193" s="748"/>
      <c r="L193" s="762">
        <v>183231.18</v>
      </c>
      <c r="M193" s="753"/>
      <c r="N193" s="754">
        <f t="shared" si="23"/>
        <v>183231.18</v>
      </c>
      <c r="O193" s="57"/>
    </row>
    <row r="194" spans="1:15" x14ac:dyDescent="0.2">
      <c r="A194" s="755">
        <f t="shared" si="19"/>
        <v>11.089999999999998</v>
      </c>
      <c r="B194" s="756" t="s">
        <v>572</v>
      </c>
      <c r="C194" s="747" t="s">
        <v>239</v>
      </c>
      <c r="D194" s="900">
        <v>59</v>
      </c>
      <c r="E194" s="747">
        <v>392.61</v>
      </c>
      <c r="F194" s="747">
        <f t="shared" si="20"/>
        <v>23163.99</v>
      </c>
      <c r="G194" s="748">
        <v>59</v>
      </c>
      <c r="H194" s="748"/>
      <c r="I194" s="760">
        <f t="shared" si="21"/>
        <v>59</v>
      </c>
      <c r="J194" s="934">
        <f t="shared" si="22"/>
        <v>100</v>
      </c>
      <c r="K194" s="748"/>
      <c r="L194" s="762">
        <v>23163.99</v>
      </c>
      <c r="M194" s="753"/>
      <c r="N194" s="754">
        <f t="shared" si="23"/>
        <v>23163.99</v>
      </c>
      <c r="O194" s="57"/>
    </row>
    <row r="195" spans="1:15" x14ac:dyDescent="0.2">
      <c r="A195" s="755">
        <f t="shared" si="19"/>
        <v>11.099999999999998</v>
      </c>
      <c r="B195" s="756" t="s">
        <v>573</v>
      </c>
      <c r="C195" s="747" t="s">
        <v>239</v>
      </c>
      <c r="D195" s="900">
        <v>9</v>
      </c>
      <c r="E195" s="747">
        <v>4538.83</v>
      </c>
      <c r="F195" s="747">
        <f t="shared" si="20"/>
        <v>40849.47</v>
      </c>
      <c r="G195" s="748">
        <v>9</v>
      </c>
      <c r="H195" s="748"/>
      <c r="I195" s="760">
        <f t="shared" si="21"/>
        <v>9</v>
      </c>
      <c r="J195" s="934">
        <f t="shared" si="22"/>
        <v>100</v>
      </c>
      <c r="K195" s="748"/>
      <c r="L195" s="762">
        <v>40849.47</v>
      </c>
      <c r="M195" s="753"/>
      <c r="N195" s="754">
        <f t="shared" si="23"/>
        <v>40849.47</v>
      </c>
      <c r="O195" s="57"/>
    </row>
    <row r="196" spans="1:15" x14ac:dyDescent="0.2">
      <c r="A196" s="755">
        <f t="shared" si="19"/>
        <v>11.109999999999998</v>
      </c>
      <c r="B196" s="756" t="s">
        <v>574</v>
      </c>
      <c r="C196" s="747" t="s">
        <v>239</v>
      </c>
      <c r="D196" s="900">
        <v>12</v>
      </c>
      <c r="E196" s="747">
        <v>223.39</v>
      </c>
      <c r="F196" s="747">
        <f t="shared" si="20"/>
        <v>2680.68</v>
      </c>
      <c r="G196" s="748">
        <v>12</v>
      </c>
      <c r="H196" s="748"/>
      <c r="I196" s="760">
        <f t="shared" si="21"/>
        <v>12</v>
      </c>
      <c r="J196" s="934">
        <f t="shared" si="22"/>
        <v>100</v>
      </c>
      <c r="K196" s="748"/>
      <c r="L196" s="762">
        <v>2680.68</v>
      </c>
      <c r="M196" s="753"/>
      <c r="N196" s="754">
        <f t="shared" si="23"/>
        <v>2680.68</v>
      </c>
      <c r="O196" s="57"/>
    </row>
    <row r="197" spans="1:15" x14ac:dyDescent="0.2">
      <c r="A197" s="755">
        <f t="shared" si="19"/>
        <v>11.119999999999997</v>
      </c>
      <c r="B197" s="756" t="s">
        <v>575</v>
      </c>
      <c r="C197" s="747" t="s">
        <v>239</v>
      </c>
      <c r="D197" s="900">
        <v>2</v>
      </c>
      <c r="E197" s="747">
        <v>3147.83</v>
      </c>
      <c r="F197" s="747">
        <f t="shared" si="20"/>
        <v>6295.66</v>
      </c>
      <c r="G197" s="748">
        <v>2</v>
      </c>
      <c r="H197" s="748"/>
      <c r="I197" s="760">
        <f t="shared" si="21"/>
        <v>2</v>
      </c>
      <c r="J197" s="934">
        <f t="shared" si="22"/>
        <v>100</v>
      </c>
      <c r="K197" s="748"/>
      <c r="L197" s="762">
        <v>6295.66</v>
      </c>
      <c r="M197" s="753"/>
      <c r="N197" s="754">
        <f t="shared" si="23"/>
        <v>6295.66</v>
      </c>
      <c r="O197" s="57"/>
    </row>
    <row r="198" spans="1:15" ht="13.5" thickBot="1" x14ac:dyDescent="0.25">
      <c r="A198" s="755">
        <f t="shared" si="19"/>
        <v>11.129999999999997</v>
      </c>
      <c r="B198" s="841" t="s">
        <v>576</v>
      </c>
      <c r="C198" s="843" t="s">
        <v>239</v>
      </c>
      <c r="D198" s="892">
        <v>2</v>
      </c>
      <c r="E198" s="843">
        <v>7885.66</v>
      </c>
      <c r="F198" s="843">
        <f t="shared" si="20"/>
        <v>15771.32</v>
      </c>
      <c r="G198" s="845">
        <v>2</v>
      </c>
      <c r="H198" s="845"/>
      <c r="I198" s="846">
        <f t="shared" si="21"/>
        <v>2</v>
      </c>
      <c r="J198" s="941">
        <f t="shared" si="22"/>
        <v>100</v>
      </c>
      <c r="K198" s="845"/>
      <c r="L198" s="848">
        <v>15771.32</v>
      </c>
      <c r="M198" s="942"/>
      <c r="N198" s="850">
        <f t="shared" si="23"/>
        <v>15771.32</v>
      </c>
      <c r="O198" s="57"/>
    </row>
    <row r="199" spans="1:15" x14ac:dyDescent="0.2">
      <c r="A199" s="851"/>
      <c r="B199" s="852"/>
      <c r="C199" s="854"/>
      <c r="D199" s="858"/>
      <c r="E199" s="854"/>
      <c r="F199" s="854"/>
      <c r="G199" s="854"/>
      <c r="H199" s="854"/>
      <c r="I199" s="856"/>
      <c r="J199" s="943"/>
      <c r="K199" s="854"/>
      <c r="L199" s="858"/>
      <c r="M199" s="854"/>
      <c r="N199" s="854"/>
      <c r="O199" s="57"/>
    </row>
    <row r="200" spans="1:15" x14ac:dyDescent="0.2">
      <c r="A200" s="851"/>
      <c r="B200" s="852"/>
      <c r="C200" s="854"/>
      <c r="D200" s="858"/>
      <c r="E200" s="854"/>
      <c r="F200" s="854"/>
      <c r="G200" s="854"/>
      <c r="H200" s="854"/>
      <c r="I200" s="856"/>
      <c r="J200" s="943"/>
      <c r="K200" s="854"/>
      <c r="L200" s="858"/>
      <c r="M200" s="854"/>
      <c r="N200" s="854"/>
      <c r="O200" s="57"/>
    </row>
    <row r="201" spans="1:15" x14ac:dyDescent="0.2">
      <c r="A201" s="851"/>
      <c r="B201" s="852"/>
      <c r="C201" s="854"/>
      <c r="D201" s="858"/>
      <c r="E201" s="854"/>
      <c r="F201" s="854"/>
      <c r="G201" s="854"/>
      <c r="H201" s="854"/>
      <c r="I201" s="856"/>
      <c r="J201" s="943"/>
      <c r="K201" s="854"/>
      <c r="L201" s="858"/>
      <c r="M201" s="854"/>
      <c r="N201" s="854"/>
      <c r="O201" s="57"/>
    </row>
    <row r="202" spans="1:15" x14ac:dyDescent="0.2">
      <c r="A202" s="851"/>
      <c r="B202" s="852"/>
      <c r="C202" s="854"/>
      <c r="D202" s="858"/>
      <c r="E202" s="854"/>
      <c r="F202" s="854"/>
      <c r="G202" s="854"/>
      <c r="H202" s="854"/>
      <c r="I202" s="856"/>
      <c r="J202" s="943"/>
      <c r="K202" s="854"/>
      <c r="L202" s="858"/>
      <c r="M202" s="854"/>
      <c r="N202" s="854"/>
      <c r="O202" s="57"/>
    </row>
    <row r="203" spans="1:15" x14ac:dyDescent="0.2">
      <c r="A203" s="851"/>
      <c r="B203" s="852"/>
      <c r="C203" s="854"/>
      <c r="D203" s="858"/>
      <c r="E203" s="854"/>
      <c r="F203" s="854"/>
      <c r="G203" s="854"/>
      <c r="H203" s="854"/>
      <c r="I203" s="856"/>
      <c r="J203" s="943"/>
      <c r="K203" s="854"/>
      <c r="L203" s="858"/>
      <c r="M203" s="854"/>
      <c r="N203" s="854"/>
      <c r="O203" s="57"/>
    </row>
    <row r="204" spans="1:15" ht="13.5" thickBot="1" x14ac:dyDescent="0.25">
      <c r="A204" s="851"/>
      <c r="B204" s="852"/>
      <c r="C204" s="854"/>
      <c r="D204" s="858"/>
      <c r="E204" s="854"/>
      <c r="F204" s="854"/>
      <c r="G204" s="854"/>
      <c r="H204" s="854"/>
      <c r="I204" s="856"/>
      <c r="J204" s="943"/>
      <c r="K204" s="854"/>
      <c r="L204" s="858"/>
      <c r="M204" s="854"/>
      <c r="N204" s="854"/>
      <c r="O204" s="57"/>
    </row>
    <row r="205" spans="1:15" x14ac:dyDescent="0.2">
      <c r="A205" s="1279" t="s">
        <v>0</v>
      </c>
      <c r="B205" s="1280"/>
      <c r="C205" s="1280"/>
      <c r="D205" s="1280"/>
      <c r="E205" s="1280"/>
      <c r="F205" s="1280"/>
      <c r="G205" s="1280"/>
      <c r="H205" s="1280"/>
      <c r="I205" s="1280"/>
      <c r="J205" s="1280"/>
      <c r="K205" s="1280"/>
      <c r="L205" s="1280"/>
      <c r="M205" s="1280"/>
      <c r="N205" s="1281"/>
      <c r="O205" s="57"/>
    </row>
    <row r="206" spans="1:15" x14ac:dyDescent="0.2">
      <c r="A206" s="1282" t="s">
        <v>1</v>
      </c>
      <c r="B206" s="1283"/>
      <c r="C206" s="1283"/>
      <c r="D206" s="1283"/>
      <c r="E206" s="1283"/>
      <c r="F206" s="1283"/>
      <c r="G206" s="1283"/>
      <c r="H206" s="1283"/>
      <c r="I206" s="1283"/>
      <c r="J206" s="1283"/>
      <c r="K206" s="1283"/>
      <c r="L206" s="1283"/>
      <c r="M206" s="1283"/>
      <c r="N206" s="1284"/>
      <c r="O206" s="57"/>
    </row>
    <row r="207" spans="1:15" x14ac:dyDescent="0.2">
      <c r="A207" s="708"/>
      <c r="B207" s="709"/>
      <c r="C207" s="709"/>
      <c r="D207" s="709"/>
      <c r="E207" s="709"/>
      <c r="F207" s="709"/>
      <c r="G207" s="709"/>
      <c r="H207" s="709"/>
      <c r="I207" s="709"/>
      <c r="J207" s="709"/>
      <c r="K207" s="709"/>
      <c r="L207" s="709"/>
      <c r="M207" s="709"/>
      <c r="N207" s="710" t="s">
        <v>577</v>
      </c>
      <c r="O207" s="57"/>
    </row>
    <row r="208" spans="1:15" x14ac:dyDescent="0.2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11"/>
      <c r="O208" s="57"/>
    </row>
    <row r="209" spans="1:15" x14ac:dyDescent="0.2">
      <c r="A209" s="11"/>
      <c r="B209" s="712" t="s">
        <v>3</v>
      </c>
      <c r="C209" s="439" t="s">
        <v>474</v>
      </c>
      <c r="D209" s="439"/>
      <c r="E209" s="439"/>
      <c r="F209" s="439"/>
      <c r="G209" s="713"/>
      <c r="H209" s="714"/>
      <c r="I209" s="714"/>
      <c r="J209" s="714"/>
      <c r="K209" s="714"/>
      <c r="L209" s="714"/>
      <c r="M209" s="712" t="s">
        <v>5</v>
      </c>
      <c r="N209" s="715">
        <v>21082083.82</v>
      </c>
      <c r="O209" s="57"/>
    </row>
    <row r="210" spans="1:15" x14ac:dyDescent="0.2">
      <c r="A210" s="11"/>
      <c r="B210" s="712" t="s">
        <v>6</v>
      </c>
      <c r="C210" s="716">
        <v>4</v>
      </c>
      <c r="D210" s="714"/>
      <c r="E210" s="439"/>
      <c r="F210" s="439"/>
      <c r="G210" s="439"/>
      <c r="H210" s="714"/>
      <c r="I210" s="714"/>
      <c r="J210" s="714"/>
      <c r="K210" s="714"/>
      <c r="L210" s="714"/>
      <c r="M210" s="712" t="s">
        <v>7</v>
      </c>
      <c r="N210" s="715">
        <v>4216416.76</v>
      </c>
      <c r="O210" s="57"/>
    </row>
    <row r="211" spans="1:15" x14ac:dyDescent="0.2">
      <c r="A211" s="11"/>
      <c r="B211" s="712" t="s">
        <v>8</v>
      </c>
      <c r="C211" s="439" t="s">
        <v>126</v>
      </c>
      <c r="D211" s="439"/>
      <c r="E211" s="439"/>
      <c r="F211" s="439"/>
      <c r="G211" s="717"/>
      <c r="H211" s="714"/>
      <c r="I211" s="714"/>
      <c r="J211" s="714"/>
      <c r="K211" s="714"/>
      <c r="L211" s="714"/>
      <c r="M211" s="712" t="s">
        <v>10</v>
      </c>
      <c r="N211" s="718" t="s">
        <v>475</v>
      </c>
      <c r="O211" s="57"/>
    </row>
    <row r="212" spans="1:15" x14ac:dyDescent="0.2">
      <c r="A212" s="11"/>
      <c r="B212" s="712" t="s">
        <v>12</v>
      </c>
      <c r="C212" s="439" t="s">
        <v>476</v>
      </c>
      <c r="D212" s="439"/>
      <c r="E212" s="439"/>
      <c r="F212" s="439"/>
      <c r="G212" s="439"/>
      <c r="H212" s="714"/>
      <c r="I212" s="714"/>
      <c r="J212" s="714"/>
      <c r="K212" s="714"/>
      <c r="L212" s="714"/>
      <c r="M212" s="714"/>
      <c r="N212" s="719"/>
      <c r="O212" s="57"/>
    </row>
    <row r="213" spans="1:15" ht="13.5" thickBot="1" x14ac:dyDescent="0.25">
      <c r="A213" s="11"/>
      <c r="B213" s="712"/>
      <c r="C213" s="439"/>
      <c r="D213" s="439"/>
      <c r="E213" s="439"/>
      <c r="F213" s="439"/>
      <c r="G213" s="439"/>
      <c r="H213" s="714"/>
      <c r="I213" s="714"/>
      <c r="J213" s="714"/>
      <c r="K213" s="714"/>
      <c r="L213" s="714"/>
      <c r="M213" s="714"/>
      <c r="N213" s="719"/>
      <c r="O213" s="57"/>
    </row>
    <row r="214" spans="1:15" ht="13.5" thickBot="1" x14ac:dyDescent="0.25">
      <c r="A214" s="1285" t="s">
        <v>176</v>
      </c>
      <c r="B214" s="1286"/>
      <c r="C214" s="1286"/>
      <c r="D214" s="1286"/>
      <c r="E214" s="1286"/>
      <c r="F214" s="1287"/>
      <c r="G214" s="1288" t="s">
        <v>15</v>
      </c>
      <c r="H214" s="1289"/>
      <c r="I214" s="1289"/>
      <c r="J214" s="1289"/>
      <c r="K214" s="1290"/>
      <c r="L214" s="1291" t="s">
        <v>16</v>
      </c>
      <c r="M214" s="1292"/>
      <c r="N214" s="1293"/>
      <c r="O214" s="57"/>
    </row>
    <row r="215" spans="1:15" ht="13.5" thickBot="1" x14ac:dyDescent="0.25">
      <c r="A215" s="861" t="s">
        <v>17</v>
      </c>
      <c r="B215" s="862" t="s">
        <v>18</v>
      </c>
      <c r="C215" s="862" t="s">
        <v>19</v>
      </c>
      <c r="D215" s="862" t="s">
        <v>98</v>
      </c>
      <c r="E215" s="863" t="s">
        <v>21</v>
      </c>
      <c r="F215" s="864" t="s">
        <v>22</v>
      </c>
      <c r="G215" s="865" t="s">
        <v>23</v>
      </c>
      <c r="H215" s="865" t="s">
        <v>24</v>
      </c>
      <c r="I215" s="944" t="s">
        <v>25</v>
      </c>
      <c r="J215" s="945" t="s">
        <v>26</v>
      </c>
      <c r="K215" s="946" t="s">
        <v>477</v>
      </c>
      <c r="L215" s="947" t="s">
        <v>23</v>
      </c>
      <c r="M215" s="948" t="s">
        <v>24</v>
      </c>
      <c r="N215" s="871" t="s">
        <v>25</v>
      </c>
      <c r="O215" s="57"/>
    </row>
    <row r="216" spans="1:15" x14ac:dyDescent="0.2">
      <c r="A216" s="755">
        <v>11.14</v>
      </c>
      <c r="B216" s="877" t="s">
        <v>578</v>
      </c>
      <c r="C216" s="879" t="s">
        <v>239</v>
      </c>
      <c r="D216" s="896">
        <v>2</v>
      </c>
      <c r="E216" s="879">
        <v>4334.51</v>
      </c>
      <c r="F216" s="879">
        <f t="shared" ref="F216:F235" si="24">D216*E216</f>
        <v>8669.02</v>
      </c>
      <c r="G216" s="949">
        <v>2</v>
      </c>
      <c r="H216" s="949"/>
      <c r="I216" s="950">
        <f>G216+H216</f>
        <v>2</v>
      </c>
      <c r="J216" s="951">
        <f>(I216/D216)*100</f>
        <v>100</v>
      </c>
      <c r="K216" s="949"/>
      <c r="L216" s="884">
        <v>8669.02</v>
      </c>
      <c r="M216" s="952"/>
      <c r="N216" s="798">
        <f>L216+M216</f>
        <v>8669.02</v>
      </c>
      <c r="O216" s="57"/>
    </row>
    <row r="217" spans="1:15" x14ac:dyDescent="0.2">
      <c r="A217" s="755">
        <f>A216+0.01</f>
        <v>11.15</v>
      </c>
      <c r="B217" s="756" t="s">
        <v>579</v>
      </c>
      <c r="C217" s="747" t="s">
        <v>239</v>
      </c>
      <c r="D217" s="900">
        <v>8</v>
      </c>
      <c r="E217" s="747">
        <v>976.12</v>
      </c>
      <c r="F217" s="747">
        <f t="shared" si="24"/>
        <v>7808.96</v>
      </c>
      <c r="G217" s="953">
        <v>8</v>
      </c>
      <c r="H217" s="953"/>
      <c r="I217" s="954">
        <f t="shared" ref="I217:I235" si="25">G217+H217</f>
        <v>8</v>
      </c>
      <c r="J217" s="955">
        <f t="shared" ref="J217:J248" si="26">(I217/D217)*100</f>
        <v>100</v>
      </c>
      <c r="K217" s="953"/>
      <c r="L217" s="762">
        <v>7808.96</v>
      </c>
      <c r="M217" s="753"/>
      <c r="N217" s="754">
        <f t="shared" ref="N217:N236" si="27">L217+M217</f>
        <v>7808.96</v>
      </c>
      <c r="O217" s="57"/>
    </row>
    <row r="218" spans="1:15" x14ac:dyDescent="0.2">
      <c r="A218" s="755">
        <f t="shared" ref="A218:A235" si="28">A217+0.01</f>
        <v>11.16</v>
      </c>
      <c r="B218" s="756" t="s">
        <v>580</v>
      </c>
      <c r="C218" s="747" t="s">
        <v>239</v>
      </c>
      <c r="D218" s="900">
        <v>5</v>
      </c>
      <c r="E218" s="747">
        <v>10104.31</v>
      </c>
      <c r="F218" s="747">
        <f t="shared" si="24"/>
        <v>50521.549999999996</v>
      </c>
      <c r="G218" s="953">
        <v>5</v>
      </c>
      <c r="H218" s="953"/>
      <c r="I218" s="954">
        <f t="shared" si="25"/>
        <v>5</v>
      </c>
      <c r="J218" s="955">
        <f t="shared" si="26"/>
        <v>100</v>
      </c>
      <c r="K218" s="953"/>
      <c r="L218" s="762">
        <v>50521.55</v>
      </c>
      <c r="M218" s="753"/>
      <c r="N218" s="754">
        <f t="shared" si="27"/>
        <v>50521.55</v>
      </c>
      <c r="O218" s="57"/>
    </row>
    <row r="219" spans="1:15" x14ac:dyDescent="0.2">
      <c r="A219" s="755">
        <f t="shared" si="28"/>
        <v>11.17</v>
      </c>
      <c r="B219" s="756" t="s">
        <v>581</v>
      </c>
      <c r="C219" s="747" t="s">
        <v>239</v>
      </c>
      <c r="D219" s="900">
        <v>5</v>
      </c>
      <c r="E219" s="747">
        <v>2053.7399999999998</v>
      </c>
      <c r="F219" s="747">
        <f t="shared" si="24"/>
        <v>10268.699999999999</v>
      </c>
      <c r="G219" s="953">
        <v>5</v>
      </c>
      <c r="H219" s="953"/>
      <c r="I219" s="954">
        <f t="shared" si="25"/>
        <v>5</v>
      </c>
      <c r="J219" s="955">
        <f t="shared" si="26"/>
        <v>100</v>
      </c>
      <c r="K219" s="953"/>
      <c r="L219" s="762">
        <v>10268.700000000001</v>
      </c>
      <c r="M219" s="753"/>
      <c r="N219" s="754">
        <f t="shared" si="27"/>
        <v>10268.700000000001</v>
      </c>
      <c r="O219" s="57"/>
    </row>
    <row r="220" spans="1:15" x14ac:dyDescent="0.2">
      <c r="A220" s="755">
        <f t="shared" si="28"/>
        <v>11.18</v>
      </c>
      <c r="B220" s="756" t="s">
        <v>582</v>
      </c>
      <c r="C220" s="747" t="s">
        <v>239</v>
      </c>
      <c r="D220" s="900">
        <v>8</v>
      </c>
      <c r="E220" s="747">
        <v>9572.5300000000007</v>
      </c>
      <c r="F220" s="747">
        <f t="shared" si="24"/>
        <v>76580.240000000005</v>
      </c>
      <c r="G220" s="953">
        <v>8</v>
      </c>
      <c r="H220" s="953"/>
      <c r="I220" s="954">
        <f t="shared" si="25"/>
        <v>8</v>
      </c>
      <c r="J220" s="955">
        <f t="shared" si="26"/>
        <v>100</v>
      </c>
      <c r="K220" s="953"/>
      <c r="L220" s="762">
        <v>76580.240000000005</v>
      </c>
      <c r="M220" s="753"/>
      <c r="N220" s="754">
        <f t="shared" si="27"/>
        <v>76580.240000000005</v>
      </c>
      <c r="O220" s="57"/>
    </row>
    <row r="221" spans="1:15" x14ac:dyDescent="0.2">
      <c r="A221" s="755">
        <f t="shared" si="28"/>
        <v>11.19</v>
      </c>
      <c r="B221" s="788" t="s">
        <v>583</v>
      </c>
      <c r="C221" s="887" t="s">
        <v>239</v>
      </c>
      <c r="D221" s="887">
        <v>26</v>
      </c>
      <c r="E221" s="790">
        <v>6690.39</v>
      </c>
      <c r="F221" s="790">
        <f t="shared" si="24"/>
        <v>173950.14</v>
      </c>
      <c r="G221" s="956">
        <v>26</v>
      </c>
      <c r="H221" s="956"/>
      <c r="I221" s="954">
        <f t="shared" si="25"/>
        <v>26</v>
      </c>
      <c r="J221" s="955">
        <f t="shared" si="26"/>
        <v>100</v>
      </c>
      <c r="K221" s="956"/>
      <c r="L221" s="804">
        <v>173950.14</v>
      </c>
      <c r="M221" s="753"/>
      <c r="N221" s="754">
        <f t="shared" si="27"/>
        <v>173950.14</v>
      </c>
      <c r="O221" s="57"/>
    </row>
    <row r="222" spans="1:15" x14ac:dyDescent="0.2">
      <c r="A222" s="755">
        <f t="shared" si="28"/>
        <v>11.2</v>
      </c>
      <c r="B222" s="756" t="s">
        <v>584</v>
      </c>
      <c r="C222" s="900" t="s">
        <v>239</v>
      </c>
      <c r="D222" s="900">
        <v>2</v>
      </c>
      <c r="E222" s="747">
        <v>21649.25</v>
      </c>
      <c r="F222" s="790">
        <f t="shared" si="24"/>
        <v>43298.5</v>
      </c>
      <c r="G222" s="953">
        <v>2</v>
      </c>
      <c r="H222" s="953"/>
      <c r="I222" s="954">
        <f t="shared" si="25"/>
        <v>2</v>
      </c>
      <c r="J222" s="955">
        <f t="shared" si="26"/>
        <v>100</v>
      </c>
      <c r="K222" s="953"/>
      <c r="L222" s="762">
        <v>43298.5</v>
      </c>
      <c r="M222" s="753"/>
      <c r="N222" s="754">
        <f t="shared" si="27"/>
        <v>43298.5</v>
      </c>
      <c r="O222" s="57"/>
    </row>
    <row r="223" spans="1:15" x14ac:dyDescent="0.2">
      <c r="A223" s="755">
        <f t="shared" si="28"/>
        <v>11.209999999999999</v>
      </c>
      <c r="B223" s="756" t="s">
        <v>585</v>
      </c>
      <c r="C223" s="900" t="s">
        <v>239</v>
      </c>
      <c r="D223" s="900">
        <v>20</v>
      </c>
      <c r="E223" s="747">
        <v>8600</v>
      </c>
      <c r="F223" s="790">
        <f t="shared" si="24"/>
        <v>172000</v>
      </c>
      <c r="G223" s="953">
        <v>20</v>
      </c>
      <c r="H223" s="953"/>
      <c r="I223" s="954">
        <f t="shared" si="25"/>
        <v>20</v>
      </c>
      <c r="J223" s="955">
        <f t="shared" si="26"/>
        <v>100</v>
      </c>
      <c r="K223" s="953"/>
      <c r="L223" s="762">
        <v>172000</v>
      </c>
      <c r="M223" s="753"/>
      <c r="N223" s="754">
        <f t="shared" si="27"/>
        <v>172000</v>
      </c>
      <c r="O223" s="57"/>
    </row>
    <row r="224" spans="1:15" x14ac:dyDescent="0.2">
      <c r="A224" s="755">
        <f t="shared" si="28"/>
        <v>11.219999999999999</v>
      </c>
      <c r="B224" s="756" t="s">
        <v>586</v>
      </c>
      <c r="C224" s="900" t="s">
        <v>239</v>
      </c>
      <c r="D224" s="900">
        <v>4</v>
      </c>
      <c r="E224" s="747">
        <v>4565</v>
      </c>
      <c r="F224" s="790">
        <f t="shared" si="24"/>
        <v>18260</v>
      </c>
      <c r="G224" s="953">
        <v>4</v>
      </c>
      <c r="H224" s="953"/>
      <c r="I224" s="954">
        <f t="shared" si="25"/>
        <v>4</v>
      </c>
      <c r="J224" s="955">
        <f t="shared" si="26"/>
        <v>100</v>
      </c>
      <c r="K224" s="953"/>
      <c r="L224" s="762">
        <v>18260</v>
      </c>
      <c r="M224" s="753"/>
      <c r="N224" s="754">
        <f t="shared" si="27"/>
        <v>18260</v>
      </c>
      <c r="O224" s="57"/>
    </row>
    <row r="225" spans="1:15" x14ac:dyDescent="0.2">
      <c r="A225" s="755">
        <f t="shared" si="28"/>
        <v>11.229999999999999</v>
      </c>
      <c r="B225" s="756" t="s">
        <v>587</v>
      </c>
      <c r="C225" s="900" t="s">
        <v>239</v>
      </c>
      <c r="D225" s="900">
        <v>4</v>
      </c>
      <c r="E225" s="747">
        <v>2857.84</v>
      </c>
      <c r="F225" s="790">
        <f t="shared" si="24"/>
        <v>11431.36</v>
      </c>
      <c r="G225" s="953">
        <v>4</v>
      </c>
      <c r="H225" s="953"/>
      <c r="I225" s="954">
        <f t="shared" si="25"/>
        <v>4</v>
      </c>
      <c r="J225" s="955">
        <f t="shared" si="26"/>
        <v>100</v>
      </c>
      <c r="K225" s="953"/>
      <c r="L225" s="762">
        <v>11431.36</v>
      </c>
      <c r="M225" s="753"/>
      <c r="N225" s="754">
        <f t="shared" si="27"/>
        <v>11431.36</v>
      </c>
      <c r="O225" s="57"/>
    </row>
    <row r="226" spans="1:15" x14ac:dyDescent="0.2">
      <c r="A226" s="755">
        <f t="shared" si="28"/>
        <v>11.239999999999998</v>
      </c>
      <c r="B226" s="756" t="s">
        <v>588</v>
      </c>
      <c r="C226" s="900" t="s">
        <v>239</v>
      </c>
      <c r="D226" s="900">
        <v>2</v>
      </c>
      <c r="E226" s="747">
        <v>210</v>
      </c>
      <c r="F226" s="790">
        <f t="shared" si="24"/>
        <v>420</v>
      </c>
      <c r="G226" s="953">
        <v>2</v>
      </c>
      <c r="H226" s="953"/>
      <c r="I226" s="954">
        <f t="shared" si="25"/>
        <v>2</v>
      </c>
      <c r="J226" s="955">
        <f t="shared" si="26"/>
        <v>100</v>
      </c>
      <c r="K226" s="953"/>
      <c r="L226" s="762">
        <v>420</v>
      </c>
      <c r="M226" s="753"/>
      <c r="N226" s="754">
        <f t="shared" si="27"/>
        <v>420</v>
      </c>
      <c r="O226" s="57"/>
    </row>
    <row r="227" spans="1:15" x14ac:dyDescent="0.2">
      <c r="A227" s="755">
        <f t="shared" si="28"/>
        <v>11.249999999999998</v>
      </c>
      <c r="B227" s="756" t="s">
        <v>589</v>
      </c>
      <c r="C227" s="900" t="s">
        <v>239</v>
      </c>
      <c r="D227" s="900">
        <v>4</v>
      </c>
      <c r="E227" s="747">
        <v>3396.03</v>
      </c>
      <c r="F227" s="790">
        <f t="shared" si="24"/>
        <v>13584.12</v>
      </c>
      <c r="G227" s="953">
        <v>4</v>
      </c>
      <c r="H227" s="953"/>
      <c r="I227" s="954">
        <f t="shared" si="25"/>
        <v>4</v>
      </c>
      <c r="J227" s="955">
        <f t="shared" si="26"/>
        <v>100</v>
      </c>
      <c r="K227" s="953"/>
      <c r="L227" s="762">
        <v>13584.12</v>
      </c>
      <c r="M227" s="753"/>
      <c r="N227" s="754">
        <f t="shared" si="27"/>
        <v>13584.12</v>
      </c>
      <c r="O227" s="57"/>
    </row>
    <row r="228" spans="1:15" x14ac:dyDescent="0.2">
      <c r="A228" s="755">
        <f t="shared" si="28"/>
        <v>11.259999999999998</v>
      </c>
      <c r="B228" s="756" t="s">
        <v>590</v>
      </c>
      <c r="C228" s="900" t="s">
        <v>206</v>
      </c>
      <c r="D228" s="900">
        <v>1</v>
      </c>
      <c r="E228" s="747">
        <v>45</v>
      </c>
      <c r="F228" s="790">
        <f t="shared" si="24"/>
        <v>45</v>
      </c>
      <c r="G228" s="953">
        <v>1</v>
      </c>
      <c r="H228" s="953"/>
      <c r="I228" s="954">
        <f t="shared" si="25"/>
        <v>1</v>
      </c>
      <c r="J228" s="955">
        <f t="shared" si="26"/>
        <v>100</v>
      </c>
      <c r="K228" s="953"/>
      <c r="L228" s="762">
        <v>45</v>
      </c>
      <c r="M228" s="753"/>
      <c r="N228" s="754">
        <f t="shared" si="27"/>
        <v>45</v>
      </c>
      <c r="O228" s="57"/>
    </row>
    <row r="229" spans="1:15" x14ac:dyDescent="0.2">
      <c r="A229" s="755">
        <f t="shared" si="28"/>
        <v>11.269999999999998</v>
      </c>
      <c r="B229" s="756" t="s">
        <v>591</v>
      </c>
      <c r="C229" s="900" t="s">
        <v>206</v>
      </c>
      <c r="D229" s="900">
        <v>1</v>
      </c>
      <c r="E229" s="747">
        <v>28</v>
      </c>
      <c r="F229" s="790">
        <f t="shared" si="24"/>
        <v>28</v>
      </c>
      <c r="G229" s="953">
        <v>1</v>
      </c>
      <c r="H229" s="953"/>
      <c r="I229" s="954">
        <f t="shared" si="25"/>
        <v>1</v>
      </c>
      <c r="J229" s="955">
        <f t="shared" si="26"/>
        <v>100</v>
      </c>
      <c r="K229" s="953"/>
      <c r="L229" s="762">
        <v>28</v>
      </c>
      <c r="M229" s="753"/>
      <c r="N229" s="754">
        <f t="shared" si="27"/>
        <v>28</v>
      </c>
      <c r="O229" s="57"/>
    </row>
    <row r="230" spans="1:15" x14ac:dyDescent="0.2">
      <c r="A230" s="755">
        <f t="shared" si="28"/>
        <v>11.279999999999998</v>
      </c>
      <c r="B230" s="756" t="s">
        <v>592</v>
      </c>
      <c r="C230" s="900" t="s">
        <v>206</v>
      </c>
      <c r="D230" s="900">
        <v>1</v>
      </c>
      <c r="E230" s="747">
        <v>43</v>
      </c>
      <c r="F230" s="790">
        <f t="shared" si="24"/>
        <v>43</v>
      </c>
      <c r="G230" s="953">
        <v>1</v>
      </c>
      <c r="H230" s="953"/>
      <c r="I230" s="954">
        <f t="shared" si="25"/>
        <v>1</v>
      </c>
      <c r="J230" s="955">
        <f t="shared" si="26"/>
        <v>100</v>
      </c>
      <c r="K230" s="953"/>
      <c r="L230" s="762">
        <v>43</v>
      </c>
      <c r="M230" s="753"/>
      <c r="N230" s="754">
        <f t="shared" si="27"/>
        <v>43</v>
      </c>
      <c r="O230" s="57"/>
    </row>
    <row r="231" spans="1:15" x14ac:dyDescent="0.2">
      <c r="A231" s="755">
        <f t="shared" si="28"/>
        <v>11.289999999999997</v>
      </c>
      <c r="B231" s="756" t="s">
        <v>593</v>
      </c>
      <c r="C231" s="900" t="s">
        <v>239</v>
      </c>
      <c r="D231" s="900">
        <v>6</v>
      </c>
      <c r="E231" s="747">
        <v>105.52</v>
      </c>
      <c r="F231" s="790">
        <f t="shared" si="24"/>
        <v>633.12</v>
      </c>
      <c r="G231" s="953">
        <v>6</v>
      </c>
      <c r="H231" s="953"/>
      <c r="I231" s="954">
        <f t="shared" si="25"/>
        <v>6</v>
      </c>
      <c r="J231" s="955">
        <f t="shared" si="26"/>
        <v>100</v>
      </c>
      <c r="K231" s="953"/>
      <c r="L231" s="762">
        <v>633.12</v>
      </c>
      <c r="M231" s="753"/>
      <c r="N231" s="754">
        <f t="shared" si="27"/>
        <v>633.12</v>
      </c>
      <c r="O231" s="57"/>
    </row>
    <row r="232" spans="1:15" x14ac:dyDescent="0.2">
      <c r="A232" s="755">
        <f t="shared" si="28"/>
        <v>11.299999999999997</v>
      </c>
      <c r="B232" s="756" t="s">
        <v>594</v>
      </c>
      <c r="C232" s="900" t="s">
        <v>239</v>
      </c>
      <c r="D232" s="900">
        <v>113</v>
      </c>
      <c r="E232" s="747">
        <v>1093.51</v>
      </c>
      <c r="F232" s="790">
        <f t="shared" si="24"/>
        <v>123566.63</v>
      </c>
      <c r="G232" s="953">
        <v>113</v>
      </c>
      <c r="H232" s="953"/>
      <c r="I232" s="954">
        <f t="shared" si="25"/>
        <v>113</v>
      </c>
      <c r="J232" s="955">
        <f t="shared" si="26"/>
        <v>100</v>
      </c>
      <c r="K232" s="953"/>
      <c r="L232" s="762">
        <v>123566.63</v>
      </c>
      <c r="M232" s="753"/>
      <c r="N232" s="754">
        <f t="shared" si="27"/>
        <v>123566.63</v>
      </c>
      <c r="O232" s="57"/>
    </row>
    <row r="233" spans="1:15" x14ac:dyDescent="0.2">
      <c r="A233" s="755">
        <f t="shared" si="28"/>
        <v>11.309999999999997</v>
      </c>
      <c r="B233" s="756" t="s">
        <v>595</v>
      </c>
      <c r="C233" s="900" t="s">
        <v>239</v>
      </c>
      <c r="D233" s="900">
        <v>85</v>
      </c>
      <c r="E233" s="747">
        <v>2000</v>
      </c>
      <c r="F233" s="790">
        <f t="shared" si="24"/>
        <v>170000</v>
      </c>
      <c r="G233" s="953">
        <v>85</v>
      </c>
      <c r="H233" s="953"/>
      <c r="I233" s="954">
        <f t="shared" si="25"/>
        <v>85</v>
      </c>
      <c r="J233" s="955">
        <f t="shared" si="26"/>
        <v>100</v>
      </c>
      <c r="K233" s="953"/>
      <c r="L233" s="762">
        <v>170000</v>
      </c>
      <c r="M233" s="753"/>
      <c r="N233" s="754">
        <f t="shared" si="27"/>
        <v>170000</v>
      </c>
      <c r="O233" s="57"/>
    </row>
    <row r="234" spans="1:15" x14ac:dyDescent="0.2">
      <c r="A234" s="755">
        <f t="shared" si="28"/>
        <v>11.319999999999997</v>
      </c>
      <c r="B234" s="756" t="s">
        <v>596</v>
      </c>
      <c r="C234" s="900" t="s">
        <v>31</v>
      </c>
      <c r="D234" s="900">
        <v>1</v>
      </c>
      <c r="E234" s="747">
        <v>4500</v>
      </c>
      <c r="F234" s="790">
        <f t="shared" si="24"/>
        <v>4500</v>
      </c>
      <c r="G234" s="953">
        <v>1</v>
      </c>
      <c r="H234" s="953"/>
      <c r="I234" s="954">
        <f t="shared" si="25"/>
        <v>1</v>
      </c>
      <c r="J234" s="955">
        <f t="shared" si="26"/>
        <v>100</v>
      </c>
      <c r="K234" s="953"/>
      <c r="L234" s="762">
        <v>4500</v>
      </c>
      <c r="M234" s="753"/>
      <c r="N234" s="754">
        <f t="shared" si="27"/>
        <v>4500</v>
      </c>
      <c r="O234" s="57"/>
    </row>
    <row r="235" spans="1:15" x14ac:dyDescent="0.2">
      <c r="A235" s="755">
        <f t="shared" si="28"/>
        <v>11.329999999999997</v>
      </c>
      <c r="B235" s="756" t="s">
        <v>542</v>
      </c>
      <c r="C235" s="900" t="s">
        <v>31</v>
      </c>
      <c r="D235" s="900">
        <v>1</v>
      </c>
      <c r="E235" s="747">
        <v>785000</v>
      </c>
      <c r="F235" s="790">
        <f t="shared" si="24"/>
        <v>785000</v>
      </c>
      <c r="G235" s="953">
        <v>1</v>
      </c>
      <c r="H235" s="953"/>
      <c r="I235" s="954">
        <f t="shared" si="25"/>
        <v>1</v>
      </c>
      <c r="J235" s="955">
        <f t="shared" si="26"/>
        <v>100</v>
      </c>
      <c r="K235" s="953"/>
      <c r="L235" s="762">
        <v>785000</v>
      </c>
      <c r="M235" s="753"/>
      <c r="N235" s="754">
        <f t="shared" si="27"/>
        <v>785000</v>
      </c>
      <c r="O235" s="57"/>
    </row>
    <row r="236" spans="1:15" ht="21.75" x14ac:dyDescent="0.2">
      <c r="A236" s="908"/>
      <c r="B236" s="765" t="s">
        <v>597</v>
      </c>
      <c r="C236" s="747"/>
      <c r="D236" s="746"/>
      <c r="E236" s="747"/>
      <c r="F236" s="909">
        <f>F186+F187+F188+F189+F190+F191+F192+F193+F194+F195+F196+F197+F198+F216+F217+F218+F219+F220+F221+F222+F223+F224+F225+F226+F227+F228+F229+F230+F231+F232+F233+F234+F235</f>
        <v>6486685.0479999995</v>
      </c>
      <c r="G236" s="953"/>
      <c r="H236" s="953"/>
      <c r="I236" s="957"/>
      <c r="J236" s="955"/>
      <c r="K236" s="953"/>
      <c r="L236" s="767">
        <f>L186+L187+L188+L189+L190+L191+L192+L193+L194+L195+L196+L197+L198+L216+L217+L218+L219+L220+L221+L222+L223+L224+L225+L226+L227+L228+L229+L230+L231+L232+L233+L234+L235</f>
        <v>6486685.0499999998</v>
      </c>
      <c r="M236" s="910">
        <f>M186+M187+M188+M189+M190+M191+M192+M193+M194+M195+M196+M197+M198+M216+M217+M218+M219+M220+M221+M222+M223+M224+M225+M226+M227+M228+M229+M230+M231+M232+M233+M234+M235</f>
        <v>0</v>
      </c>
      <c r="N236" s="769">
        <f t="shared" si="27"/>
        <v>6486685.0499999998</v>
      </c>
      <c r="O236" s="57"/>
    </row>
    <row r="237" spans="1:15" ht="21.75" x14ac:dyDescent="0.2">
      <c r="A237" s="939">
        <v>12</v>
      </c>
      <c r="B237" s="765" t="s">
        <v>598</v>
      </c>
      <c r="C237" s="747"/>
      <c r="D237" s="746"/>
      <c r="E237" s="747"/>
      <c r="F237" s="747"/>
      <c r="G237" s="953"/>
      <c r="H237" s="953"/>
      <c r="I237" s="957"/>
      <c r="J237" s="955"/>
      <c r="K237" s="953"/>
      <c r="L237" s="752"/>
      <c r="M237" s="753"/>
      <c r="N237" s="754"/>
      <c r="O237" s="57"/>
    </row>
    <row r="238" spans="1:15" x14ac:dyDescent="0.2">
      <c r="A238" s="755">
        <f>A237+0.01</f>
        <v>12.01</v>
      </c>
      <c r="B238" s="756" t="s">
        <v>599</v>
      </c>
      <c r="C238" s="747" t="s">
        <v>206</v>
      </c>
      <c r="D238" s="900">
        <v>1</v>
      </c>
      <c r="E238" s="747">
        <v>750</v>
      </c>
      <c r="F238" s="747">
        <f>D238*E238</f>
        <v>750</v>
      </c>
      <c r="G238" s="953">
        <v>1</v>
      </c>
      <c r="H238" s="953"/>
      <c r="I238" s="954">
        <f>G238+H238</f>
        <v>1</v>
      </c>
      <c r="J238" s="955">
        <f t="shared" si="26"/>
        <v>100</v>
      </c>
      <c r="K238" s="953"/>
      <c r="L238" s="762">
        <v>750</v>
      </c>
      <c r="M238" s="753"/>
      <c r="N238" s="754">
        <f>L238+M238</f>
        <v>750</v>
      </c>
      <c r="O238" s="57"/>
    </row>
    <row r="239" spans="1:15" x14ac:dyDescent="0.2">
      <c r="A239" s="755">
        <f t="shared" ref="A239:A248" si="29">A238+0.01</f>
        <v>12.02</v>
      </c>
      <c r="B239" s="756" t="s">
        <v>600</v>
      </c>
      <c r="C239" s="747" t="s">
        <v>309</v>
      </c>
      <c r="D239" s="900">
        <v>450</v>
      </c>
      <c r="E239" s="747">
        <v>77.33</v>
      </c>
      <c r="F239" s="747">
        <f t="shared" ref="F239:F248" si="30">D239*E239</f>
        <v>34798.5</v>
      </c>
      <c r="G239" s="953">
        <v>450</v>
      </c>
      <c r="H239" s="953"/>
      <c r="I239" s="954">
        <f t="shared" ref="I239:I248" si="31">G239+H239</f>
        <v>450</v>
      </c>
      <c r="J239" s="955">
        <f t="shared" si="26"/>
        <v>100</v>
      </c>
      <c r="K239" s="953"/>
      <c r="L239" s="762">
        <v>34798.5</v>
      </c>
      <c r="M239" s="753"/>
      <c r="N239" s="754">
        <f t="shared" ref="N239:N248" si="32">L239+M239</f>
        <v>34798.5</v>
      </c>
      <c r="O239" s="57"/>
    </row>
    <row r="240" spans="1:15" x14ac:dyDescent="0.2">
      <c r="A240" s="755">
        <f t="shared" si="29"/>
        <v>12.03</v>
      </c>
      <c r="B240" s="756" t="s">
        <v>601</v>
      </c>
      <c r="C240" s="747" t="s">
        <v>239</v>
      </c>
      <c r="D240" s="900">
        <v>2</v>
      </c>
      <c r="E240" s="747">
        <v>2115.96</v>
      </c>
      <c r="F240" s="747">
        <f t="shared" si="30"/>
        <v>4231.92</v>
      </c>
      <c r="G240" s="953">
        <v>2</v>
      </c>
      <c r="H240" s="953"/>
      <c r="I240" s="954">
        <f t="shared" si="31"/>
        <v>2</v>
      </c>
      <c r="J240" s="955">
        <f t="shared" si="26"/>
        <v>100</v>
      </c>
      <c r="K240" s="953"/>
      <c r="L240" s="762">
        <v>4231.92</v>
      </c>
      <c r="M240" s="753"/>
      <c r="N240" s="754">
        <f t="shared" si="32"/>
        <v>4231.92</v>
      </c>
      <c r="O240" s="57"/>
    </row>
    <row r="241" spans="1:15" x14ac:dyDescent="0.2">
      <c r="A241" s="755">
        <f t="shared" si="29"/>
        <v>12.04</v>
      </c>
      <c r="B241" s="756" t="s">
        <v>602</v>
      </c>
      <c r="C241" s="747" t="s">
        <v>239</v>
      </c>
      <c r="D241" s="900">
        <v>0.5</v>
      </c>
      <c r="E241" s="747">
        <v>823.84</v>
      </c>
      <c r="F241" s="747">
        <f t="shared" si="30"/>
        <v>411.92</v>
      </c>
      <c r="G241" s="953">
        <v>0.5</v>
      </c>
      <c r="H241" s="953"/>
      <c r="I241" s="954">
        <f t="shared" si="31"/>
        <v>0.5</v>
      </c>
      <c r="J241" s="955">
        <f t="shared" si="26"/>
        <v>100</v>
      </c>
      <c r="K241" s="953"/>
      <c r="L241" s="762">
        <v>411.92</v>
      </c>
      <c r="M241" s="753"/>
      <c r="N241" s="754">
        <f t="shared" si="32"/>
        <v>411.92</v>
      </c>
      <c r="O241" s="57"/>
    </row>
    <row r="242" spans="1:15" x14ac:dyDescent="0.2">
      <c r="A242" s="755">
        <f t="shared" si="29"/>
        <v>12.049999999999999</v>
      </c>
      <c r="B242" s="756" t="s">
        <v>603</v>
      </c>
      <c r="C242" s="747" t="s">
        <v>239</v>
      </c>
      <c r="D242" s="900">
        <v>4</v>
      </c>
      <c r="E242" s="747">
        <v>42.99</v>
      </c>
      <c r="F242" s="747">
        <f t="shared" si="30"/>
        <v>171.96</v>
      </c>
      <c r="G242" s="953">
        <v>4</v>
      </c>
      <c r="H242" s="953"/>
      <c r="I242" s="954">
        <f t="shared" si="31"/>
        <v>4</v>
      </c>
      <c r="J242" s="955">
        <f t="shared" si="26"/>
        <v>100</v>
      </c>
      <c r="K242" s="953"/>
      <c r="L242" s="762">
        <v>171.96</v>
      </c>
      <c r="M242" s="753"/>
      <c r="N242" s="754">
        <f t="shared" si="32"/>
        <v>171.96</v>
      </c>
      <c r="O242" s="57"/>
    </row>
    <row r="243" spans="1:15" x14ac:dyDescent="0.2">
      <c r="A243" s="755">
        <f t="shared" si="29"/>
        <v>12.059999999999999</v>
      </c>
      <c r="B243" s="756" t="s">
        <v>604</v>
      </c>
      <c r="C243" s="747" t="s">
        <v>206</v>
      </c>
      <c r="D243" s="900">
        <v>1</v>
      </c>
      <c r="E243" s="747">
        <v>6707.78</v>
      </c>
      <c r="F243" s="747">
        <f t="shared" si="30"/>
        <v>6707.78</v>
      </c>
      <c r="G243" s="953">
        <v>1</v>
      </c>
      <c r="H243" s="953"/>
      <c r="I243" s="958">
        <f t="shared" si="31"/>
        <v>1</v>
      </c>
      <c r="J243" s="955">
        <f t="shared" si="26"/>
        <v>100</v>
      </c>
      <c r="K243" s="953"/>
      <c r="L243" s="762">
        <v>6707.78</v>
      </c>
      <c r="M243" s="753"/>
      <c r="N243" s="754">
        <f t="shared" si="32"/>
        <v>6707.78</v>
      </c>
      <c r="O243" s="57"/>
    </row>
    <row r="244" spans="1:15" x14ac:dyDescent="0.2">
      <c r="A244" s="755">
        <f t="shared" si="29"/>
        <v>12.069999999999999</v>
      </c>
      <c r="B244" s="756" t="s">
        <v>605</v>
      </c>
      <c r="C244" s="747" t="s">
        <v>29</v>
      </c>
      <c r="D244" s="900">
        <v>13</v>
      </c>
      <c r="E244" s="747">
        <v>95.62</v>
      </c>
      <c r="F244" s="747">
        <f t="shared" si="30"/>
        <v>1243.06</v>
      </c>
      <c r="G244" s="953">
        <v>13</v>
      </c>
      <c r="H244" s="953"/>
      <c r="I244" s="954">
        <f t="shared" si="31"/>
        <v>13</v>
      </c>
      <c r="J244" s="955">
        <f t="shared" si="26"/>
        <v>100</v>
      </c>
      <c r="K244" s="953"/>
      <c r="L244" s="762">
        <v>1243.06</v>
      </c>
      <c r="M244" s="753"/>
      <c r="N244" s="754">
        <f t="shared" si="32"/>
        <v>1243.06</v>
      </c>
      <c r="O244" s="57"/>
    </row>
    <row r="245" spans="1:15" x14ac:dyDescent="0.2">
      <c r="A245" s="755">
        <f t="shared" si="29"/>
        <v>12.079999999999998</v>
      </c>
      <c r="B245" s="756" t="s">
        <v>606</v>
      </c>
      <c r="C245" s="747" t="s">
        <v>239</v>
      </c>
      <c r="D245" s="900">
        <v>2</v>
      </c>
      <c r="E245" s="747">
        <v>48.14</v>
      </c>
      <c r="F245" s="747">
        <f t="shared" si="30"/>
        <v>96.28</v>
      </c>
      <c r="G245" s="953">
        <v>2</v>
      </c>
      <c r="H245" s="953"/>
      <c r="I245" s="954">
        <f t="shared" si="31"/>
        <v>2</v>
      </c>
      <c r="J245" s="955">
        <f t="shared" si="26"/>
        <v>100</v>
      </c>
      <c r="K245" s="953"/>
      <c r="L245" s="762">
        <v>96.28</v>
      </c>
      <c r="M245" s="753"/>
      <c r="N245" s="754">
        <f t="shared" si="32"/>
        <v>96.28</v>
      </c>
      <c r="O245" s="57"/>
    </row>
    <row r="246" spans="1:15" x14ac:dyDescent="0.2">
      <c r="A246" s="755">
        <f t="shared" si="29"/>
        <v>12.089999999999998</v>
      </c>
      <c r="B246" s="756" t="s">
        <v>607</v>
      </c>
      <c r="C246" s="747" t="s">
        <v>239</v>
      </c>
      <c r="D246" s="900">
        <v>2</v>
      </c>
      <c r="E246" s="747">
        <v>36.64</v>
      </c>
      <c r="F246" s="747">
        <f t="shared" si="30"/>
        <v>73.28</v>
      </c>
      <c r="G246" s="953">
        <v>2</v>
      </c>
      <c r="H246" s="953"/>
      <c r="I246" s="954">
        <f t="shared" si="31"/>
        <v>2</v>
      </c>
      <c r="J246" s="955">
        <f t="shared" si="26"/>
        <v>100</v>
      </c>
      <c r="K246" s="953"/>
      <c r="L246" s="762">
        <v>73.28</v>
      </c>
      <c r="M246" s="753"/>
      <c r="N246" s="754">
        <f t="shared" si="32"/>
        <v>73.28</v>
      </c>
      <c r="O246" s="57"/>
    </row>
    <row r="247" spans="1:15" x14ac:dyDescent="0.2">
      <c r="A247" s="755">
        <f t="shared" si="29"/>
        <v>12.099999999999998</v>
      </c>
      <c r="B247" s="756" t="s">
        <v>608</v>
      </c>
      <c r="C247" s="747" t="s">
        <v>135</v>
      </c>
      <c r="D247" s="900">
        <v>6.24</v>
      </c>
      <c r="E247" s="747">
        <v>546.76</v>
      </c>
      <c r="F247" s="747">
        <f t="shared" si="30"/>
        <v>3411.7824000000001</v>
      </c>
      <c r="G247" s="953">
        <v>6.24</v>
      </c>
      <c r="H247" s="953"/>
      <c r="I247" s="954">
        <f t="shared" si="31"/>
        <v>6.24</v>
      </c>
      <c r="J247" s="955">
        <f t="shared" si="26"/>
        <v>100</v>
      </c>
      <c r="K247" s="953"/>
      <c r="L247" s="762">
        <v>3411.78</v>
      </c>
      <c r="M247" s="753"/>
      <c r="N247" s="754">
        <f t="shared" si="32"/>
        <v>3411.78</v>
      </c>
      <c r="O247" s="57"/>
    </row>
    <row r="248" spans="1:15" ht="13.5" thickBot="1" x14ac:dyDescent="0.25">
      <c r="A248" s="755">
        <f t="shared" si="29"/>
        <v>12.109999999999998</v>
      </c>
      <c r="B248" s="841" t="s">
        <v>609</v>
      </c>
      <c r="C248" s="843" t="s">
        <v>135</v>
      </c>
      <c r="D248" s="892">
        <v>8.1199999999999992</v>
      </c>
      <c r="E248" s="843">
        <v>106.25</v>
      </c>
      <c r="F248" s="843">
        <f t="shared" si="30"/>
        <v>862.74999999999989</v>
      </c>
      <c r="G248" s="959">
        <v>8.1199999999999992</v>
      </c>
      <c r="H248" s="959"/>
      <c r="I248" s="960">
        <f t="shared" si="31"/>
        <v>8.1199999999999992</v>
      </c>
      <c r="J248" s="961">
        <f t="shared" si="26"/>
        <v>100</v>
      </c>
      <c r="K248" s="959"/>
      <c r="L248" s="848">
        <v>862.75</v>
      </c>
      <c r="M248" s="942"/>
      <c r="N248" s="850">
        <f t="shared" si="32"/>
        <v>862.75</v>
      </c>
      <c r="O248" s="57"/>
    </row>
    <row r="249" spans="1:15" x14ac:dyDescent="0.2">
      <c r="A249" s="851"/>
      <c r="B249" s="852"/>
      <c r="C249" s="854"/>
      <c r="D249" s="858"/>
      <c r="E249" s="854"/>
      <c r="F249" s="854"/>
      <c r="G249" s="854"/>
      <c r="H249" s="854"/>
      <c r="I249" s="962"/>
      <c r="J249" s="943"/>
      <c r="K249" s="854"/>
      <c r="L249" s="858"/>
      <c r="M249" s="854"/>
      <c r="N249" s="854"/>
      <c r="O249" s="57"/>
    </row>
    <row r="250" spans="1:15" x14ac:dyDescent="0.2">
      <c r="A250" s="851"/>
      <c r="B250" s="852"/>
      <c r="C250" s="854"/>
      <c r="D250" s="858"/>
      <c r="E250" s="854"/>
      <c r="F250" s="854"/>
      <c r="G250" s="854"/>
      <c r="H250" s="854"/>
      <c r="I250" s="962"/>
      <c r="J250" s="943"/>
      <c r="K250" s="854"/>
      <c r="L250" s="858"/>
      <c r="M250" s="854"/>
      <c r="N250" s="854"/>
      <c r="O250" s="57"/>
    </row>
    <row r="251" spans="1:15" x14ac:dyDescent="0.2">
      <c r="A251" s="851"/>
      <c r="B251" s="852"/>
      <c r="C251" s="854"/>
      <c r="D251" s="858"/>
      <c r="E251" s="854"/>
      <c r="F251" s="854"/>
      <c r="G251" s="854"/>
      <c r="H251" s="854"/>
      <c r="I251" s="962"/>
      <c r="J251" s="943"/>
      <c r="K251" s="854"/>
      <c r="L251" s="858"/>
      <c r="M251" s="854"/>
      <c r="N251" s="854"/>
      <c r="O251" s="57"/>
    </row>
    <row r="252" spans="1:15" ht="13.5" thickBot="1" x14ac:dyDescent="0.25">
      <c r="A252" s="851"/>
      <c r="B252" s="852"/>
      <c r="C252" s="854"/>
      <c r="D252" s="858"/>
      <c r="E252" s="854"/>
      <c r="F252" s="854"/>
      <c r="G252" s="854"/>
      <c r="H252" s="854"/>
      <c r="I252" s="962"/>
      <c r="J252" s="943"/>
      <c r="K252" s="854"/>
      <c r="L252" s="858"/>
      <c r="M252" s="854"/>
      <c r="N252" s="854"/>
      <c r="O252" s="57"/>
    </row>
    <row r="253" spans="1:15" x14ac:dyDescent="0.2">
      <c r="A253" s="1279" t="s">
        <v>0</v>
      </c>
      <c r="B253" s="1280"/>
      <c r="C253" s="1280"/>
      <c r="D253" s="1280"/>
      <c r="E253" s="1280"/>
      <c r="F253" s="1280"/>
      <c r="G253" s="1280"/>
      <c r="H253" s="1280"/>
      <c r="I253" s="1280"/>
      <c r="J253" s="1280"/>
      <c r="K253" s="1280"/>
      <c r="L253" s="1280"/>
      <c r="M253" s="1280"/>
      <c r="N253" s="1281"/>
      <c r="O253" s="57"/>
    </row>
    <row r="254" spans="1:15" x14ac:dyDescent="0.2">
      <c r="A254" s="1282" t="s">
        <v>1</v>
      </c>
      <c r="B254" s="1283"/>
      <c r="C254" s="1283"/>
      <c r="D254" s="1283"/>
      <c r="E254" s="1283"/>
      <c r="F254" s="1283"/>
      <c r="G254" s="1283"/>
      <c r="H254" s="1283"/>
      <c r="I254" s="1283"/>
      <c r="J254" s="1283"/>
      <c r="K254" s="1283"/>
      <c r="L254" s="1283"/>
      <c r="M254" s="1283"/>
      <c r="N254" s="1284"/>
      <c r="O254" s="57"/>
    </row>
    <row r="255" spans="1:15" x14ac:dyDescent="0.2">
      <c r="A255" s="708"/>
      <c r="B255" s="709"/>
      <c r="C255" s="709"/>
      <c r="D255" s="709"/>
      <c r="E255" s="709"/>
      <c r="F255" s="709"/>
      <c r="G255" s="709"/>
      <c r="H255" s="709"/>
      <c r="I255" s="709"/>
      <c r="J255" s="709"/>
      <c r="K255" s="709"/>
      <c r="L255" s="709"/>
      <c r="M255" s="709"/>
      <c r="N255" s="710" t="s">
        <v>610</v>
      </c>
      <c r="O255" s="57"/>
    </row>
    <row r="256" spans="1:15" x14ac:dyDescent="0.2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11"/>
      <c r="O256" s="57"/>
    </row>
    <row r="257" spans="1:15" x14ac:dyDescent="0.2">
      <c r="A257" s="11"/>
      <c r="B257" s="712" t="s">
        <v>3</v>
      </c>
      <c r="C257" s="439" t="s">
        <v>474</v>
      </c>
      <c r="D257" s="439"/>
      <c r="E257" s="439"/>
      <c r="F257" s="439"/>
      <c r="G257" s="713"/>
      <c r="H257" s="714"/>
      <c r="I257" s="714"/>
      <c r="J257" s="714"/>
      <c r="K257" s="714"/>
      <c r="L257" s="714"/>
      <c r="M257" s="712" t="s">
        <v>5</v>
      </c>
      <c r="N257" s="715">
        <v>21082083.82</v>
      </c>
      <c r="O257" s="57"/>
    </row>
    <row r="258" spans="1:15" x14ac:dyDescent="0.2">
      <c r="A258" s="11"/>
      <c r="B258" s="712" t="s">
        <v>6</v>
      </c>
      <c r="C258" s="716">
        <v>4</v>
      </c>
      <c r="D258" s="714"/>
      <c r="E258" s="439"/>
      <c r="F258" s="439"/>
      <c r="G258" s="439"/>
      <c r="H258" s="714"/>
      <c r="I258" s="714"/>
      <c r="J258" s="714"/>
      <c r="K258" s="714"/>
      <c r="L258" s="714"/>
      <c r="M258" s="712" t="s">
        <v>7</v>
      </c>
      <c r="N258" s="715">
        <v>4216416.76</v>
      </c>
      <c r="O258" s="57"/>
    </row>
    <row r="259" spans="1:15" x14ac:dyDescent="0.2">
      <c r="A259" s="11"/>
      <c r="B259" s="712" t="s">
        <v>8</v>
      </c>
      <c r="C259" s="439" t="s">
        <v>126</v>
      </c>
      <c r="D259" s="439"/>
      <c r="E259" s="439"/>
      <c r="F259" s="439"/>
      <c r="G259" s="717"/>
      <c r="H259" s="714"/>
      <c r="I259" s="714"/>
      <c r="J259" s="714"/>
      <c r="K259" s="714"/>
      <c r="L259" s="714"/>
      <c r="M259" s="712" t="s">
        <v>10</v>
      </c>
      <c r="N259" s="718" t="s">
        <v>475</v>
      </c>
      <c r="O259" s="57"/>
    </row>
    <row r="260" spans="1:15" x14ac:dyDescent="0.2">
      <c r="A260" s="11"/>
      <c r="B260" s="712" t="s">
        <v>12</v>
      </c>
      <c r="C260" s="439" t="s">
        <v>476</v>
      </c>
      <c r="D260" s="439"/>
      <c r="E260" s="439"/>
      <c r="F260" s="439"/>
      <c r="G260" s="439"/>
      <c r="H260" s="714"/>
      <c r="I260" s="714"/>
      <c r="J260" s="714"/>
      <c r="K260" s="714"/>
      <c r="L260" s="714"/>
      <c r="M260" s="714"/>
      <c r="N260" s="719"/>
      <c r="O260" s="57"/>
    </row>
    <row r="261" spans="1:15" ht="13.5" thickBot="1" x14ac:dyDescent="0.25">
      <c r="A261" s="963"/>
      <c r="B261" s="964"/>
      <c r="C261" s="965"/>
      <c r="D261" s="965"/>
      <c r="E261" s="965"/>
      <c r="F261" s="965"/>
      <c r="G261" s="965"/>
      <c r="H261" s="966"/>
      <c r="I261" s="966"/>
      <c r="J261" s="966"/>
      <c r="K261" s="966"/>
      <c r="L261" s="966"/>
      <c r="M261" s="966"/>
      <c r="N261" s="967"/>
      <c r="O261" s="57"/>
    </row>
    <row r="262" spans="1:15" ht="13.5" thickBot="1" x14ac:dyDescent="0.25">
      <c r="A262" s="1285" t="s">
        <v>176</v>
      </c>
      <c r="B262" s="1286"/>
      <c r="C262" s="1286"/>
      <c r="D262" s="1286"/>
      <c r="E262" s="1286"/>
      <c r="F262" s="1287"/>
      <c r="G262" s="1288" t="s">
        <v>15</v>
      </c>
      <c r="H262" s="1289"/>
      <c r="I262" s="1289"/>
      <c r="J262" s="1289"/>
      <c r="K262" s="1290"/>
      <c r="L262" s="1291" t="s">
        <v>16</v>
      </c>
      <c r="M262" s="1292"/>
      <c r="N262" s="1293"/>
      <c r="O262" s="57"/>
    </row>
    <row r="263" spans="1:15" ht="13.5" thickBot="1" x14ac:dyDescent="0.25">
      <c r="A263" s="861" t="s">
        <v>17</v>
      </c>
      <c r="B263" s="862" t="s">
        <v>18</v>
      </c>
      <c r="C263" s="862" t="s">
        <v>19</v>
      </c>
      <c r="D263" s="862" t="s">
        <v>98</v>
      </c>
      <c r="E263" s="863" t="s">
        <v>21</v>
      </c>
      <c r="F263" s="864" t="s">
        <v>22</v>
      </c>
      <c r="G263" s="865" t="s">
        <v>23</v>
      </c>
      <c r="H263" s="866" t="s">
        <v>24</v>
      </c>
      <c r="I263" s="867" t="s">
        <v>25</v>
      </c>
      <c r="J263" s="868" t="s">
        <v>26</v>
      </c>
      <c r="K263" s="868" t="s">
        <v>477</v>
      </c>
      <c r="L263" s="869" t="s">
        <v>23</v>
      </c>
      <c r="M263" s="870" t="s">
        <v>24</v>
      </c>
      <c r="N263" s="871" t="s">
        <v>25</v>
      </c>
      <c r="O263" s="57"/>
    </row>
    <row r="264" spans="1:15" x14ac:dyDescent="0.2">
      <c r="A264" s="939">
        <v>12.12</v>
      </c>
      <c r="B264" s="756" t="s">
        <v>596</v>
      </c>
      <c r="C264" s="747" t="s">
        <v>31</v>
      </c>
      <c r="D264" s="900">
        <v>1</v>
      </c>
      <c r="E264" s="747">
        <v>2300</v>
      </c>
      <c r="F264" s="747">
        <f>D264*E264</f>
        <v>2300</v>
      </c>
      <c r="G264" s="953">
        <v>1</v>
      </c>
      <c r="H264" s="953"/>
      <c r="I264" s="954">
        <f>G264+H264</f>
        <v>1</v>
      </c>
      <c r="J264" s="955">
        <f>(I264/D264)*100</f>
        <v>100</v>
      </c>
      <c r="K264" s="953"/>
      <c r="L264" s="762">
        <v>2300</v>
      </c>
      <c r="M264" s="753"/>
      <c r="N264" s="754">
        <f>L264+M264</f>
        <v>2300</v>
      </c>
      <c r="O264" s="57"/>
    </row>
    <row r="265" spans="1:15" x14ac:dyDescent="0.2">
      <c r="A265" s="755">
        <f>A264+0.01</f>
        <v>12.129999999999999</v>
      </c>
      <c r="B265" s="756" t="s">
        <v>611</v>
      </c>
      <c r="C265" s="747" t="s">
        <v>309</v>
      </c>
      <c r="D265" s="900">
        <v>120</v>
      </c>
      <c r="E265" s="747">
        <v>73.02</v>
      </c>
      <c r="F265" s="747">
        <f>D265*E265</f>
        <v>8762.4</v>
      </c>
      <c r="G265" s="953">
        <v>120</v>
      </c>
      <c r="H265" s="953"/>
      <c r="I265" s="954">
        <f t="shared" ref="I265:I273" si="33">G265+H265</f>
        <v>120</v>
      </c>
      <c r="J265" s="955">
        <f t="shared" ref="J265:J273" si="34">(I265/D265)*100</f>
        <v>100</v>
      </c>
      <c r="K265" s="953"/>
      <c r="L265" s="762">
        <v>8762.4</v>
      </c>
      <c r="M265" s="753"/>
      <c r="N265" s="754">
        <f t="shared" ref="N265:N273" si="35">L265+M265</f>
        <v>8762.4</v>
      </c>
      <c r="O265" s="57"/>
    </row>
    <row r="266" spans="1:15" x14ac:dyDescent="0.2">
      <c r="A266" s="755">
        <f>A265+0.01</f>
        <v>12.139999999999999</v>
      </c>
      <c r="B266" s="756" t="s">
        <v>542</v>
      </c>
      <c r="C266" s="747" t="s">
        <v>31</v>
      </c>
      <c r="D266" s="900">
        <v>1</v>
      </c>
      <c r="E266" s="747">
        <v>30000</v>
      </c>
      <c r="F266" s="747">
        <f>D266*E266</f>
        <v>30000</v>
      </c>
      <c r="G266" s="953">
        <v>1</v>
      </c>
      <c r="H266" s="953"/>
      <c r="I266" s="954">
        <f t="shared" si="33"/>
        <v>1</v>
      </c>
      <c r="J266" s="955">
        <f t="shared" si="34"/>
        <v>100</v>
      </c>
      <c r="K266" s="953"/>
      <c r="L266" s="762">
        <v>30000</v>
      </c>
      <c r="M266" s="753"/>
      <c r="N266" s="754">
        <f t="shared" si="35"/>
        <v>30000</v>
      </c>
      <c r="O266" s="57"/>
    </row>
    <row r="267" spans="1:15" ht="22.5" customHeight="1" x14ac:dyDescent="0.2">
      <c r="A267" s="968"/>
      <c r="B267" s="765" t="s">
        <v>612</v>
      </c>
      <c r="C267" s="969"/>
      <c r="D267" s="970"/>
      <c r="E267" s="969"/>
      <c r="F267" s="909">
        <f>F238+F239+F240+F241+F242+F243+F244+F245+F246+F247+F248+F264+F265+F266</f>
        <v>93821.632400000002</v>
      </c>
      <c r="G267" s="953"/>
      <c r="H267" s="953"/>
      <c r="I267" s="954"/>
      <c r="J267" s="955"/>
      <c r="K267" s="953"/>
      <c r="L267" s="767">
        <f>L238+L239+L240+L241+L242+L243+L244+L245+L246+L247+L248+L264+L265+L266</f>
        <v>93821.62999999999</v>
      </c>
      <c r="M267" s="910">
        <f>M238+M239+M240+M241+M242+M243+M244+M245+M246+M247+M248+M264+M265+M266</f>
        <v>0</v>
      </c>
      <c r="N267" s="769">
        <f>N238+N239+N240+N241+N242+N243+N244+N245+N246+N247+N248+N264+N265+N266</f>
        <v>93821.62999999999</v>
      </c>
      <c r="O267" s="57"/>
    </row>
    <row r="268" spans="1:15" ht="20.25" customHeight="1" x14ac:dyDescent="0.2">
      <c r="A268" s="939">
        <v>13</v>
      </c>
      <c r="B268" s="835" t="s">
        <v>613</v>
      </c>
      <c r="C268" s="790"/>
      <c r="D268" s="800"/>
      <c r="E268" s="790"/>
      <c r="F268" s="790"/>
      <c r="G268" s="956"/>
      <c r="H268" s="956"/>
      <c r="I268" s="954"/>
      <c r="J268" s="955"/>
      <c r="K268" s="956"/>
      <c r="L268" s="971"/>
      <c r="M268" s="753"/>
      <c r="N268" s="754"/>
      <c r="O268" s="57"/>
    </row>
    <row r="269" spans="1:15" ht="13.5" customHeight="1" x14ac:dyDescent="0.2">
      <c r="A269" s="755">
        <f>A268+0.01</f>
        <v>13.01</v>
      </c>
      <c r="B269" s="756" t="s">
        <v>614</v>
      </c>
      <c r="C269" s="900" t="s">
        <v>206</v>
      </c>
      <c r="D269" s="900">
        <v>1</v>
      </c>
      <c r="E269" s="747">
        <v>24000</v>
      </c>
      <c r="F269" s="747">
        <f>D269*E269</f>
        <v>24000</v>
      </c>
      <c r="G269" s="953">
        <v>1</v>
      </c>
      <c r="H269" s="953"/>
      <c r="I269" s="958">
        <f t="shared" si="33"/>
        <v>1</v>
      </c>
      <c r="J269" s="955">
        <f t="shared" si="34"/>
        <v>100</v>
      </c>
      <c r="K269" s="953"/>
      <c r="L269" s="762">
        <v>24000</v>
      </c>
      <c r="M269" s="753"/>
      <c r="N269" s="754">
        <f t="shared" si="35"/>
        <v>24000</v>
      </c>
      <c r="O269" s="57"/>
    </row>
    <row r="270" spans="1:15" x14ac:dyDescent="0.2">
      <c r="A270" s="755">
        <f>A269+0.01</f>
        <v>13.02</v>
      </c>
      <c r="B270" s="756" t="s">
        <v>615</v>
      </c>
      <c r="C270" s="900" t="s">
        <v>31</v>
      </c>
      <c r="D270" s="900">
        <v>4</v>
      </c>
      <c r="E270" s="747">
        <v>1480.9</v>
      </c>
      <c r="F270" s="747">
        <f>D270*E270</f>
        <v>5923.6</v>
      </c>
      <c r="G270" s="953">
        <v>4</v>
      </c>
      <c r="H270" s="953"/>
      <c r="I270" s="954">
        <f t="shared" si="33"/>
        <v>4</v>
      </c>
      <c r="J270" s="955">
        <f t="shared" si="34"/>
        <v>100</v>
      </c>
      <c r="K270" s="953"/>
      <c r="L270" s="762">
        <v>5923.6</v>
      </c>
      <c r="M270" s="753"/>
      <c r="N270" s="754">
        <f t="shared" si="35"/>
        <v>5923.6</v>
      </c>
      <c r="O270" s="57"/>
    </row>
    <row r="271" spans="1:15" x14ac:dyDescent="0.2">
      <c r="A271" s="755">
        <f>A270+0.01</f>
        <v>13.03</v>
      </c>
      <c r="B271" s="756" t="s">
        <v>616</v>
      </c>
      <c r="C271" s="900" t="s">
        <v>31</v>
      </c>
      <c r="D271" s="900">
        <v>1</v>
      </c>
      <c r="E271" s="747">
        <v>15000</v>
      </c>
      <c r="F271" s="747">
        <f>D271*E271</f>
        <v>15000</v>
      </c>
      <c r="G271" s="953">
        <v>1</v>
      </c>
      <c r="H271" s="953"/>
      <c r="I271" s="954">
        <f t="shared" si="33"/>
        <v>1</v>
      </c>
      <c r="J271" s="955">
        <f t="shared" si="34"/>
        <v>100</v>
      </c>
      <c r="K271" s="953"/>
      <c r="L271" s="762">
        <v>15000</v>
      </c>
      <c r="M271" s="753"/>
      <c r="N271" s="754">
        <f t="shared" si="35"/>
        <v>15000</v>
      </c>
      <c r="O271" s="57"/>
    </row>
    <row r="272" spans="1:15" x14ac:dyDescent="0.2">
      <c r="A272" s="755">
        <f>A271+0.01</f>
        <v>13.04</v>
      </c>
      <c r="B272" s="756" t="s">
        <v>617</v>
      </c>
      <c r="C272" s="900" t="s">
        <v>206</v>
      </c>
      <c r="D272" s="900">
        <v>1</v>
      </c>
      <c r="E272" s="747">
        <v>18000</v>
      </c>
      <c r="F272" s="747">
        <f>D272*E272</f>
        <v>18000</v>
      </c>
      <c r="G272" s="953">
        <v>1</v>
      </c>
      <c r="H272" s="953"/>
      <c r="I272" s="954">
        <f t="shared" si="33"/>
        <v>1</v>
      </c>
      <c r="J272" s="955">
        <f t="shared" si="34"/>
        <v>100</v>
      </c>
      <c r="K272" s="953"/>
      <c r="L272" s="762">
        <v>18000</v>
      </c>
      <c r="M272" s="753"/>
      <c r="N272" s="754">
        <f t="shared" si="35"/>
        <v>18000</v>
      </c>
      <c r="O272" s="57"/>
    </row>
    <row r="273" spans="1:15" x14ac:dyDescent="0.2">
      <c r="A273" s="755">
        <f>A272+0.01</f>
        <v>13.049999999999999</v>
      </c>
      <c r="B273" s="756" t="s">
        <v>542</v>
      </c>
      <c r="C273" s="900" t="s">
        <v>31</v>
      </c>
      <c r="D273" s="900">
        <v>1</v>
      </c>
      <c r="E273" s="747">
        <v>15000</v>
      </c>
      <c r="F273" s="747">
        <f>D273*E273</f>
        <v>15000</v>
      </c>
      <c r="G273" s="953">
        <v>1</v>
      </c>
      <c r="H273" s="953"/>
      <c r="I273" s="954">
        <f t="shared" si="33"/>
        <v>1</v>
      </c>
      <c r="J273" s="955">
        <f t="shared" si="34"/>
        <v>100</v>
      </c>
      <c r="K273" s="953"/>
      <c r="L273" s="762">
        <v>15000</v>
      </c>
      <c r="M273" s="753"/>
      <c r="N273" s="754">
        <f t="shared" si="35"/>
        <v>15000</v>
      </c>
      <c r="O273" s="57"/>
    </row>
    <row r="274" spans="1:15" ht="19.5" customHeight="1" x14ac:dyDescent="0.2">
      <c r="A274" s="908"/>
      <c r="B274" s="765" t="s">
        <v>618</v>
      </c>
      <c r="C274" s="747"/>
      <c r="D274" s="746"/>
      <c r="E274" s="747"/>
      <c r="F274" s="909">
        <f>F269+F270+F271+F272+F273</f>
        <v>77923.600000000006</v>
      </c>
      <c r="G274" s="953"/>
      <c r="H274" s="953"/>
      <c r="I274" s="957"/>
      <c r="J274" s="972"/>
      <c r="K274" s="953"/>
      <c r="L274" s="767">
        <f>L269+L270+L271+L272+L273</f>
        <v>77923.600000000006</v>
      </c>
      <c r="M274" s="910">
        <f>M269+M270+M271+M272+M273</f>
        <v>0</v>
      </c>
      <c r="N274" s="769">
        <f>L274+M274</f>
        <v>77923.600000000006</v>
      </c>
      <c r="O274" s="57"/>
    </row>
    <row r="275" spans="1:15" x14ac:dyDescent="0.2">
      <c r="A275" s="908"/>
      <c r="B275" s="937" t="s">
        <v>619</v>
      </c>
      <c r="C275" s="973"/>
      <c r="D275" s="974"/>
      <c r="E275" s="973"/>
      <c r="F275" s="938">
        <f>F184+F236+F267+F274</f>
        <v>6789857.7903999984</v>
      </c>
      <c r="G275" s="953"/>
      <c r="H275" s="953"/>
      <c r="I275" s="957"/>
      <c r="J275" s="972"/>
      <c r="K275" s="953"/>
      <c r="L275" s="752"/>
      <c r="M275" s="753"/>
      <c r="N275" s="754"/>
      <c r="O275" s="57"/>
    </row>
    <row r="276" spans="1:15" ht="13.5" thickBot="1" x14ac:dyDescent="0.25">
      <c r="A276" s="975"/>
      <c r="B276" s="976" t="s">
        <v>620</v>
      </c>
      <c r="C276" s="977"/>
      <c r="D276" s="978"/>
      <c r="E276" s="977"/>
      <c r="F276" s="979">
        <f>F180+F275</f>
        <v>16165262.275799997</v>
      </c>
      <c r="G276" s="980"/>
      <c r="H276" s="980"/>
      <c r="I276" s="981"/>
      <c r="J276" s="982"/>
      <c r="K276" s="980"/>
      <c r="L276" s="983"/>
      <c r="M276" s="984"/>
      <c r="N276" s="985"/>
      <c r="O276" s="57"/>
    </row>
    <row r="277" spans="1:15" x14ac:dyDescent="0.2">
      <c r="A277" s="986"/>
      <c r="B277" s="987" t="s">
        <v>621</v>
      </c>
      <c r="C277" s="446"/>
      <c r="D277" s="157"/>
      <c r="E277" s="446"/>
      <c r="F277" s="446"/>
      <c r="G277" s="446"/>
      <c r="H277" s="446"/>
      <c r="I277" s="986"/>
      <c r="J277" s="988"/>
      <c r="K277" s="446"/>
      <c r="L277" s="447">
        <f>L18+L26+L39+L64+L68+L106+L134+L151+L179+L236+L267+L274</f>
        <v>13268386.055</v>
      </c>
      <c r="M277" s="989">
        <f>M39+M26+M18</f>
        <v>1623473.7921000002</v>
      </c>
      <c r="N277" s="989">
        <f>N18+N26+N39+N64+N68+N106+N134+N151+N179+N236+N267+N274</f>
        <v>14891859.847100001</v>
      </c>
      <c r="O277" s="57"/>
    </row>
    <row r="278" spans="1:15" x14ac:dyDescent="0.2">
      <c r="O278" s="57"/>
    </row>
    <row r="279" spans="1:15" x14ac:dyDescent="0.2">
      <c r="O279" s="57"/>
    </row>
    <row r="280" spans="1:15" x14ac:dyDescent="0.2">
      <c r="O280" s="57"/>
    </row>
    <row r="281" spans="1:15" x14ac:dyDescent="0.2">
      <c r="O281" s="57"/>
    </row>
    <row r="282" spans="1:15" x14ac:dyDescent="0.2">
      <c r="O282" s="57"/>
    </row>
    <row r="283" spans="1:15" x14ac:dyDescent="0.2">
      <c r="O283" s="57"/>
    </row>
    <row r="284" spans="1:15" x14ac:dyDescent="0.2">
      <c r="O284" s="57"/>
    </row>
    <row r="285" spans="1:15" x14ac:dyDescent="0.2">
      <c r="O285" s="57"/>
    </row>
    <row r="286" spans="1:15" x14ac:dyDescent="0.2">
      <c r="O286" s="57"/>
    </row>
    <row r="287" spans="1:15" x14ac:dyDescent="0.2">
      <c r="O287" s="57"/>
    </row>
    <row r="288" spans="1:15" x14ac:dyDescent="0.2">
      <c r="O288" s="57"/>
    </row>
    <row r="289" spans="1:15" x14ac:dyDescent="0.2">
      <c r="O289" s="57"/>
    </row>
    <row r="290" spans="1:15" x14ac:dyDescent="0.2">
      <c r="O290" s="57"/>
    </row>
    <row r="291" spans="1:15" x14ac:dyDescent="0.2">
      <c r="O291" s="57"/>
    </row>
    <row r="292" spans="1:15" x14ac:dyDescent="0.2">
      <c r="O292" s="57"/>
    </row>
    <row r="293" spans="1:15" x14ac:dyDescent="0.2">
      <c r="O293" s="57"/>
    </row>
    <row r="294" spans="1:15" x14ac:dyDescent="0.2">
      <c r="O294" s="57"/>
    </row>
    <row r="295" spans="1:15" x14ac:dyDescent="0.2">
      <c r="O295" s="57"/>
    </row>
    <row r="296" spans="1:15" x14ac:dyDescent="0.2">
      <c r="O296" s="57"/>
    </row>
    <row r="297" spans="1:15" x14ac:dyDescent="0.2">
      <c r="O297" s="57"/>
    </row>
    <row r="298" spans="1:15" x14ac:dyDescent="0.2">
      <c r="O298" s="57"/>
    </row>
    <row r="299" spans="1:15" x14ac:dyDescent="0.2">
      <c r="O299" s="57"/>
    </row>
    <row r="300" spans="1:15" ht="13.5" thickBot="1" x14ac:dyDescent="0.25">
      <c r="O300" s="57"/>
    </row>
    <row r="301" spans="1:15" x14ac:dyDescent="0.2">
      <c r="A301" s="1279" t="s">
        <v>0</v>
      </c>
      <c r="B301" s="1280"/>
      <c r="C301" s="1280"/>
      <c r="D301" s="1280"/>
      <c r="E301" s="1280"/>
      <c r="F301" s="1280"/>
      <c r="G301" s="1280"/>
      <c r="H301" s="1280"/>
      <c r="I301" s="1280"/>
      <c r="J301" s="1280"/>
      <c r="K301" s="1280"/>
      <c r="L301" s="1280"/>
      <c r="M301" s="1280"/>
      <c r="N301" s="1281"/>
      <c r="O301" s="57"/>
    </row>
    <row r="302" spans="1:15" x14ac:dyDescent="0.2">
      <c r="A302" s="1282" t="s">
        <v>1</v>
      </c>
      <c r="B302" s="1283"/>
      <c r="C302" s="1283"/>
      <c r="D302" s="1283"/>
      <c r="E302" s="1283"/>
      <c r="F302" s="1283"/>
      <c r="G302" s="1283"/>
      <c r="H302" s="1283"/>
      <c r="I302" s="1283"/>
      <c r="J302" s="1283"/>
      <c r="K302" s="1283"/>
      <c r="L302" s="1283"/>
      <c r="M302" s="1283"/>
      <c r="N302" s="1284"/>
      <c r="O302" s="57"/>
    </row>
    <row r="303" spans="1:15" x14ac:dyDescent="0.2">
      <c r="A303" s="708"/>
      <c r="B303" s="709"/>
      <c r="C303" s="709"/>
      <c r="D303" s="709"/>
      <c r="E303" s="709"/>
      <c r="F303" s="709"/>
      <c r="G303" s="709"/>
      <c r="H303" s="709"/>
      <c r="I303" s="709"/>
      <c r="J303" s="709"/>
      <c r="K303" s="709"/>
      <c r="L303" s="709"/>
      <c r="M303" s="709"/>
      <c r="N303" s="710" t="s">
        <v>622</v>
      </c>
      <c r="O303" s="57"/>
    </row>
    <row r="304" spans="1:15" x14ac:dyDescent="0.2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11"/>
      <c r="O304" s="57"/>
    </row>
    <row r="305" spans="1:15" x14ac:dyDescent="0.2">
      <c r="A305" s="11"/>
      <c r="B305" s="712" t="s">
        <v>3</v>
      </c>
      <c r="C305" s="439" t="s">
        <v>474</v>
      </c>
      <c r="D305" s="439"/>
      <c r="E305" s="439"/>
      <c r="F305" s="439"/>
      <c r="G305" s="713"/>
      <c r="H305" s="714"/>
      <c r="I305" s="714"/>
      <c r="J305" s="714"/>
      <c r="K305" s="714"/>
      <c r="L305" s="714"/>
      <c r="M305" s="712" t="s">
        <v>5</v>
      </c>
      <c r="N305" s="715">
        <v>21082083.82</v>
      </c>
      <c r="O305" s="57"/>
    </row>
    <row r="306" spans="1:15" x14ac:dyDescent="0.2">
      <c r="A306" s="11"/>
      <c r="B306" s="712" t="s">
        <v>6</v>
      </c>
      <c r="C306" s="716">
        <v>4</v>
      </c>
      <c r="D306" s="714"/>
      <c r="E306" s="439"/>
      <c r="F306" s="439"/>
      <c r="G306" s="439"/>
      <c r="H306" s="714"/>
      <c r="I306" s="714"/>
      <c r="J306" s="714"/>
      <c r="K306" s="714"/>
      <c r="L306" s="714"/>
      <c r="M306" s="712" t="s">
        <v>7</v>
      </c>
      <c r="N306" s="715">
        <v>4216416.76</v>
      </c>
      <c r="O306" s="57"/>
    </row>
    <row r="307" spans="1:15" x14ac:dyDescent="0.2">
      <c r="A307" s="11"/>
      <c r="B307" s="712" t="s">
        <v>8</v>
      </c>
      <c r="C307" s="439" t="s">
        <v>126</v>
      </c>
      <c r="D307" s="439"/>
      <c r="E307" s="439"/>
      <c r="F307" s="439"/>
      <c r="G307" s="717"/>
      <c r="H307" s="714"/>
      <c r="I307" s="714"/>
      <c r="J307" s="714"/>
      <c r="K307" s="714"/>
      <c r="L307" s="714"/>
      <c r="M307" s="712" t="s">
        <v>10</v>
      </c>
      <c r="N307" s="718" t="s">
        <v>475</v>
      </c>
      <c r="O307" s="57"/>
    </row>
    <row r="308" spans="1:15" x14ac:dyDescent="0.2">
      <c r="A308" s="11"/>
      <c r="B308" s="712" t="s">
        <v>12</v>
      </c>
      <c r="C308" s="439" t="s">
        <v>476</v>
      </c>
      <c r="D308" s="439"/>
      <c r="E308" s="439"/>
      <c r="F308" s="439"/>
      <c r="G308" s="439"/>
      <c r="H308" s="714"/>
      <c r="I308" s="714"/>
      <c r="J308" s="714"/>
      <c r="K308" s="714"/>
      <c r="L308" s="714"/>
      <c r="M308" s="714"/>
      <c r="N308" s="719"/>
      <c r="O308" s="57"/>
    </row>
    <row r="309" spans="1:15" x14ac:dyDescent="0.2">
      <c r="A309" s="11"/>
      <c r="B309" s="712"/>
      <c r="C309" s="439"/>
      <c r="D309" s="439"/>
      <c r="E309" s="439"/>
      <c r="F309" s="439"/>
      <c r="G309" s="439"/>
      <c r="H309" s="714"/>
      <c r="I309" s="714"/>
      <c r="J309" s="714"/>
      <c r="K309" s="714"/>
      <c r="L309" s="714"/>
      <c r="M309" s="714"/>
      <c r="N309" s="719"/>
      <c r="O309" s="57"/>
    </row>
    <row r="310" spans="1:15" ht="13.5" thickBot="1" x14ac:dyDescent="0.25">
      <c r="A310" s="1294" t="s">
        <v>320</v>
      </c>
      <c r="B310" s="1295"/>
      <c r="C310" s="1295"/>
      <c r="D310" s="1295"/>
      <c r="E310" s="1295"/>
      <c r="F310" s="1295"/>
      <c r="G310" s="1295"/>
      <c r="H310" s="1295"/>
      <c r="I310" s="1295"/>
      <c r="J310" s="1295"/>
      <c r="K310" s="1295"/>
      <c r="L310" s="1295"/>
      <c r="M310" s="1295"/>
      <c r="N310" s="1296"/>
      <c r="O310" s="57"/>
    </row>
    <row r="311" spans="1:15" ht="13.5" thickBot="1" x14ac:dyDescent="0.25">
      <c r="A311" s="1285" t="s">
        <v>176</v>
      </c>
      <c r="B311" s="1286"/>
      <c r="C311" s="1286"/>
      <c r="D311" s="1286"/>
      <c r="E311" s="1286"/>
      <c r="F311" s="1287"/>
      <c r="G311" s="1288" t="s">
        <v>15</v>
      </c>
      <c r="H311" s="1289"/>
      <c r="I311" s="1289"/>
      <c r="J311" s="1289"/>
      <c r="K311" s="1290"/>
      <c r="L311" s="1291" t="s">
        <v>16</v>
      </c>
      <c r="M311" s="1292"/>
      <c r="N311" s="1293"/>
      <c r="O311" s="57"/>
    </row>
    <row r="312" spans="1:15" ht="13.5" thickBot="1" x14ac:dyDescent="0.25">
      <c r="A312" s="861" t="s">
        <v>17</v>
      </c>
      <c r="B312" s="862" t="s">
        <v>18</v>
      </c>
      <c r="C312" s="862" t="s">
        <v>19</v>
      </c>
      <c r="D312" s="862" t="s">
        <v>98</v>
      </c>
      <c r="E312" s="863" t="s">
        <v>21</v>
      </c>
      <c r="F312" s="864" t="s">
        <v>22</v>
      </c>
      <c r="G312" s="865" t="s">
        <v>23</v>
      </c>
      <c r="H312" s="866" t="s">
        <v>24</v>
      </c>
      <c r="I312" s="867" t="s">
        <v>25</v>
      </c>
      <c r="J312" s="868" t="s">
        <v>26</v>
      </c>
      <c r="K312" s="868" t="s">
        <v>477</v>
      </c>
      <c r="L312" s="869" t="s">
        <v>23</v>
      </c>
      <c r="M312" s="870" t="s">
        <v>24</v>
      </c>
      <c r="N312" s="871" t="s">
        <v>25</v>
      </c>
      <c r="O312" s="57"/>
    </row>
    <row r="313" spans="1:15" x14ac:dyDescent="0.2">
      <c r="A313" s="939">
        <v>14</v>
      </c>
      <c r="B313" s="927" t="s">
        <v>623</v>
      </c>
      <c r="C313" s="879"/>
      <c r="D313" s="896"/>
      <c r="E313" s="879"/>
      <c r="F313" s="879"/>
      <c r="G313" s="949"/>
      <c r="H313" s="949"/>
      <c r="I313" s="990"/>
      <c r="J313" s="991"/>
      <c r="K313" s="949"/>
      <c r="L313" s="930"/>
      <c r="M313" s="931"/>
      <c r="N313" s="932"/>
      <c r="O313" s="57"/>
    </row>
    <row r="314" spans="1:15" x14ac:dyDescent="0.2">
      <c r="A314" s="755">
        <f>A313+0.01</f>
        <v>14.01</v>
      </c>
      <c r="B314" s="756" t="s">
        <v>624</v>
      </c>
      <c r="C314" s="900" t="s">
        <v>29</v>
      </c>
      <c r="D314" s="900">
        <v>116</v>
      </c>
      <c r="E314" s="747">
        <v>1687.5</v>
      </c>
      <c r="F314" s="747">
        <f>D314*E314</f>
        <v>195750</v>
      </c>
      <c r="G314" s="953">
        <v>116</v>
      </c>
      <c r="H314" s="953"/>
      <c r="I314" s="954">
        <f>G314+H314</f>
        <v>116</v>
      </c>
      <c r="J314" s="955">
        <f>(I314/D314)*100</f>
        <v>100</v>
      </c>
      <c r="K314" s="953"/>
      <c r="L314" s="762">
        <v>195750</v>
      </c>
      <c r="M314" s="753"/>
      <c r="N314" s="754">
        <f>L314+M314</f>
        <v>195750</v>
      </c>
      <c r="O314" s="57"/>
    </row>
    <row r="315" spans="1:15" ht="22.5" x14ac:dyDescent="0.2">
      <c r="A315" s="755">
        <f>A314+0.01</f>
        <v>14.02</v>
      </c>
      <c r="B315" s="756" t="s">
        <v>625</v>
      </c>
      <c r="C315" s="900" t="s">
        <v>29</v>
      </c>
      <c r="D315" s="900">
        <v>116</v>
      </c>
      <c r="E315" s="747">
        <v>2993.24</v>
      </c>
      <c r="F315" s="747">
        <f>D315*E315</f>
        <v>347215.83999999997</v>
      </c>
      <c r="G315" s="953">
        <v>116</v>
      </c>
      <c r="H315" s="953"/>
      <c r="I315" s="958">
        <f>G315+H315</f>
        <v>116</v>
      </c>
      <c r="J315" s="955">
        <f>(I315/D315)*100</f>
        <v>100</v>
      </c>
      <c r="K315" s="953"/>
      <c r="L315" s="762">
        <v>347215.84</v>
      </c>
      <c r="M315" s="753"/>
      <c r="N315" s="754">
        <f>L315+M315</f>
        <v>347215.84</v>
      </c>
      <c r="O315" s="57"/>
    </row>
    <row r="316" spans="1:15" x14ac:dyDescent="0.2">
      <c r="A316" s="992"/>
      <c r="B316" s="835" t="s">
        <v>244</v>
      </c>
      <c r="C316" s="790"/>
      <c r="D316" s="800"/>
      <c r="E316" s="790"/>
      <c r="F316" s="993">
        <f>F314+F315</f>
        <v>542965.84</v>
      </c>
      <c r="G316" s="956"/>
      <c r="H316" s="956"/>
      <c r="I316" s="994"/>
      <c r="J316" s="955"/>
      <c r="K316" s="956"/>
      <c r="L316" s="995">
        <f>L314+L315</f>
        <v>542965.84000000008</v>
      </c>
      <c r="M316" s="996">
        <f>M314+M315</f>
        <v>0</v>
      </c>
      <c r="N316" s="839">
        <f>N314+N315</f>
        <v>542965.84000000008</v>
      </c>
      <c r="O316" s="57"/>
    </row>
    <row r="317" spans="1:15" ht="21.75" x14ac:dyDescent="0.2">
      <c r="A317" s="939">
        <v>15</v>
      </c>
      <c r="B317" s="765" t="s">
        <v>144</v>
      </c>
      <c r="C317" s="900"/>
      <c r="D317" s="900"/>
      <c r="E317" s="747"/>
      <c r="F317" s="747"/>
      <c r="G317" s="953"/>
      <c r="H317" s="953"/>
      <c r="I317" s="957"/>
      <c r="J317" s="955"/>
      <c r="K317" s="953"/>
      <c r="L317" s="752"/>
      <c r="M317" s="753"/>
      <c r="N317" s="754"/>
      <c r="O317" s="57"/>
    </row>
    <row r="318" spans="1:15" x14ac:dyDescent="0.2">
      <c r="A318" s="755">
        <f>A317+0.01</f>
        <v>15.01</v>
      </c>
      <c r="B318" s="765" t="s">
        <v>626</v>
      </c>
      <c r="C318" s="900"/>
      <c r="D318" s="900"/>
      <c r="E318" s="747"/>
      <c r="F318" s="747"/>
      <c r="G318" s="953"/>
      <c r="H318" s="953"/>
      <c r="I318" s="954"/>
      <c r="J318" s="955"/>
      <c r="K318" s="953"/>
      <c r="L318" s="752"/>
      <c r="M318" s="753"/>
      <c r="N318" s="754"/>
      <c r="O318" s="57"/>
    </row>
    <row r="319" spans="1:15" x14ac:dyDescent="0.2">
      <c r="A319" s="755">
        <f t="shared" ref="A319:A324" si="36">A318+0.01</f>
        <v>15.02</v>
      </c>
      <c r="B319" s="756" t="s">
        <v>627</v>
      </c>
      <c r="C319" s="900" t="s">
        <v>29</v>
      </c>
      <c r="D319" s="900">
        <v>116</v>
      </c>
      <c r="E319" s="747">
        <v>523.25</v>
      </c>
      <c r="F319" s="747">
        <f t="shared" ref="F319:F324" si="37">D319*E319</f>
        <v>60697</v>
      </c>
      <c r="G319" s="953">
        <v>116</v>
      </c>
      <c r="H319" s="953"/>
      <c r="I319" s="954">
        <f t="shared" ref="I319:I324" si="38">G319+H319</f>
        <v>116</v>
      </c>
      <c r="J319" s="955">
        <f t="shared" ref="J319:J335" si="39">(I319/D319)*100</f>
        <v>100</v>
      </c>
      <c r="K319" s="953"/>
      <c r="L319" s="762">
        <v>60697</v>
      </c>
      <c r="M319" s="753"/>
      <c r="N319" s="754">
        <f t="shared" ref="N319:N324" si="40">L319+M319</f>
        <v>60697</v>
      </c>
      <c r="O319" s="57"/>
    </row>
    <row r="320" spans="1:15" x14ac:dyDescent="0.2">
      <c r="A320" s="755">
        <f t="shared" si="36"/>
        <v>15.03</v>
      </c>
      <c r="B320" s="756" t="s">
        <v>134</v>
      </c>
      <c r="C320" s="900" t="s">
        <v>135</v>
      </c>
      <c r="D320" s="900">
        <v>69.599999999999994</v>
      </c>
      <c r="E320" s="747">
        <v>444.44</v>
      </c>
      <c r="F320" s="747">
        <f t="shared" si="37"/>
        <v>30933.023999999998</v>
      </c>
      <c r="G320" s="953">
        <v>69.900000000000006</v>
      </c>
      <c r="H320" s="953"/>
      <c r="I320" s="954">
        <f t="shared" si="38"/>
        <v>69.900000000000006</v>
      </c>
      <c r="J320" s="955">
        <f t="shared" si="39"/>
        <v>100.43103448275863</v>
      </c>
      <c r="K320" s="953"/>
      <c r="L320" s="762">
        <v>30933.02</v>
      </c>
      <c r="M320" s="753"/>
      <c r="N320" s="754">
        <f t="shared" si="40"/>
        <v>30933.02</v>
      </c>
      <c r="O320" s="57"/>
    </row>
    <row r="321" spans="1:15" x14ac:dyDescent="0.2">
      <c r="A321" s="755">
        <f t="shared" si="36"/>
        <v>15.04</v>
      </c>
      <c r="B321" s="756" t="s">
        <v>198</v>
      </c>
      <c r="C321" s="900" t="s">
        <v>135</v>
      </c>
      <c r="D321" s="900">
        <v>10</v>
      </c>
      <c r="E321" s="747">
        <v>1508.75</v>
      </c>
      <c r="F321" s="747">
        <f t="shared" si="37"/>
        <v>15087.5</v>
      </c>
      <c r="G321" s="953">
        <v>10</v>
      </c>
      <c r="H321" s="953"/>
      <c r="I321" s="954">
        <f t="shared" si="38"/>
        <v>10</v>
      </c>
      <c r="J321" s="955">
        <f t="shared" si="39"/>
        <v>100</v>
      </c>
      <c r="K321" s="953"/>
      <c r="L321" s="762">
        <v>15087.5</v>
      </c>
      <c r="M321" s="753"/>
      <c r="N321" s="754">
        <f t="shared" si="40"/>
        <v>15087.5</v>
      </c>
      <c r="O321" s="57"/>
    </row>
    <row r="322" spans="1:15" ht="23.25" customHeight="1" x14ac:dyDescent="0.2">
      <c r="A322" s="755">
        <f t="shared" si="36"/>
        <v>15.049999999999999</v>
      </c>
      <c r="B322" s="756" t="s">
        <v>628</v>
      </c>
      <c r="C322" s="900" t="s">
        <v>135</v>
      </c>
      <c r="D322" s="900">
        <v>48.3</v>
      </c>
      <c r="E322" s="747">
        <v>294</v>
      </c>
      <c r="F322" s="747">
        <f t="shared" si="37"/>
        <v>14200.199999999999</v>
      </c>
      <c r="G322" s="953">
        <v>48.3</v>
      </c>
      <c r="H322" s="953"/>
      <c r="I322" s="958">
        <f t="shared" si="38"/>
        <v>48.3</v>
      </c>
      <c r="J322" s="955">
        <f t="shared" si="39"/>
        <v>100</v>
      </c>
      <c r="K322" s="953"/>
      <c r="L322" s="762">
        <v>14200.2</v>
      </c>
      <c r="M322" s="753"/>
      <c r="N322" s="754">
        <f t="shared" si="40"/>
        <v>14200.2</v>
      </c>
      <c r="O322" s="57"/>
    </row>
    <row r="323" spans="1:15" ht="22.5" x14ac:dyDescent="0.2">
      <c r="A323" s="755">
        <f t="shared" si="36"/>
        <v>15.059999999999999</v>
      </c>
      <c r="B323" s="756" t="s">
        <v>327</v>
      </c>
      <c r="C323" s="900" t="s">
        <v>135</v>
      </c>
      <c r="D323" s="900">
        <v>26</v>
      </c>
      <c r="E323" s="747">
        <v>668.25</v>
      </c>
      <c r="F323" s="747">
        <f t="shared" si="37"/>
        <v>17374.5</v>
      </c>
      <c r="G323" s="953">
        <v>26</v>
      </c>
      <c r="H323" s="953"/>
      <c r="I323" s="958">
        <f t="shared" si="38"/>
        <v>26</v>
      </c>
      <c r="J323" s="955">
        <f t="shared" si="39"/>
        <v>100</v>
      </c>
      <c r="K323" s="953"/>
      <c r="L323" s="762">
        <v>17374.5</v>
      </c>
      <c r="M323" s="753"/>
      <c r="N323" s="754">
        <f t="shared" si="40"/>
        <v>17374.5</v>
      </c>
      <c r="O323" s="57"/>
    </row>
    <row r="324" spans="1:15" x14ac:dyDescent="0.2">
      <c r="A324" s="755">
        <f t="shared" si="36"/>
        <v>15.069999999999999</v>
      </c>
      <c r="B324" s="756" t="s">
        <v>200</v>
      </c>
      <c r="C324" s="900" t="s">
        <v>135</v>
      </c>
      <c r="D324" s="900">
        <v>62.79</v>
      </c>
      <c r="E324" s="747">
        <v>357.7</v>
      </c>
      <c r="F324" s="747">
        <f t="shared" si="37"/>
        <v>22459.983</v>
      </c>
      <c r="G324" s="953">
        <v>62.79</v>
      </c>
      <c r="H324" s="953"/>
      <c r="I324" s="954">
        <f t="shared" si="38"/>
        <v>62.79</v>
      </c>
      <c r="J324" s="955">
        <f t="shared" si="39"/>
        <v>100</v>
      </c>
      <c r="K324" s="953"/>
      <c r="L324" s="762">
        <v>22459.98</v>
      </c>
      <c r="M324" s="753"/>
      <c r="N324" s="754">
        <f t="shared" si="40"/>
        <v>22459.98</v>
      </c>
      <c r="O324" s="57"/>
    </row>
    <row r="325" spans="1:15" ht="21.75" x14ac:dyDescent="0.2">
      <c r="A325" s="908"/>
      <c r="B325" s="765" t="s">
        <v>629</v>
      </c>
      <c r="C325" s="747"/>
      <c r="D325" s="746"/>
      <c r="E325" s="747"/>
      <c r="F325" s="909">
        <f>F319+F320+F321+F322+F323+F324</f>
        <v>160752.20699999999</v>
      </c>
      <c r="G325" s="953"/>
      <c r="H325" s="953"/>
      <c r="I325" s="957"/>
      <c r="J325" s="955"/>
      <c r="K325" s="953"/>
      <c r="L325" s="997">
        <f>L319+L320+L321+L322+L323+L324</f>
        <v>160752.20000000001</v>
      </c>
      <c r="M325" s="910">
        <f>M319+M320+M321+M322+M323+M324</f>
        <v>0</v>
      </c>
      <c r="N325" s="769">
        <f>L325+M325</f>
        <v>160752.20000000001</v>
      </c>
      <c r="O325" s="57"/>
    </row>
    <row r="326" spans="1:15" x14ac:dyDescent="0.2">
      <c r="A326" s="939">
        <v>16</v>
      </c>
      <c r="B326" s="808" t="s">
        <v>532</v>
      </c>
      <c r="C326" s="773"/>
      <c r="D326" s="772"/>
      <c r="E326" s="773"/>
      <c r="F326" s="998"/>
      <c r="G326" s="999"/>
      <c r="H326" s="999"/>
      <c r="I326" s="1000"/>
      <c r="J326" s="955"/>
      <c r="K326" s="999"/>
      <c r="L326" s="810"/>
      <c r="M326" s="1001"/>
      <c r="N326" s="1002"/>
      <c r="O326" s="57"/>
    </row>
    <row r="327" spans="1:15" x14ac:dyDescent="0.2">
      <c r="A327" s="755">
        <f>A326+0.01</f>
        <v>16.010000000000002</v>
      </c>
      <c r="B327" s="771" t="s">
        <v>134</v>
      </c>
      <c r="C327" s="1003" t="s">
        <v>135</v>
      </c>
      <c r="D327" s="1003">
        <v>117.8</v>
      </c>
      <c r="E327" s="773">
        <v>350</v>
      </c>
      <c r="F327" s="773">
        <f>D327*E327</f>
        <v>41230</v>
      </c>
      <c r="G327" s="999">
        <v>117.8</v>
      </c>
      <c r="H327" s="999"/>
      <c r="I327" s="1004">
        <f>G327+H327</f>
        <v>117.8</v>
      </c>
      <c r="J327" s="955">
        <f t="shared" si="39"/>
        <v>100</v>
      </c>
      <c r="K327" s="999"/>
      <c r="L327" s="779">
        <v>41230</v>
      </c>
      <c r="M327" s="1005"/>
      <c r="N327" s="780">
        <f>L327+M327</f>
        <v>41230</v>
      </c>
      <c r="O327" s="57"/>
    </row>
    <row r="328" spans="1:15" ht="14.25" customHeight="1" x14ac:dyDescent="0.2">
      <c r="A328" s="755">
        <f t="shared" ref="A328:A335" si="41">A327+0.01</f>
        <v>16.020000000000003</v>
      </c>
      <c r="B328" s="771" t="s">
        <v>630</v>
      </c>
      <c r="C328" s="1003" t="s">
        <v>31</v>
      </c>
      <c r="D328" s="1003">
        <v>1</v>
      </c>
      <c r="E328" s="773">
        <v>24500</v>
      </c>
      <c r="F328" s="773">
        <f t="shared" ref="F328:F335" si="42">D328*E328</f>
        <v>24500</v>
      </c>
      <c r="G328" s="999">
        <v>1</v>
      </c>
      <c r="H328" s="999"/>
      <c r="I328" s="1006">
        <f t="shared" ref="I328:I335" si="43">G328+H328</f>
        <v>1</v>
      </c>
      <c r="J328" s="955">
        <f t="shared" si="39"/>
        <v>100</v>
      </c>
      <c r="K328" s="999"/>
      <c r="L328" s="779">
        <v>24500</v>
      </c>
      <c r="M328" s="1005"/>
      <c r="N328" s="780">
        <f t="shared" ref="N328:N336" si="44">L328+M328</f>
        <v>24500</v>
      </c>
      <c r="O328" s="57"/>
    </row>
    <row r="329" spans="1:15" x14ac:dyDescent="0.2">
      <c r="A329" s="755">
        <f t="shared" si="41"/>
        <v>16.030000000000005</v>
      </c>
      <c r="B329" s="771" t="s">
        <v>631</v>
      </c>
      <c r="C329" s="1003" t="s">
        <v>31</v>
      </c>
      <c r="D329" s="1003">
        <v>1</v>
      </c>
      <c r="E329" s="773">
        <v>56250</v>
      </c>
      <c r="F329" s="773">
        <f t="shared" si="42"/>
        <v>56250</v>
      </c>
      <c r="G329" s="999">
        <v>1</v>
      </c>
      <c r="H329" s="999"/>
      <c r="I329" s="1004">
        <f t="shared" si="43"/>
        <v>1</v>
      </c>
      <c r="J329" s="955">
        <f t="shared" si="39"/>
        <v>100</v>
      </c>
      <c r="K329" s="999"/>
      <c r="L329" s="779">
        <v>56250</v>
      </c>
      <c r="M329" s="1005"/>
      <c r="N329" s="780">
        <f t="shared" si="44"/>
        <v>56250</v>
      </c>
      <c r="O329" s="57"/>
    </row>
    <row r="330" spans="1:15" ht="22.5" x14ac:dyDescent="0.2">
      <c r="A330" s="755">
        <f t="shared" si="41"/>
        <v>16.040000000000006</v>
      </c>
      <c r="B330" s="771" t="s">
        <v>632</v>
      </c>
      <c r="C330" s="773" t="s">
        <v>135</v>
      </c>
      <c r="D330" s="1003">
        <v>48.89</v>
      </c>
      <c r="E330" s="773">
        <v>17750</v>
      </c>
      <c r="F330" s="773">
        <f t="shared" si="42"/>
        <v>867797.5</v>
      </c>
      <c r="G330" s="999">
        <v>48.89</v>
      </c>
      <c r="H330" s="999"/>
      <c r="I330" s="1006">
        <f t="shared" si="43"/>
        <v>48.89</v>
      </c>
      <c r="J330" s="955">
        <f t="shared" si="39"/>
        <v>100</v>
      </c>
      <c r="K330" s="999"/>
      <c r="L330" s="779">
        <v>867797.5</v>
      </c>
      <c r="M330" s="1005"/>
      <c r="N330" s="780">
        <f t="shared" si="44"/>
        <v>867797.5</v>
      </c>
      <c r="O330" s="57"/>
    </row>
    <row r="331" spans="1:15" x14ac:dyDescent="0.2">
      <c r="A331" s="755">
        <f t="shared" si="41"/>
        <v>16.050000000000008</v>
      </c>
      <c r="B331" s="771" t="s">
        <v>541</v>
      </c>
      <c r="C331" s="773" t="s">
        <v>29</v>
      </c>
      <c r="D331" s="1003">
        <v>6</v>
      </c>
      <c r="E331" s="773">
        <v>2785</v>
      </c>
      <c r="F331" s="773">
        <f t="shared" si="42"/>
        <v>16710</v>
      </c>
      <c r="G331" s="999">
        <v>6</v>
      </c>
      <c r="H331" s="999"/>
      <c r="I331" s="1004">
        <f t="shared" si="43"/>
        <v>6</v>
      </c>
      <c r="J331" s="955">
        <f t="shared" si="39"/>
        <v>100</v>
      </c>
      <c r="K331" s="999"/>
      <c r="L331" s="779">
        <v>16710</v>
      </c>
      <c r="M331" s="1005"/>
      <c r="N331" s="780">
        <f t="shared" si="44"/>
        <v>16710</v>
      </c>
      <c r="O331" s="57"/>
    </row>
    <row r="332" spans="1:15" x14ac:dyDescent="0.2">
      <c r="A332" s="755">
        <f t="shared" si="41"/>
        <v>16.060000000000009</v>
      </c>
      <c r="B332" s="771" t="s">
        <v>543</v>
      </c>
      <c r="C332" s="773" t="s">
        <v>135</v>
      </c>
      <c r="D332" s="1003">
        <v>21.92</v>
      </c>
      <c r="E332" s="773">
        <v>6350</v>
      </c>
      <c r="F332" s="773">
        <f t="shared" si="42"/>
        <v>139192</v>
      </c>
      <c r="G332" s="999">
        <v>21.92</v>
      </c>
      <c r="H332" s="999"/>
      <c r="I332" s="1004">
        <f t="shared" si="43"/>
        <v>21.92</v>
      </c>
      <c r="J332" s="955">
        <f t="shared" si="39"/>
        <v>100</v>
      </c>
      <c r="K332" s="999"/>
      <c r="L332" s="779">
        <v>139192</v>
      </c>
      <c r="M332" s="1005"/>
      <c r="N332" s="780">
        <f t="shared" si="44"/>
        <v>139192</v>
      </c>
      <c r="O332" s="57"/>
    </row>
    <row r="333" spans="1:15" x14ac:dyDescent="0.2">
      <c r="A333" s="755">
        <f t="shared" si="41"/>
        <v>16.070000000000011</v>
      </c>
      <c r="B333" s="771" t="s">
        <v>544</v>
      </c>
      <c r="C333" s="773" t="s">
        <v>31</v>
      </c>
      <c r="D333" s="1003">
        <v>1</v>
      </c>
      <c r="E333" s="773">
        <v>52534.8</v>
      </c>
      <c r="F333" s="773">
        <f t="shared" si="42"/>
        <v>52534.8</v>
      </c>
      <c r="G333" s="999">
        <v>1</v>
      </c>
      <c r="H333" s="999"/>
      <c r="I333" s="1004">
        <f t="shared" si="43"/>
        <v>1</v>
      </c>
      <c r="J333" s="955">
        <f t="shared" si="39"/>
        <v>100</v>
      </c>
      <c r="K333" s="999"/>
      <c r="L333" s="779">
        <v>52534.8</v>
      </c>
      <c r="M333" s="1005"/>
      <c r="N333" s="780">
        <f t="shared" si="44"/>
        <v>52534.8</v>
      </c>
      <c r="O333" s="57"/>
    </row>
    <row r="334" spans="1:15" x14ac:dyDescent="0.2">
      <c r="A334" s="755">
        <f t="shared" si="41"/>
        <v>16.080000000000013</v>
      </c>
      <c r="B334" s="771" t="s">
        <v>545</v>
      </c>
      <c r="C334" s="773" t="s">
        <v>31</v>
      </c>
      <c r="D334" s="1003">
        <v>1</v>
      </c>
      <c r="E334" s="773">
        <v>4499.42</v>
      </c>
      <c r="F334" s="773">
        <f t="shared" si="42"/>
        <v>4499.42</v>
      </c>
      <c r="G334" s="999">
        <v>1</v>
      </c>
      <c r="H334" s="999"/>
      <c r="I334" s="1004">
        <f t="shared" si="43"/>
        <v>1</v>
      </c>
      <c r="J334" s="955">
        <f t="shared" si="39"/>
        <v>100</v>
      </c>
      <c r="K334" s="999"/>
      <c r="L334" s="779">
        <v>4499.42</v>
      </c>
      <c r="M334" s="1005"/>
      <c r="N334" s="780">
        <f t="shared" si="44"/>
        <v>4499.42</v>
      </c>
      <c r="O334" s="57"/>
    </row>
    <row r="335" spans="1:15" x14ac:dyDescent="0.2">
      <c r="A335" s="755">
        <f t="shared" si="41"/>
        <v>16.090000000000014</v>
      </c>
      <c r="B335" s="771" t="s">
        <v>548</v>
      </c>
      <c r="C335" s="773" t="s">
        <v>19</v>
      </c>
      <c r="D335" s="1003">
        <v>1</v>
      </c>
      <c r="E335" s="773">
        <v>9735.2999999999993</v>
      </c>
      <c r="F335" s="773">
        <f t="shared" si="42"/>
        <v>9735.2999999999993</v>
      </c>
      <c r="G335" s="999">
        <v>1</v>
      </c>
      <c r="H335" s="999"/>
      <c r="I335" s="1004">
        <f t="shared" si="43"/>
        <v>1</v>
      </c>
      <c r="J335" s="955">
        <f t="shared" si="39"/>
        <v>100</v>
      </c>
      <c r="K335" s="999"/>
      <c r="L335" s="779">
        <v>9735.2999999999993</v>
      </c>
      <c r="M335" s="1005"/>
      <c r="N335" s="780">
        <f t="shared" si="44"/>
        <v>9735.2999999999993</v>
      </c>
      <c r="O335" s="57"/>
    </row>
    <row r="336" spans="1:15" x14ac:dyDescent="0.2">
      <c r="A336" s="770"/>
      <c r="B336" s="808" t="s">
        <v>549</v>
      </c>
      <c r="C336" s="773"/>
      <c r="D336" s="772"/>
      <c r="E336" s="773"/>
      <c r="F336" s="998">
        <f>F327+F328+F329+F330+F331+F332+F333+F334+F335</f>
        <v>1212449.02</v>
      </c>
      <c r="G336" s="999"/>
      <c r="H336" s="999"/>
      <c r="I336" s="1000"/>
      <c r="J336" s="1007"/>
      <c r="K336" s="999"/>
      <c r="L336" s="1008">
        <f>L327+L328+L329+L330+L331+L332+L333+L334+L335</f>
        <v>1212449.02</v>
      </c>
      <c r="M336" s="1001">
        <f>M327+M328+M329+M330+M331+M332+M333+M334+M335</f>
        <v>0</v>
      </c>
      <c r="N336" s="1002">
        <f t="shared" si="44"/>
        <v>1212449.02</v>
      </c>
      <c r="O336" s="57"/>
    </row>
    <row r="337" spans="1:15" ht="22.5" thickBot="1" x14ac:dyDescent="0.25">
      <c r="A337" s="1009"/>
      <c r="B337" s="1010" t="s">
        <v>633</v>
      </c>
      <c r="C337" s="1011"/>
      <c r="D337" s="1012"/>
      <c r="E337" s="1011"/>
      <c r="F337" s="1013">
        <f>F316+F325+F336</f>
        <v>1916167.067</v>
      </c>
      <c r="G337" s="959"/>
      <c r="H337" s="959"/>
      <c r="I337" s="1014"/>
      <c r="J337" s="1015"/>
      <c r="K337" s="959"/>
      <c r="L337" s="1016">
        <f>L316+L325+L336</f>
        <v>1916167.06</v>
      </c>
      <c r="M337" s="1017">
        <f>M316+M325+M336</f>
        <v>0</v>
      </c>
      <c r="N337" s="1018">
        <f>L337+M337</f>
        <v>1916167.06</v>
      </c>
      <c r="O337" s="57"/>
    </row>
    <row r="338" spans="1:15" x14ac:dyDescent="0.2">
      <c r="A338" s="923"/>
      <c r="B338" s="1019"/>
      <c r="C338" s="1020"/>
      <c r="D338" s="1021"/>
      <c r="E338" s="1020"/>
      <c r="F338" s="1022"/>
      <c r="G338" s="854"/>
      <c r="H338" s="854"/>
      <c r="I338" s="923"/>
      <c r="J338" s="852"/>
      <c r="K338" s="854"/>
      <c r="L338" s="1023"/>
      <c r="M338" s="1024"/>
      <c r="N338" s="1024"/>
      <c r="O338" s="57"/>
    </row>
    <row r="339" spans="1:15" x14ac:dyDescent="0.2">
      <c r="A339" s="923"/>
      <c r="B339" s="1019"/>
      <c r="C339" s="1020"/>
      <c r="D339" s="1021"/>
      <c r="E339" s="1020"/>
      <c r="F339" s="1022"/>
      <c r="G339" s="854"/>
      <c r="H339" s="854"/>
      <c r="I339" s="923"/>
      <c r="J339" s="852"/>
      <c r="K339" s="854"/>
      <c r="L339" s="1023"/>
      <c r="M339" s="1024"/>
      <c r="N339" s="1024"/>
      <c r="O339" s="57"/>
    </row>
    <row r="340" spans="1:15" x14ac:dyDescent="0.2">
      <c r="A340" s="923"/>
      <c r="B340" s="1019"/>
      <c r="C340" s="1020"/>
      <c r="D340" s="1021"/>
      <c r="E340" s="1020"/>
      <c r="F340" s="1022"/>
      <c r="G340" s="854"/>
      <c r="H340" s="854"/>
      <c r="I340" s="923"/>
      <c r="J340" s="852"/>
      <c r="K340" s="854"/>
      <c r="L340" s="1023"/>
      <c r="M340" s="1024"/>
      <c r="N340" s="1024"/>
      <c r="O340" s="57"/>
    </row>
    <row r="341" spans="1:15" x14ac:dyDescent="0.2">
      <c r="A341" s="923"/>
      <c r="B341" s="1019"/>
      <c r="C341" s="1020"/>
      <c r="D341" s="1021"/>
      <c r="E341" s="1020"/>
      <c r="F341" s="1022"/>
      <c r="G341" s="854"/>
      <c r="H341" s="854"/>
      <c r="I341" s="923"/>
      <c r="J341" s="852"/>
      <c r="K341" s="854"/>
      <c r="L341" s="1023"/>
      <c r="M341" s="1024"/>
      <c r="N341" s="1024"/>
      <c r="O341" s="57"/>
    </row>
    <row r="342" spans="1:15" x14ac:dyDescent="0.2">
      <c r="A342" s="923"/>
      <c r="B342" s="1019"/>
      <c r="C342" s="1020"/>
      <c r="D342" s="1021"/>
      <c r="E342" s="1020"/>
      <c r="F342" s="1022"/>
      <c r="G342" s="854"/>
      <c r="H342" s="854"/>
      <c r="I342" s="923"/>
      <c r="J342" s="852"/>
      <c r="K342" s="854"/>
      <c r="L342" s="1023"/>
      <c r="M342" s="1024"/>
      <c r="N342" s="1024"/>
      <c r="O342" s="57"/>
    </row>
    <row r="343" spans="1:15" x14ac:dyDescent="0.2">
      <c r="A343" s="986"/>
      <c r="B343" s="988"/>
      <c r="C343" s="446"/>
      <c r="D343" s="157"/>
      <c r="E343" s="446"/>
      <c r="F343" s="446"/>
      <c r="G343" s="446"/>
      <c r="H343" s="446"/>
      <c r="I343" s="986"/>
      <c r="J343" s="988"/>
      <c r="K343" s="446"/>
      <c r="L343" s="157"/>
      <c r="M343" s="446"/>
      <c r="N343" s="446"/>
      <c r="O343" s="57"/>
    </row>
    <row r="344" spans="1:15" ht="13.5" thickBot="1" x14ac:dyDescent="0.25">
      <c r="A344" s="986"/>
      <c r="B344" s="988"/>
      <c r="C344" s="446"/>
      <c r="D344" s="157"/>
      <c r="E344" s="446"/>
      <c r="F344" s="446"/>
      <c r="G344" s="446"/>
      <c r="H344" s="446"/>
      <c r="I344" s="986"/>
      <c r="J344" s="988"/>
      <c r="K344" s="446"/>
      <c r="L344" s="157"/>
      <c r="M344" s="446"/>
      <c r="N344" s="446"/>
      <c r="O344" s="57"/>
    </row>
    <row r="345" spans="1:15" x14ac:dyDescent="0.2">
      <c r="A345" s="1279" t="s">
        <v>0</v>
      </c>
      <c r="B345" s="1280"/>
      <c r="C345" s="1280"/>
      <c r="D345" s="1280"/>
      <c r="E345" s="1280"/>
      <c r="F345" s="1280"/>
      <c r="G345" s="1280"/>
      <c r="H345" s="1280"/>
      <c r="I345" s="1280"/>
      <c r="J345" s="1280"/>
      <c r="K345" s="1280"/>
      <c r="L345" s="1280"/>
      <c r="M345" s="1280"/>
      <c r="N345" s="1281"/>
      <c r="O345" s="57"/>
    </row>
    <row r="346" spans="1:15" x14ac:dyDescent="0.2">
      <c r="A346" s="1282" t="s">
        <v>1</v>
      </c>
      <c r="B346" s="1283"/>
      <c r="C346" s="1283"/>
      <c r="D346" s="1283"/>
      <c r="E346" s="1283"/>
      <c r="F346" s="1283"/>
      <c r="G346" s="1283"/>
      <c r="H346" s="1283"/>
      <c r="I346" s="1283"/>
      <c r="J346" s="1283"/>
      <c r="K346" s="1283"/>
      <c r="L346" s="1283"/>
      <c r="M346" s="1283"/>
      <c r="N346" s="1284"/>
      <c r="O346" s="57"/>
    </row>
    <row r="347" spans="1:15" x14ac:dyDescent="0.2">
      <c r="A347" s="708"/>
      <c r="B347" s="709"/>
      <c r="C347" s="709"/>
      <c r="D347" s="709"/>
      <c r="E347" s="709"/>
      <c r="F347" s="709"/>
      <c r="G347" s="709"/>
      <c r="H347" s="709"/>
      <c r="I347" s="709"/>
      <c r="J347" s="709"/>
      <c r="K347" s="709"/>
      <c r="L347" s="709"/>
      <c r="M347" s="709"/>
      <c r="N347" s="710" t="s">
        <v>634</v>
      </c>
      <c r="O347" s="57"/>
    </row>
    <row r="348" spans="1:15" x14ac:dyDescent="0.2">
      <c r="A348" s="6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11"/>
      <c r="O348" s="57"/>
    </row>
    <row r="349" spans="1:15" x14ac:dyDescent="0.2">
      <c r="A349" s="11"/>
      <c r="B349" s="712" t="s">
        <v>3</v>
      </c>
      <c r="C349" s="439" t="s">
        <v>474</v>
      </c>
      <c r="D349" s="439"/>
      <c r="E349" s="439"/>
      <c r="F349" s="439"/>
      <c r="G349" s="713"/>
      <c r="H349" s="714"/>
      <c r="I349" s="714"/>
      <c r="J349" s="714"/>
      <c r="K349" s="714"/>
      <c r="L349" s="714"/>
      <c r="M349" s="712" t="s">
        <v>5</v>
      </c>
      <c r="N349" s="715">
        <v>21082083.82</v>
      </c>
      <c r="O349" s="57"/>
    </row>
    <row r="350" spans="1:15" x14ac:dyDescent="0.2">
      <c r="A350" s="11"/>
      <c r="B350" s="712" t="s">
        <v>6</v>
      </c>
      <c r="C350" s="716">
        <v>4</v>
      </c>
      <c r="D350" s="714"/>
      <c r="E350" s="439"/>
      <c r="F350" s="439"/>
      <c r="G350" s="439"/>
      <c r="H350" s="714"/>
      <c r="I350" s="714"/>
      <c r="J350" s="714"/>
      <c r="K350" s="714"/>
      <c r="L350" s="714"/>
      <c r="M350" s="712" t="s">
        <v>7</v>
      </c>
      <c r="N350" s="715">
        <v>4216416.76</v>
      </c>
      <c r="O350" s="57"/>
    </row>
    <row r="351" spans="1:15" x14ac:dyDescent="0.2">
      <c r="A351" s="11"/>
      <c r="B351" s="712" t="s">
        <v>8</v>
      </c>
      <c r="C351" s="439" t="s">
        <v>126</v>
      </c>
      <c r="D351" s="439"/>
      <c r="E351" s="439"/>
      <c r="F351" s="439"/>
      <c r="G351" s="717"/>
      <c r="H351" s="714"/>
      <c r="I351" s="714"/>
      <c r="J351" s="714"/>
      <c r="K351" s="714"/>
      <c r="L351" s="714"/>
      <c r="M351" s="712" t="s">
        <v>10</v>
      </c>
      <c r="N351" s="718" t="s">
        <v>475</v>
      </c>
      <c r="O351" s="57"/>
    </row>
    <row r="352" spans="1:15" x14ac:dyDescent="0.2">
      <c r="A352" s="11"/>
      <c r="B352" s="712" t="s">
        <v>12</v>
      </c>
      <c r="C352" s="439" t="s">
        <v>476</v>
      </c>
      <c r="D352" s="439"/>
      <c r="E352" s="439"/>
      <c r="F352" s="439"/>
      <c r="G352" s="439"/>
      <c r="H352" s="714"/>
      <c r="I352" s="714"/>
      <c r="J352" s="714"/>
      <c r="K352" s="714"/>
      <c r="L352" s="714"/>
      <c r="M352" s="714"/>
      <c r="N352" s="719"/>
      <c r="O352" s="57"/>
    </row>
    <row r="353" spans="1:15" x14ac:dyDescent="0.2">
      <c r="A353" s="11"/>
      <c r="B353" s="712"/>
      <c r="C353" s="439"/>
      <c r="D353" s="439"/>
      <c r="E353" s="439"/>
      <c r="F353" s="439"/>
      <c r="G353" s="439"/>
      <c r="H353" s="714"/>
      <c r="I353" s="714"/>
      <c r="J353" s="714"/>
      <c r="K353" s="714"/>
      <c r="L353" s="714"/>
      <c r="M353" s="714"/>
      <c r="N353" s="719"/>
      <c r="O353" s="57"/>
    </row>
    <row r="354" spans="1:15" ht="13.5" thickBot="1" x14ac:dyDescent="0.25">
      <c r="A354" s="1294" t="s">
        <v>209</v>
      </c>
      <c r="B354" s="1295"/>
      <c r="C354" s="1295"/>
      <c r="D354" s="1295"/>
      <c r="E354" s="1295"/>
      <c r="F354" s="1295"/>
      <c r="G354" s="1295"/>
      <c r="H354" s="1295"/>
      <c r="I354" s="1295"/>
      <c r="J354" s="1295"/>
      <c r="K354" s="1295"/>
      <c r="L354" s="1295"/>
      <c r="M354" s="1295"/>
      <c r="N354" s="1296"/>
      <c r="O354" s="57"/>
    </row>
    <row r="355" spans="1:15" ht="13.5" thickBot="1" x14ac:dyDescent="0.25">
      <c r="A355" s="1285" t="s">
        <v>176</v>
      </c>
      <c r="B355" s="1286"/>
      <c r="C355" s="1286"/>
      <c r="D355" s="1286"/>
      <c r="E355" s="1286"/>
      <c r="F355" s="1287"/>
      <c r="G355" s="1288" t="s">
        <v>15</v>
      </c>
      <c r="H355" s="1289"/>
      <c r="I355" s="1289"/>
      <c r="J355" s="1289"/>
      <c r="K355" s="1290"/>
      <c r="L355" s="1291" t="s">
        <v>16</v>
      </c>
      <c r="M355" s="1292"/>
      <c r="N355" s="1293"/>
      <c r="O355" s="57"/>
    </row>
    <row r="356" spans="1:15" ht="13.5" thickBot="1" x14ac:dyDescent="0.25">
      <c r="A356" s="861" t="s">
        <v>17</v>
      </c>
      <c r="B356" s="862" t="s">
        <v>18</v>
      </c>
      <c r="C356" s="862" t="s">
        <v>19</v>
      </c>
      <c r="D356" s="862" t="s">
        <v>98</v>
      </c>
      <c r="E356" s="863" t="s">
        <v>21</v>
      </c>
      <c r="F356" s="864" t="s">
        <v>22</v>
      </c>
      <c r="G356" s="865" t="s">
        <v>23</v>
      </c>
      <c r="H356" s="866" t="s">
        <v>24</v>
      </c>
      <c r="I356" s="867" t="s">
        <v>25</v>
      </c>
      <c r="J356" s="868" t="s">
        <v>26</v>
      </c>
      <c r="K356" s="868" t="s">
        <v>477</v>
      </c>
      <c r="L356" s="869" t="s">
        <v>23</v>
      </c>
      <c r="M356" s="870" t="s">
        <v>24</v>
      </c>
      <c r="N356" s="871" t="s">
        <v>25</v>
      </c>
      <c r="O356" s="57"/>
    </row>
    <row r="357" spans="1:15" x14ac:dyDescent="0.2">
      <c r="A357" s="939">
        <v>17</v>
      </c>
      <c r="B357" s="927" t="s">
        <v>635</v>
      </c>
      <c r="C357" s="879"/>
      <c r="D357" s="896"/>
      <c r="E357" s="879"/>
      <c r="F357" s="879"/>
      <c r="G357" s="949"/>
      <c r="H357" s="949"/>
      <c r="I357" s="990"/>
      <c r="J357" s="991"/>
      <c r="K357" s="949"/>
      <c r="L357" s="930"/>
      <c r="M357" s="931"/>
      <c r="N357" s="932"/>
      <c r="O357" s="57"/>
    </row>
    <row r="358" spans="1:15" x14ac:dyDescent="0.2">
      <c r="A358" s="755">
        <f>A357+0.01</f>
        <v>17.010000000000002</v>
      </c>
      <c r="B358" s="756" t="s">
        <v>134</v>
      </c>
      <c r="C358" s="900" t="s">
        <v>135</v>
      </c>
      <c r="D358" s="900">
        <v>293.36</v>
      </c>
      <c r="E358" s="747">
        <v>444.44</v>
      </c>
      <c r="F358" s="747">
        <f t="shared" ref="F358:F369" si="45">D358*E358</f>
        <v>130380.91840000001</v>
      </c>
      <c r="G358" s="953">
        <v>293.36</v>
      </c>
      <c r="H358" s="953"/>
      <c r="I358" s="954">
        <f t="shared" ref="I358:I369" si="46">G358+H358</f>
        <v>293.36</v>
      </c>
      <c r="J358" s="955">
        <f>(I358/D358)*100</f>
        <v>100</v>
      </c>
      <c r="K358" s="953"/>
      <c r="L358" s="762">
        <v>130380.92</v>
      </c>
      <c r="M358" s="753"/>
      <c r="N358" s="754">
        <f>L358+M358</f>
        <v>130380.92</v>
      </c>
      <c r="O358" s="57"/>
    </row>
    <row r="359" spans="1:15" x14ac:dyDescent="0.2">
      <c r="A359" s="755">
        <f t="shared" ref="A359:A369" si="47">A358+0.01</f>
        <v>17.020000000000003</v>
      </c>
      <c r="B359" s="756" t="s">
        <v>218</v>
      </c>
      <c r="C359" s="900" t="s">
        <v>29</v>
      </c>
      <c r="D359" s="900">
        <v>82.8</v>
      </c>
      <c r="E359" s="747">
        <v>461.3</v>
      </c>
      <c r="F359" s="747">
        <f t="shared" si="45"/>
        <v>38195.64</v>
      </c>
      <c r="G359" s="953">
        <v>82.8</v>
      </c>
      <c r="H359" s="953"/>
      <c r="I359" s="958">
        <f t="shared" si="46"/>
        <v>82.8</v>
      </c>
      <c r="J359" s="955">
        <f t="shared" ref="J359:J378" si="48">(I359/D359)*100</f>
        <v>100</v>
      </c>
      <c r="K359" s="953"/>
      <c r="L359" s="762">
        <v>38195.64</v>
      </c>
      <c r="M359" s="753"/>
      <c r="N359" s="754">
        <f>L359+M359</f>
        <v>38195.64</v>
      </c>
      <c r="O359" s="57"/>
    </row>
    <row r="360" spans="1:15" x14ac:dyDescent="0.2">
      <c r="A360" s="755">
        <f t="shared" si="47"/>
        <v>17.030000000000005</v>
      </c>
      <c r="B360" s="788" t="s">
        <v>636</v>
      </c>
      <c r="C360" s="887" t="s">
        <v>135</v>
      </c>
      <c r="D360" s="1025">
        <v>274.7</v>
      </c>
      <c r="E360" s="790">
        <v>357.7</v>
      </c>
      <c r="F360" s="747">
        <f t="shared" si="45"/>
        <v>98260.189999999988</v>
      </c>
      <c r="G360" s="956">
        <v>274.7</v>
      </c>
      <c r="H360" s="956"/>
      <c r="I360" s="958">
        <f t="shared" si="46"/>
        <v>274.7</v>
      </c>
      <c r="J360" s="955">
        <f t="shared" si="48"/>
        <v>100</v>
      </c>
      <c r="K360" s="956"/>
      <c r="L360" s="804">
        <v>98260.19</v>
      </c>
      <c r="M360" s="753"/>
      <c r="N360" s="754">
        <f>L360+M360</f>
        <v>98260.19</v>
      </c>
      <c r="O360" s="57"/>
    </row>
    <row r="361" spans="1:15" x14ac:dyDescent="0.2">
      <c r="A361" s="755">
        <f t="shared" si="47"/>
        <v>17.040000000000006</v>
      </c>
      <c r="B361" s="756" t="s">
        <v>637</v>
      </c>
      <c r="C361" s="900" t="s">
        <v>31</v>
      </c>
      <c r="D361" s="900">
        <v>1</v>
      </c>
      <c r="E361" s="747">
        <v>6000</v>
      </c>
      <c r="F361" s="747">
        <f t="shared" si="45"/>
        <v>6000</v>
      </c>
      <c r="G361" s="953">
        <v>1</v>
      </c>
      <c r="H361" s="953"/>
      <c r="I361" s="958">
        <f t="shared" si="46"/>
        <v>1</v>
      </c>
      <c r="J361" s="955">
        <f t="shared" si="48"/>
        <v>100</v>
      </c>
      <c r="K361" s="953"/>
      <c r="L361" s="762">
        <v>6000</v>
      </c>
      <c r="M361" s="753"/>
      <c r="N361" s="754">
        <f>L361+M361</f>
        <v>6000</v>
      </c>
      <c r="O361" s="57"/>
    </row>
    <row r="362" spans="1:15" ht="22.5" x14ac:dyDescent="0.2">
      <c r="A362" s="755">
        <f t="shared" si="47"/>
        <v>17.050000000000008</v>
      </c>
      <c r="B362" s="756" t="s">
        <v>638</v>
      </c>
      <c r="C362" s="900" t="s">
        <v>135</v>
      </c>
      <c r="D362" s="900">
        <v>24</v>
      </c>
      <c r="E362" s="747">
        <v>15350</v>
      </c>
      <c r="F362" s="747">
        <f t="shared" si="45"/>
        <v>368400</v>
      </c>
      <c r="G362" s="953">
        <v>24</v>
      </c>
      <c r="H362" s="953"/>
      <c r="I362" s="958">
        <f t="shared" si="46"/>
        <v>24</v>
      </c>
      <c r="J362" s="955">
        <f t="shared" si="48"/>
        <v>100</v>
      </c>
      <c r="K362" s="953"/>
      <c r="L362" s="762">
        <v>368400</v>
      </c>
      <c r="M362" s="753"/>
      <c r="N362" s="754">
        <f>L362+M362</f>
        <v>368400</v>
      </c>
      <c r="O362" s="57"/>
    </row>
    <row r="363" spans="1:15" ht="22.5" x14ac:dyDescent="0.2">
      <c r="A363" s="755">
        <f t="shared" si="47"/>
        <v>17.060000000000009</v>
      </c>
      <c r="B363" s="756" t="s">
        <v>639</v>
      </c>
      <c r="C363" s="900" t="s">
        <v>135</v>
      </c>
      <c r="D363" s="900">
        <v>38</v>
      </c>
      <c r="E363" s="747">
        <v>17650</v>
      </c>
      <c r="F363" s="747">
        <f t="shared" si="45"/>
        <v>670700</v>
      </c>
      <c r="G363" s="953">
        <v>38</v>
      </c>
      <c r="H363" s="953"/>
      <c r="I363" s="958">
        <f t="shared" si="46"/>
        <v>38</v>
      </c>
      <c r="J363" s="955">
        <f t="shared" si="48"/>
        <v>100</v>
      </c>
      <c r="K363" s="953"/>
      <c r="L363" s="762">
        <v>670700</v>
      </c>
      <c r="M363" s="753"/>
      <c r="N363" s="754">
        <f t="shared" ref="N363:N370" si="49">L363+M363</f>
        <v>670700</v>
      </c>
      <c r="O363" s="57"/>
    </row>
    <row r="364" spans="1:15" ht="22.5" x14ac:dyDescent="0.2">
      <c r="A364" s="755">
        <f t="shared" si="47"/>
        <v>17.070000000000011</v>
      </c>
      <c r="B364" s="756" t="s">
        <v>640</v>
      </c>
      <c r="C364" s="900" t="s">
        <v>135</v>
      </c>
      <c r="D364" s="900">
        <v>8</v>
      </c>
      <c r="E364" s="747">
        <v>13977.71</v>
      </c>
      <c r="F364" s="747">
        <f t="shared" si="45"/>
        <v>111821.68</v>
      </c>
      <c r="G364" s="953">
        <v>8</v>
      </c>
      <c r="H364" s="953"/>
      <c r="I364" s="958">
        <f t="shared" si="46"/>
        <v>8</v>
      </c>
      <c r="J364" s="955">
        <f t="shared" si="48"/>
        <v>100</v>
      </c>
      <c r="K364" s="953"/>
      <c r="L364" s="762">
        <v>111821.68</v>
      </c>
      <c r="M364" s="753"/>
      <c r="N364" s="754">
        <f t="shared" si="49"/>
        <v>111821.68</v>
      </c>
      <c r="O364" s="57"/>
    </row>
    <row r="365" spans="1:15" x14ac:dyDescent="0.2">
      <c r="A365" s="755">
        <f t="shared" si="47"/>
        <v>17.080000000000013</v>
      </c>
      <c r="B365" s="756" t="s">
        <v>285</v>
      </c>
      <c r="C365" s="900" t="s">
        <v>61</v>
      </c>
      <c r="D365" s="900">
        <v>265</v>
      </c>
      <c r="E365" s="747">
        <v>65</v>
      </c>
      <c r="F365" s="747">
        <f t="shared" si="45"/>
        <v>17225</v>
      </c>
      <c r="G365" s="953">
        <v>265</v>
      </c>
      <c r="H365" s="953"/>
      <c r="I365" s="954">
        <f t="shared" si="46"/>
        <v>265</v>
      </c>
      <c r="J365" s="955">
        <f t="shared" si="48"/>
        <v>100</v>
      </c>
      <c r="K365" s="953"/>
      <c r="L365" s="762">
        <v>17225</v>
      </c>
      <c r="M365" s="753"/>
      <c r="N365" s="754">
        <f t="shared" si="49"/>
        <v>17225</v>
      </c>
      <c r="O365" s="57"/>
    </row>
    <row r="366" spans="1:15" x14ac:dyDescent="0.2">
      <c r="A366" s="755">
        <f t="shared" si="47"/>
        <v>17.090000000000014</v>
      </c>
      <c r="B366" s="756" t="s">
        <v>641</v>
      </c>
      <c r="C366" s="900" t="s">
        <v>61</v>
      </c>
      <c r="D366" s="900">
        <v>265</v>
      </c>
      <c r="E366" s="747">
        <v>388.4</v>
      </c>
      <c r="F366" s="747">
        <f t="shared" si="45"/>
        <v>102926</v>
      </c>
      <c r="G366" s="953">
        <v>265</v>
      </c>
      <c r="H366" s="953"/>
      <c r="I366" s="954">
        <f t="shared" si="46"/>
        <v>265</v>
      </c>
      <c r="J366" s="955">
        <f t="shared" si="48"/>
        <v>100</v>
      </c>
      <c r="K366" s="953"/>
      <c r="L366" s="762">
        <v>102926</v>
      </c>
      <c r="M366" s="753"/>
      <c r="N366" s="754">
        <f t="shared" si="49"/>
        <v>102926</v>
      </c>
      <c r="O366" s="57"/>
    </row>
    <row r="367" spans="1:15" x14ac:dyDescent="0.2">
      <c r="A367" s="755">
        <f t="shared" si="47"/>
        <v>17.100000000000016</v>
      </c>
      <c r="B367" s="756" t="s">
        <v>642</v>
      </c>
      <c r="C367" s="900" t="s">
        <v>29</v>
      </c>
      <c r="D367" s="900">
        <v>64</v>
      </c>
      <c r="E367" s="747">
        <v>750</v>
      </c>
      <c r="F367" s="747">
        <f t="shared" si="45"/>
        <v>48000</v>
      </c>
      <c r="G367" s="953">
        <v>64</v>
      </c>
      <c r="H367" s="953"/>
      <c r="I367" s="954">
        <f t="shared" si="46"/>
        <v>64</v>
      </c>
      <c r="J367" s="955">
        <f t="shared" si="48"/>
        <v>100</v>
      </c>
      <c r="K367" s="953"/>
      <c r="L367" s="762">
        <v>48000</v>
      </c>
      <c r="M367" s="753"/>
      <c r="N367" s="754">
        <f t="shared" si="49"/>
        <v>48000</v>
      </c>
      <c r="O367" s="57"/>
    </row>
    <row r="368" spans="1:15" x14ac:dyDescent="0.2">
      <c r="A368" s="755">
        <f t="shared" si="47"/>
        <v>17.110000000000017</v>
      </c>
      <c r="B368" s="771" t="s">
        <v>643</v>
      </c>
      <c r="C368" s="1003" t="s">
        <v>61</v>
      </c>
      <c r="D368" s="1003">
        <v>198.78</v>
      </c>
      <c r="E368" s="773">
        <v>239.96</v>
      </c>
      <c r="F368" s="773">
        <f t="shared" si="45"/>
        <v>47699.248800000001</v>
      </c>
      <c r="G368" s="999">
        <v>198.78</v>
      </c>
      <c r="H368" s="999"/>
      <c r="I368" s="1004">
        <f t="shared" si="46"/>
        <v>198.78</v>
      </c>
      <c r="J368" s="955">
        <f t="shared" si="48"/>
        <v>100</v>
      </c>
      <c r="K368" s="999"/>
      <c r="L368" s="779">
        <v>47699.25</v>
      </c>
      <c r="M368" s="1005"/>
      <c r="N368" s="780">
        <f t="shared" si="49"/>
        <v>47699.25</v>
      </c>
      <c r="O368" s="57"/>
    </row>
    <row r="369" spans="1:15" x14ac:dyDescent="0.2">
      <c r="A369" s="755">
        <f t="shared" si="47"/>
        <v>17.120000000000019</v>
      </c>
      <c r="B369" s="771" t="s">
        <v>644</v>
      </c>
      <c r="C369" s="1003" t="s">
        <v>239</v>
      </c>
      <c r="D369" s="1003">
        <v>2</v>
      </c>
      <c r="E369" s="773">
        <v>19890</v>
      </c>
      <c r="F369" s="773">
        <f t="shared" si="45"/>
        <v>39780</v>
      </c>
      <c r="G369" s="999">
        <v>2</v>
      </c>
      <c r="H369" s="999"/>
      <c r="I369" s="1004">
        <f t="shared" si="46"/>
        <v>2</v>
      </c>
      <c r="J369" s="955">
        <f t="shared" si="48"/>
        <v>100</v>
      </c>
      <c r="K369" s="999"/>
      <c r="L369" s="779">
        <v>39780</v>
      </c>
      <c r="M369" s="1005"/>
      <c r="N369" s="780">
        <f t="shared" si="49"/>
        <v>39780</v>
      </c>
      <c r="O369" s="57"/>
    </row>
    <row r="370" spans="1:15" x14ac:dyDescent="0.2">
      <c r="A370" s="1026"/>
      <c r="B370" s="808" t="s">
        <v>645</v>
      </c>
      <c r="C370" s="773"/>
      <c r="D370" s="772"/>
      <c r="E370" s="773"/>
      <c r="F370" s="1027">
        <f>F358+F359+F360+F361+F362+F363+F364+F365+F366+F367+F368+F369</f>
        <v>1679388.6771999998</v>
      </c>
      <c r="G370" s="999"/>
      <c r="H370" s="999"/>
      <c r="I370" s="1000"/>
      <c r="J370" s="955"/>
      <c r="K370" s="999"/>
      <c r="L370" s="1008">
        <f>L358+L359+L360+L361+L362+L363+L364+L365+L366+L367+L368+L369</f>
        <v>1679388.68</v>
      </c>
      <c r="M370" s="1001">
        <f>M358+M359+M360+M361+M362+M363+M364+M365+M366+M367+M368+M369</f>
        <v>0</v>
      </c>
      <c r="N370" s="1002">
        <f t="shared" si="49"/>
        <v>1679388.68</v>
      </c>
      <c r="O370" s="57"/>
    </row>
    <row r="371" spans="1:15" ht="21.75" x14ac:dyDescent="0.2">
      <c r="A371" s="939">
        <v>18</v>
      </c>
      <c r="B371" s="765" t="s">
        <v>646</v>
      </c>
      <c r="C371" s="747"/>
      <c r="D371" s="746"/>
      <c r="E371" s="747"/>
      <c r="F371" s="747"/>
      <c r="G371" s="953"/>
      <c r="H371" s="953"/>
      <c r="I371" s="957"/>
      <c r="J371" s="955"/>
      <c r="K371" s="953"/>
      <c r="L371" s="752"/>
      <c r="M371" s="753"/>
      <c r="N371" s="754"/>
      <c r="O371" s="57"/>
    </row>
    <row r="372" spans="1:15" x14ac:dyDescent="0.2">
      <c r="A372" s="755">
        <f>A371+0.01</f>
        <v>18.010000000000002</v>
      </c>
      <c r="B372" s="756" t="s">
        <v>647</v>
      </c>
      <c r="C372" s="747" t="s">
        <v>239</v>
      </c>
      <c r="D372" s="900">
        <v>45</v>
      </c>
      <c r="E372" s="747">
        <v>850</v>
      </c>
      <c r="F372" s="747">
        <f>D372*E372</f>
        <v>38250</v>
      </c>
      <c r="G372" s="953">
        <v>45</v>
      </c>
      <c r="H372" s="953"/>
      <c r="I372" s="954">
        <f>G372+H372</f>
        <v>45</v>
      </c>
      <c r="J372" s="955">
        <f t="shared" si="48"/>
        <v>100</v>
      </c>
      <c r="K372" s="953"/>
      <c r="L372" s="762">
        <v>38250</v>
      </c>
      <c r="M372" s="753"/>
      <c r="N372" s="754">
        <f>L372+M372</f>
        <v>38250</v>
      </c>
      <c r="O372" s="57"/>
    </row>
    <row r="373" spans="1:15" x14ac:dyDescent="0.2">
      <c r="A373" s="755">
        <f>A372+0.01</f>
        <v>18.020000000000003</v>
      </c>
      <c r="B373" s="756" t="s">
        <v>648</v>
      </c>
      <c r="C373" s="747" t="s">
        <v>239</v>
      </c>
      <c r="D373" s="900">
        <v>29</v>
      </c>
      <c r="E373" s="747">
        <v>3800</v>
      </c>
      <c r="F373" s="747">
        <f>D373*E373</f>
        <v>110200</v>
      </c>
      <c r="G373" s="953">
        <v>29</v>
      </c>
      <c r="H373" s="953"/>
      <c r="I373" s="958">
        <f>G373+H373</f>
        <v>29</v>
      </c>
      <c r="J373" s="955">
        <f t="shared" si="48"/>
        <v>100</v>
      </c>
      <c r="K373" s="953"/>
      <c r="L373" s="762">
        <v>110200</v>
      </c>
      <c r="M373" s="753"/>
      <c r="N373" s="754">
        <f>L373+M373</f>
        <v>110200</v>
      </c>
      <c r="O373" s="57"/>
    </row>
    <row r="374" spans="1:15" x14ac:dyDescent="0.2">
      <c r="A374" s="755">
        <f>A373+0.01</f>
        <v>18.030000000000005</v>
      </c>
      <c r="B374" s="771" t="s">
        <v>505</v>
      </c>
      <c r="C374" s="773" t="s">
        <v>239</v>
      </c>
      <c r="D374" s="1003">
        <v>25</v>
      </c>
      <c r="E374" s="773">
        <v>6705.34</v>
      </c>
      <c r="F374" s="747">
        <f>D374*E374</f>
        <v>167633.5</v>
      </c>
      <c r="G374" s="999">
        <v>25</v>
      </c>
      <c r="H374" s="999"/>
      <c r="I374" s="958">
        <f>G374+H374</f>
        <v>25</v>
      </c>
      <c r="J374" s="955">
        <f t="shared" si="48"/>
        <v>100</v>
      </c>
      <c r="K374" s="999"/>
      <c r="L374" s="779">
        <v>167633.5</v>
      </c>
      <c r="M374" s="753"/>
      <c r="N374" s="754">
        <f>L374+M374</f>
        <v>167633.5</v>
      </c>
      <c r="O374" s="57"/>
    </row>
    <row r="375" spans="1:15" ht="21.75" x14ac:dyDescent="0.2">
      <c r="A375" s="1026"/>
      <c r="B375" s="808" t="s">
        <v>649</v>
      </c>
      <c r="C375" s="773"/>
      <c r="D375" s="772"/>
      <c r="E375" s="773"/>
      <c r="F375" s="1027">
        <f>F372+F373+F374</f>
        <v>316083.5</v>
      </c>
      <c r="G375" s="999"/>
      <c r="H375" s="999"/>
      <c r="I375" s="958"/>
      <c r="J375" s="955"/>
      <c r="K375" s="999"/>
      <c r="L375" s="1008">
        <f>L372+L373+L374</f>
        <v>316083.5</v>
      </c>
      <c r="M375" s="1028">
        <f>M372+M373+M374</f>
        <v>0</v>
      </c>
      <c r="N375" s="1029">
        <f>N372+N373+N374</f>
        <v>316083.5</v>
      </c>
      <c r="O375" s="57"/>
    </row>
    <row r="376" spans="1:15" x14ac:dyDescent="0.2">
      <c r="A376" s="939">
        <v>19</v>
      </c>
      <c r="B376" s="808" t="s">
        <v>532</v>
      </c>
      <c r="C376" s="773"/>
      <c r="D376" s="772"/>
      <c r="E376" s="773"/>
      <c r="F376" s="1027"/>
      <c r="G376" s="999"/>
      <c r="H376" s="999"/>
      <c r="I376" s="958"/>
      <c r="J376" s="955"/>
      <c r="K376" s="999"/>
      <c r="L376" s="810"/>
      <c r="M376" s="1028"/>
      <c r="N376" s="1029"/>
      <c r="O376" s="57"/>
    </row>
    <row r="377" spans="1:15" ht="22.5" x14ac:dyDescent="0.2">
      <c r="A377" s="755">
        <f>A376+0.01</f>
        <v>19.010000000000002</v>
      </c>
      <c r="B377" s="771" t="s">
        <v>650</v>
      </c>
      <c r="C377" s="773" t="s">
        <v>31</v>
      </c>
      <c r="D377" s="1003">
        <v>1</v>
      </c>
      <c r="E377" s="773">
        <v>420000</v>
      </c>
      <c r="F377" s="773">
        <f>D377*E377</f>
        <v>420000</v>
      </c>
      <c r="G377" s="999">
        <v>1</v>
      </c>
      <c r="H377" s="999"/>
      <c r="I377" s="958">
        <f>G377+H377</f>
        <v>1</v>
      </c>
      <c r="J377" s="955">
        <f t="shared" si="48"/>
        <v>100</v>
      </c>
      <c r="K377" s="999"/>
      <c r="L377" s="779">
        <v>420000</v>
      </c>
      <c r="M377" s="1030"/>
      <c r="N377" s="1031">
        <f>L377+M377</f>
        <v>420000</v>
      </c>
      <c r="O377" s="57"/>
    </row>
    <row r="378" spans="1:15" ht="12.75" customHeight="1" x14ac:dyDescent="0.2">
      <c r="A378" s="755">
        <f>A377+0.01</f>
        <v>19.020000000000003</v>
      </c>
      <c r="B378" s="771" t="s">
        <v>651</v>
      </c>
      <c r="C378" s="773" t="s">
        <v>135</v>
      </c>
      <c r="D378" s="1003">
        <v>51</v>
      </c>
      <c r="E378" s="773">
        <v>1500</v>
      </c>
      <c r="F378" s="773">
        <f>D378*E378</f>
        <v>76500</v>
      </c>
      <c r="G378" s="999">
        <v>51</v>
      </c>
      <c r="H378" s="999"/>
      <c r="I378" s="958">
        <f>G378+H378</f>
        <v>51</v>
      </c>
      <c r="J378" s="955">
        <f t="shared" si="48"/>
        <v>100</v>
      </c>
      <c r="K378" s="999"/>
      <c r="L378" s="779">
        <v>76500</v>
      </c>
      <c r="M378" s="1030"/>
      <c r="N378" s="1031">
        <f>L378+M378</f>
        <v>76500</v>
      </c>
      <c r="O378" s="57"/>
    </row>
    <row r="379" spans="1:15" ht="12.75" customHeight="1" x14ac:dyDescent="0.2">
      <c r="A379" s="1026"/>
      <c r="B379" s="808" t="s">
        <v>549</v>
      </c>
      <c r="C379" s="773"/>
      <c r="D379" s="1003"/>
      <c r="E379" s="773"/>
      <c r="F379" s="1027">
        <f>F377+F378</f>
        <v>496500</v>
      </c>
      <c r="G379" s="999"/>
      <c r="H379" s="999"/>
      <c r="I379" s="1000"/>
      <c r="J379" s="1007"/>
      <c r="K379" s="999"/>
      <c r="L379" s="1008">
        <f>L377+L378</f>
        <v>496500</v>
      </c>
      <c r="M379" s="1028">
        <f>M377+M378</f>
        <v>0</v>
      </c>
      <c r="N379" s="1029">
        <f>N377+N378</f>
        <v>496500</v>
      </c>
      <c r="O379" s="57"/>
    </row>
    <row r="380" spans="1:15" ht="12.75" customHeight="1" x14ac:dyDescent="0.2">
      <c r="A380" s="939">
        <v>20</v>
      </c>
      <c r="B380" s="808" t="s">
        <v>652</v>
      </c>
      <c r="C380" s="1003"/>
      <c r="D380" s="1003"/>
      <c r="E380" s="773"/>
      <c r="F380" s="773"/>
      <c r="G380" s="999"/>
      <c r="H380" s="999"/>
      <c r="I380" s="1006"/>
      <c r="J380" s="1032"/>
      <c r="K380" s="999"/>
      <c r="L380" s="779"/>
      <c r="M380" s="1030"/>
      <c r="N380" s="1031"/>
      <c r="O380" s="57"/>
    </row>
    <row r="381" spans="1:15" ht="12.75" customHeight="1" x14ac:dyDescent="0.2">
      <c r="A381" s="755">
        <f>A380+0.01</f>
        <v>20.010000000000002</v>
      </c>
      <c r="B381" s="771" t="s">
        <v>653</v>
      </c>
      <c r="C381" s="1003" t="s">
        <v>135</v>
      </c>
      <c r="D381" s="1003">
        <v>45</v>
      </c>
      <c r="E381" s="773">
        <v>444.4</v>
      </c>
      <c r="F381" s="773">
        <f t="shared" ref="F381:F392" si="50">D381*E381</f>
        <v>19998</v>
      </c>
      <c r="G381" s="999">
        <v>45</v>
      </c>
      <c r="H381" s="999"/>
      <c r="I381" s="1006">
        <f>G381+H381</f>
        <v>45</v>
      </c>
      <c r="J381" s="1032">
        <f>(D381/G381)*100</f>
        <v>100</v>
      </c>
      <c r="K381" s="999"/>
      <c r="L381" s="779">
        <f>G381*E381</f>
        <v>19998</v>
      </c>
      <c r="M381" s="1030"/>
      <c r="N381" s="1031">
        <f>L381+M381</f>
        <v>19998</v>
      </c>
      <c r="O381" s="57"/>
    </row>
    <row r="382" spans="1:15" ht="12.75" customHeight="1" x14ac:dyDescent="0.2">
      <c r="A382" s="755">
        <f t="shared" ref="A382:A397" si="51">A381+0.01</f>
        <v>20.020000000000003</v>
      </c>
      <c r="B382" s="771" t="s">
        <v>654</v>
      </c>
      <c r="C382" s="1003" t="s">
        <v>135</v>
      </c>
      <c r="D382" s="1003">
        <v>13.5</v>
      </c>
      <c r="E382" s="773">
        <v>11176</v>
      </c>
      <c r="F382" s="773">
        <f t="shared" si="50"/>
        <v>150876</v>
      </c>
      <c r="G382" s="999">
        <v>13.5</v>
      </c>
      <c r="H382" s="999"/>
      <c r="I382" s="1006">
        <f t="shared" ref="I382:I397" si="52">G382+H382</f>
        <v>13.5</v>
      </c>
      <c r="J382" s="1032">
        <f t="shared" ref="J382:J392" si="53">(D382/G382)*100</f>
        <v>100</v>
      </c>
      <c r="K382" s="999"/>
      <c r="L382" s="779">
        <f t="shared" ref="L382:L392" si="54">G382*E382</f>
        <v>150876</v>
      </c>
      <c r="M382" s="1030"/>
      <c r="N382" s="1031">
        <f t="shared" ref="N382:N392" si="55">L382+M382</f>
        <v>150876</v>
      </c>
      <c r="O382" s="57"/>
    </row>
    <row r="383" spans="1:15" ht="12.75" customHeight="1" x14ac:dyDescent="0.2">
      <c r="A383" s="755">
        <f t="shared" si="51"/>
        <v>20.030000000000005</v>
      </c>
      <c r="B383" s="771" t="s">
        <v>655</v>
      </c>
      <c r="C383" s="1003" t="s">
        <v>61</v>
      </c>
      <c r="D383" s="1003">
        <v>168.75</v>
      </c>
      <c r="E383" s="773">
        <v>1756</v>
      </c>
      <c r="F383" s="773">
        <f t="shared" si="50"/>
        <v>296325</v>
      </c>
      <c r="G383" s="999">
        <v>168.75</v>
      </c>
      <c r="H383" s="999"/>
      <c r="I383" s="1006">
        <f t="shared" si="52"/>
        <v>168.75</v>
      </c>
      <c r="J383" s="1032">
        <f t="shared" si="53"/>
        <v>100</v>
      </c>
      <c r="K383" s="999"/>
      <c r="L383" s="779">
        <f t="shared" si="54"/>
        <v>296325</v>
      </c>
      <c r="M383" s="1030"/>
      <c r="N383" s="1031">
        <f t="shared" si="55"/>
        <v>296325</v>
      </c>
      <c r="O383" s="57"/>
    </row>
    <row r="384" spans="1:15" ht="12.75" customHeight="1" x14ac:dyDescent="0.2">
      <c r="A384" s="755">
        <f t="shared" si="51"/>
        <v>20.040000000000006</v>
      </c>
      <c r="B384" s="771" t="s">
        <v>656</v>
      </c>
      <c r="C384" s="1003" t="s">
        <v>135</v>
      </c>
      <c r="D384" s="1003">
        <v>3</v>
      </c>
      <c r="E384" s="773">
        <v>22600</v>
      </c>
      <c r="F384" s="1033">
        <f t="shared" si="50"/>
        <v>67800</v>
      </c>
      <c r="G384" s="999">
        <v>3</v>
      </c>
      <c r="H384" s="999"/>
      <c r="I384" s="1006">
        <f t="shared" si="52"/>
        <v>3</v>
      </c>
      <c r="J384" s="1032">
        <f t="shared" si="53"/>
        <v>100</v>
      </c>
      <c r="K384" s="999"/>
      <c r="L384" s="779">
        <f t="shared" si="54"/>
        <v>67800</v>
      </c>
      <c r="M384" s="1030"/>
      <c r="N384" s="1031">
        <f t="shared" si="55"/>
        <v>67800</v>
      </c>
      <c r="O384" s="57"/>
    </row>
    <row r="385" spans="1:15" ht="12.75" customHeight="1" x14ac:dyDescent="0.2">
      <c r="A385" s="755">
        <f t="shared" si="51"/>
        <v>20.050000000000008</v>
      </c>
      <c r="B385" s="771" t="s">
        <v>285</v>
      </c>
      <c r="C385" s="1003" t="s">
        <v>61</v>
      </c>
      <c r="D385" s="1003">
        <v>235</v>
      </c>
      <c r="E385" s="773">
        <v>55</v>
      </c>
      <c r="F385" s="773">
        <f t="shared" si="50"/>
        <v>12925</v>
      </c>
      <c r="G385" s="999">
        <v>235</v>
      </c>
      <c r="H385" s="999"/>
      <c r="I385" s="1006">
        <f t="shared" si="52"/>
        <v>235</v>
      </c>
      <c r="J385" s="1032">
        <f t="shared" si="53"/>
        <v>100</v>
      </c>
      <c r="K385" s="999"/>
      <c r="L385" s="779">
        <f t="shared" si="54"/>
        <v>12925</v>
      </c>
      <c r="M385" s="1030"/>
      <c r="N385" s="1031">
        <f t="shared" si="55"/>
        <v>12925</v>
      </c>
      <c r="O385" s="57"/>
    </row>
    <row r="386" spans="1:15" ht="12.75" customHeight="1" x14ac:dyDescent="0.2">
      <c r="A386" s="755">
        <f t="shared" si="51"/>
        <v>20.060000000000009</v>
      </c>
      <c r="B386" s="771" t="s">
        <v>657</v>
      </c>
      <c r="C386" s="1003" t="s">
        <v>61</v>
      </c>
      <c r="D386" s="1003">
        <v>235</v>
      </c>
      <c r="E386" s="773">
        <v>450</v>
      </c>
      <c r="F386" s="773">
        <f t="shared" si="50"/>
        <v>105750</v>
      </c>
      <c r="G386" s="999">
        <v>235</v>
      </c>
      <c r="H386" s="999"/>
      <c r="I386" s="1006">
        <f t="shared" si="52"/>
        <v>235</v>
      </c>
      <c r="J386" s="1032">
        <f t="shared" si="53"/>
        <v>100</v>
      </c>
      <c r="K386" s="999"/>
      <c r="L386" s="779">
        <f t="shared" si="54"/>
        <v>105750</v>
      </c>
      <c r="M386" s="1030"/>
      <c r="N386" s="1031">
        <f t="shared" si="55"/>
        <v>105750</v>
      </c>
      <c r="O386" s="57"/>
    </row>
    <row r="387" spans="1:15" ht="12.75" customHeight="1" x14ac:dyDescent="0.2">
      <c r="A387" s="755">
        <f t="shared" si="51"/>
        <v>20.070000000000011</v>
      </c>
      <c r="B387" s="771" t="s">
        <v>658</v>
      </c>
      <c r="C387" s="1003" t="s">
        <v>50</v>
      </c>
      <c r="D387" s="1003">
        <v>1</v>
      </c>
      <c r="E387" s="773">
        <v>195000</v>
      </c>
      <c r="F387" s="773">
        <f t="shared" si="50"/>
        <v>195000</v>
      </c>
      <c r="G387" s="999">
        <v>1</v>
      </c>
      <c r="H387" s="999"/>
      <c r="I387" s="1006">
        <f t="shared" si="52"/>
        <v>1</v>
      </c>
      <c r="J387" s="1032">
        <f t="shared" si="53"/>
        <v>100</v>
      </c>
      <c r="K387" s="999"/>
      <c r="L387" s="779">
        <f t="shared" si="54"/>
        <v>195000</v>
      </c>
      <c r="M387" s="1030"/>
      <c r="N387" s="1031">
        <f t="shared" si="55"/>
        <v>195000</v>
      </c>
      <c r="O387" s="57"/>
    </row>
    <row r="388" spans="1:15" ht="12.75" customHeight="1" x14ac:dyDescent="0.2">
      <c r="A388" s="755">
        <f t="shared" si="51"/>
        <v>20.080000000000013</v>
      </c>
      <c r="B388" s="771" t="s">
        <v>659</v>
      </c>
      <c r="C388" s="1003" t="s">
        <v>34</v>
      </c>
      <c r="D388" s="1003">
        <v>1</v>
      </c>
      <c r="E388" s="773">
        <v>25000</v>
      </c>
      <c r="F388" s="773">
        <f t="shared" si="50"/>
        <v>25000</v>
      </c>
      <c r="G388" s="999">
        <v>1</v>
      </c>
      <c r="H388" s="999"/>
      <c r="I388" s="1006">
        <f t="shared" si="52"/>
        <v>1</v>
      </c>
      <c r="J388" s="1032">
        <f t="shared" si="53"/>
        <v>100</v>
      </c>
      <c r="K388" s="999"/>
      <c r="L388" s="779">
        <f t="shared" si="54"/>
        <v>25000</v>
      </c>
      <c r="M388" s="1030"/>
      <c r="N388" s="1031">
        <f t="shared" si="55"/>
        <v>25000</v>
      </c>
      <c r="O388" s="57"/>
    </row>
    <row r="389" spans="1:15" ht="12.75" customHeight="1" x14ac:dyDescent="0.2">
      <c r="A389" s="755">
        <f t="shared" si="51"/>
        <v>20.090000000000014</v>
      </c>
      <c r="B389" s="771" t="s">
        <v>660</v>
      </c>
      <c r="C389" s="1003" t="s">
        <v>79</v>
      </c>
      <c r="D389" s="1003">
        <v>1</v>
      </c>
      <c r="E389" s="773">
        <v>12000</v>
      </c>
      <c r="F389" s="1033">
        <f t="shared" si="50"/>
        <v>12000</v>
      </c>
      <c r="G389" s="999">
        <v>1</v>
      </c>
      <c r="H389" s="999"/>
      <c r="I389" s="1006">
        <f t="shared" si="52"/>
        <v>1</v>
      </c>
      <c r="J389" s="1032">
        <f t="shared" si="53"/>
        <v>100</v>
      </c>
      <c r="K389" s="999"/>
      <c r="L389" s="779">
        <f t="shared" si="54"/>
        <v>12000</v>
      </c>
      <c r="M389" s="1030"/>
      <c r="N389" s="1031">
        <f t="shared" si="55"/>
        <v>12000</v>
      </c>
      <c r="O389" s="57"/>
    </row>
    <row r="390" spans="1:15" ht="12.75" customHeight="1" x14ac:dyDescent="0.2">
      <c r="A390" s="755">
        <f t="shared" si="51"/>
        <v>20.100000000000016</v>
      </c>
      <c r="B390" s="771" t="s">
        <v>661</v>
      </c>
      <c r="C390" s="1003" t="s">
        <v>46</v>
      </c>
      <c r="D390" s="1003">
        <v>145</v>
      </c>
      <c r="E390" s="773">
        <v>116</v>
      </c>
      <c r="F390" s="1033">
        <f t="shared" si="50"/>
        <v>16820</v>
      </c>
      <c r="G390" s="999">
        <v>145</v>
      </c>
      <c r="H390" s="999"/>
      <c r="I390" s="1006">
        <f t="shared" si="52"/>
        <v>145</v>
      </c>
      <c r="J390" s="1032">
        <f t="shared" si="53"/>
        <v>100</v>
      </c>
      <c r="K390" s="999"/>
      <c r="L390" s="779">
        <f t="shared" si="54"/>
        <v>16820</v>
      </c>
      <c r="M390" s="1030"/>
      <c r="N390" s="1031">
        <f t="shared" si="55"/>
        <v>16820</v>
      </c>
      <c r="O390" s="57"/>
    </row>
    <row r="391" spans="1:15" ht="12.75" customHeight="1" x14ac:dyDescent="0.2">
      <c r="A391" s="755">
        <f t="shared" si="51"/>
        <v>20.110000000000017</v>
      </c>
      <c r="B391" s="771" t="s">
        <v>662</v>
      </c>
      <c r="C391" s="1003" t="s">
        <v>61</v>
      </c>
      <c r="D391" s="1003">
        <v>235</v>
      </c>
      <c r="E391" s="773">
        <v>228</v>
      </c>
      <c r="F391" s="1033">
        <f t="shared" si="50"/>
        <v>53580</v>
      </c>
      <c r="G391" s="999">
        <v>235</v>
      </c>
      <c r="H391" s="999"/>
      <c r="I391" s="1006">
        <f t="shared" si="52"/>
        <v>235</v>
      </c>
      <c r="J391" s="1032">
        <f t="shared" si="53"/>
        <v>100</v>
      </c>
      <c r="K391" s="999"/>
      <c r="L391" s="779">
        <f t="shared" si="54"/>
        <v>53580</v>
      </c>
      <c r="M391" s="1030"/>
      <c r="N391" s="1031">
        <f t="shared" si="55"/>
        <v>53580</v>
      </c>
      <c r="O391" s="57"/>
    </row>
    <row r="392" spans="1:15" ht="12.75" customHeight="1" x14ac:dyDescent="0.2">
      <c r="A392" s="755">
        <f t="shared" si="51"/>
        <v>20.120000000000019</v>
      </c>
      <c r="B392" s="771" t="s">
        <v>663</v>
      </c>
      <c r="C392" s="1003" t="s">
        <v>50</v>
      </c>
      <c r="D392" s="1003">
        <v>1</v>
      </c>
      <c r="E392" s="773">
        <v>15000</v>
      </c>
      <c r="F392" s="773">
        <f t="shared" si="50"/>
        <v>15000</v>
      </c>
      <c r="G392" s="999">
        <v>1</v>
      </c>
      <c r="H392" s="999"/>
      <c r="I392" s="1006">
        <f t="shared" si="52"/>
        <v>1</v>
      </c>
      <c r="J392" s="1032">
        <f t="shared" si="53"/>
        <v>100</v>
      </c>
      <c r="K392" s="999"/>
      <c r="L392" s="779">
        <f t="shared" si="54"/>
        <v>15000</v>
      </c>
      <c r="M392" s="1030"/>
      <c r="N392" s="1031">
        <f t="shared" si="55"/>
        <v>15000</v>
      </c>
      <c r="O392" s="57"/>
    </row>
    <row r="393" spans="1:15" ht="12.75" customHeight="1" x14ac:dyDescent="0.2">
      <c r="A393" s="755">
        <f t="shared" si="51"/>
        <v>20.13000000000002</v>
      </c>
      <c r="B393" s="808" t="s">
        <v>341</v>
      </c>
      <c r="C393" s="1003"/>
      <c r="D393" s="1003"/>
      <c r="E393" s="773"/>
      <c r="F393" s="1027">
        <f>SUM(F381:F392)</f>
        <v>971074</v>
      </c>
      <c r="G393" s="999"/>
      <c r="H393" s="999"/>
      <c r="I393" s="1006"/>
      <c r="J393" s="1032"/>
      <c r="K393" s="999"/>
      <c r="L393" s="779"/>
      <c r="M393" s="1028">
        <f>SUM(M381:M392)</f>
        <v>0</v>
      </c>
      <c r="N393" s="1029">
        <f>SUM(N381:N392)</f>
        <v>971074</v>
      </c>
      <c r="O393" s="57"/>
    </row>
    <row r="394" spans="1:15" ht="12.75" customHeight="1" x14ac:dyDescent="0.2">
      <c r="A394" s="939">
        <v>21</v>
      </c>
      <c r="B394" s="808" t="s">
        <v>664</v>
      </c>
      <c r="C394" s="1003"/>
      <c r="D394" s="1003"/>
      <c r="E394" s="773"/>
      <c r="F394" s="773"/>
      <c r="G394" s="999"/>
      <c r="H394" s="999"/>
      <c r="I394" s="1006"/>
      <c r="J394" s="1032"/>
      <c r="K394" s="999"/>
      <c r="L394" s="779"/>
      <c r="M394" s="1030"/>
      <c r="N394" s="1031"/>
      <c r="O394" s="57"/>
    </row>
    <row r="395" spans="1:15" ht="23.25" customHeight="1" x14ac:dyDescent="0.2">
      <c r="A395" s="755">
        <f>A394+0.01</f>
        <v>21.01</v>
      </c>
      <c r="B395" s="771" t="s">
        <v>665</v>
      </c>
      <c r="C395" s="1003" t="s">
        <v>50</v>
      </c>
      <c r="D395" s="1003">
        <v>1</v>
      </c>
      <c r="E395" s="773">
        <v>16500</v>
      </c>
      <c r="F395" s="773">
        <f>D395*E395</f>
        <v>16500</v>
      </c>
      <c r="G395" s="999">
        <v>1</v>
      </c>
      <c r="H395" s="999"/>
      <c r="I395" s="1006">
        <f t="shared" si="52"/>
        <v>1</v>
      </c>
      <c r="J395" s="1032">
        <f>(D395/G395)*100</f>
        <v>100</v>
      </c>
      <c r="K395" s="999"/>
      <c r="L395" s="779">
        <f>G395*E395</f>
        <v>16500</v>
      </c>
      <c r="M395" s="1030"/>
      <c r="N395" s="1031">
        <f>L395+M395</f>
        <v>16500</v>
      </c>
      <c r="O395" s="57"/>
    </row>
    <row r="396" spans="1:15" ht="12.75" customHeight="1" x14ac:dyDescent="0.2">
      <c r="A396" s="755">
        <f t="shared" si="51"/>
        <v>21.020000000000003</v>
      </c>
      <c r="B396" s="771" t="s">
        <v>666</v>
      </c>
      <c r="C396" s="1003" t="s">
        <v>50</v>
      </c>
      <c r="D396" s="1003">
        <v>1</v>
      </c>
      <c r="E396" s="773">
        <v>8500</v>
      </c>
      <c r="F396" s="773">
        <f>D396*E396</f>
        <v>8500</v>
      </c>
      <c r="G396" s="999">
        <v>1</v>
      </c>
      <c r="H396" s="999"/>
      <c r="I396" s="1006">
        <f t="shared" si="52"/>
        <v>1</v>
      </c>
      <c r="J396" s="1032">
        <f t="shared" ref="J396:J422" si="56">(D396/G396)*100</f>
        <v>100</v>
      </c>
      <c r="K396" s="999"/>
      <c r="L396" s="779">
        <f t="shared" ref="L396:L422" si="57">G396*E396</f>
        <v>8500</v>
      </c>
      <c r="M396" s="1030"/>
      <c r="N396" s="1031">
        <f t="shared" ref="N396:N422" si="58">L396+M396</f>
        <v>8500</v>
      </c>
      <c r="O396" s="57"/>
    </row>
    <row r="397" spans="1:15" ht="12.75" customHeight="1" x14ac:dyDescent="0.2">
      <c r="A397" s="755">
        <f t="shared" si="51"/>
        <v>21.030000000000005</v>
      </c>
      <c r="B397" s="771" t="s">
        <v>667</v>
      </c>
      <c r="C397" s="1003" t="s">
        <v>135</v>
      </c>
      <c r="D397" s="1003">
        <v>15</v>
      </c>
      <c r="E397" s="773">
        <v>14500</v>
      </c>
      <c r="F397" s="773">
        <f>D397*E397</f>
        <v>217500</v>
      </c>
      <c r="G397" s="999">
        <v>15</v>
      </c>
      <c r="H397" s="999"/>
      <c r="I397" s="1006">
        <f t="shared" si="52"/>
        <v>15</v>
      </c>
      <c r="J397" s="1032">
        <f t="shared" si="56"/>
        <v>100</v>
      </c>
      <c r="K397" s="999"/>
      <c r="L397" s="779">
        <f t="shared" si="57"/>
        <v>217500</v>
      </c>
      <c r="M397" s="1030"/>
      <c r="N397" s="1031">
        <f t="shared" si="58"/>
        <v>217500</v>
      </c>
      <c r="O397" s="57"/>
    </row>
    <row r="398" spans="1:15" ht="12.75" customHeight="1" x14ac:dyDescent="0.2">
      <c r="A398" s="770"/>
      <c r="B398" s="808" t="s">
        <v>341</v>
      </c>
      <c r="C398" s="1003"/>
      <c r="D398" s="1003"/>
      <c r="E398" s="773"/>
      <c r="F398" s="1027">
        <f>SUM(F395:F397)</f>
        <v>242500</v>
      </c>
      <c r="G398" s="999"/>
      <c r="H398" s="999"/>
      <c r="I398" s="1006"/>
      <c r="J398" s="1032"/>
      <c r="K398" s="999"/>
      <c r="L398" s="779"/>
      <c r="M398" s="1028"/>
      <c r="N398" s="1031"/>
      <c r="O398" s="57"/>
    </row>
    <row r="399" spans="1:15" ht="12.75" customHeight="1" x14ac:dyDescent="0.2">
      <c r="A399" s="939">
        <v>22</v>
      </c>
      <c r="B399" s="808" t="s">
        <v>668</v>
      </c>
      <c r="C399" s="1003"/>
      <c r="D399" s="1003"/>
      <c r="E399" s="773"/>
      <c r="F399" s="1027"/>
      <c r="G399" s="999"/>
      <c r="H399" s="999"/>
      <c r="I399" s="1006"/>
      <c r="J399" s="1032"/>
      <c r="K399" s="999"/>
      <c r="L399" s="779"/>
      <c r="M399" s="1028"/>
      <c r="N399" s="1031"/>
      <c r="O399" s="57"/>
    </row>
    <row r="400" spans="1:15" ht="12.75" customHeight="1" x14ac:dyDescent="0.2">
      <c r="A400" s="755">
        <f>A399+0.01</f>
        <v>22.01</v>
      </c>
      <c r="B400" s="771" t="s">
        <v>669</v>
      </c>
      <c r="C400" s="1003" t="s">
        <v>34</v>
      </c>
      <c r="D400" s="1003">
        <v>14</v>
      </c>
      <c r="E400" s="773">
        <v>6300</v>
      </c>
      <c r="F400" s="1033">
        <f>D400*E400</f>
        <v>88200</v>
      </c>
      <c r="G400" s="999">
        <v>14</v>
      </c>
      <c r="H400" s="999"/>
      <c r="I400" s="1006">
        <f>G400+H400</f>
        <v>14</v>
      </c>
      <c r="J400" s="1032">
        <f t="shared" si="56"/>
        <v>100</v>
      </c>
      <c r="K400" s="999"/>
      <c r="L400" s="779">
        <f t="shared" si="57"/>
        <v>88200</v>
      </c>
      <c r="M400" s="1034"/>
      <c r="N400" s="1031">
        <f t="shared" si="58"/>
        <v>88200</v>
      </c>
      <c r="O400" s="57"/>
    </row>
    <row r="401" spans="1:15" ht="12.75" customHeight="1" x14ac:dyDescent="0.2">
      <c r="A401" s="755">
        <f t="shared" ref="A401:A407" si="59">A400+0.01</f>
        <v>22.020000000000003</v>
      </c>
      <c r="B401" s="771" t="s">
        <v>670</v>
      </c>
      <c r="C401" s="1003" t="s">
        <v>34</v>
      </c>
      <c r="D401" s="1003">
        <v>16</v>
      </c>
      <c r="E401" s="773">
        <v>5650</v>
      </c>
      <c r="F401" s="1033">
        <f t="shared" ref="F401:F407" si="60">D401*E401</f>
        <v>90400</v>
      </c>
      <c r="G401" s="999">
        <v>16</v>
      </c>
      <c r="H401" s="999"/>
      <c r="I401" s="1006">
        <f t="shared" ref="I401:I422" si="61">G401+H401</f>
        <v>16</v>
      </c>
      <c r="J401" s="1032">
        <f t="shared" si="56"/>
        <v>100</v>
      </c>
      <c r="K401" s="999"/>
      <c r="L401" s="779">
        <f t="shared" si="57"/>
        <v>90400</v>
      </c>
      <c r="M401" s="1034"/>
      <c r="N401" s="1031">
        <f t="shared" si="58"/>
        <v>90400</v>
      </c>
      <c r="O401" s="57"/>
    </row>
    <row r="402" spans="1:15" ht="27" customHeight="1" x14ac:dyDescent="0.2">
      <c r="A402" s="755">
        <f t="shared" si="59"/>
        <v>22.030000000000005</v>
      </c>
      <c r="B402" s="771" t="s">
        <v>671</v>
      </c>
      <c r="C402" s="1003" t="s">
        <v>34</v>
      </c>
      <c r="D402" s="1003">
        <v>9</v>
      </c>
      <c r="E402" s="773">
        <v>32485</v>
      </c>
      <c r="F402" s="1033">
        <f t="shared" si="60"/>
        <v>292365</v>
      </c>
      <c r="G402" s="999">
        <v>9</v>
      </c>
      <c r="H402" s="999"/>
      <c r="I402" s="1006">
        <f t="shared" si="61"/>
        <v>9</v>
      </c>
      <c r="J402" s="1032">
        <f t="shared" si="56"/>
        <v>100</v>
      </c>
      <c r="K402" s="999"/>
      <c r="L402" s="779">
        <f t="shared" si="57"/>
        <v>292365</v>
      </c>
      <c r="M402" s="1034"/>
      <c r="N402" s="1031">
        <f t="shared" si="58"/>
        <v>292365</v>
      </c>
      <c r="O402" s="57"/>
    </row>
    <row r="403" spans="1:15" ht="22.5" customHeight="1" x14ac:dyDescent="0.2">
      <c r="A403" s="755">
        <f t="shared" si="59"/>
        <v>22.040000000000006</v>
      </c>
      <c r="B403" s="771" t="s">
        <v>672</v>
      </c>
      <c r="C403" s="1003" t="s">
        <v>34</v>
      </c>
      <c r="D403" s="1003">
        <v>12</v>
      </c>
      <c r="E403" s="773">
        <v>25650</v>
      </c>
      <c r="F403" s="1033">
        <f t="shared" si="60"/>
        <v>307800</v>
      </c>
      <c r="G403" s="999">
        <v>12</v>
      </c>
      <c r="H403" s="999"/>
      <c r="I403" s="1006">
        <f t="shared" si="61"/>
        <v>12</v>
      </c>
      <c r="J403" s="1032">
        <f t="shared" si="56"/>
        <v>100</v>
      </c>
      <c r="K403" s="999"/>
      <c r="L403" s="779">
        <f t="shared" si="57"/>
        <v>307800</v>
      </c>
      <c r="M403" s="1034"/>
      <c r="N403" s="1031">
        <f t="shared" si="58"/>
        <v>307800</v>
      </c>
      <c r="O403" s="57"/>
    </row>
    <row r="404" spans="1:15" ht="12.75" customHeight="1" x14ac:dyDescent="0.2">
      <c r="A404" s="755">
        <f t="shared" si="59"/>
        <v>22.050000000000008</v>
      </c>
      <c r="B404" s="771" t="s">
        <v>673</v>
      </c>
      <c r="C404" s="1003" t="s">
        <v>34</v>
      </c>
      <c r="D404" s="1003">
        <v>30</v>
      </c>
      <c r="E404" s="773">
        <v>8590.14</v>
      </c>
      <c r="F404" s="1033">
        <f t="shared" si="60"/>
        <v>257704.19999999998</v>
      </c>
      <c r="G404" s="999">
        <v>30</v>
      </c>
      <c r="H404" s="999"/>
      <c r="I404" s="1006">
        <f t="shared" si="61"/>
        <v>30</v>
      </c>
      <c r="J404" s="1032">
        <f t="shared" si="56"/>
        <v>100</v>
      </c>
      <c r="K404" s="999"/>
      <c r="L404" s="779">
        <f t="shared" si="57"/>
        <v>257704.19999999998</v>
      </c>
      <c r="M404" s="1034"/>
      <c r="N404" s="1031">
        <f t="shared" si="58"/>
        <v>257704.19999999998</v>
      </c>
      <c r="O404" s="57"/>
    </row>
    <row r="405" spans="1:15" ht="12.75" customHeight="1" x14ac:dyDescent="0.2">
      <c r="A405" s="755">
        <f t="shared" si="59"/>
        <v>22.060000000000009</v>
      </c>
      <c r="B405" s="771" t="s">
        <v>250</v>
      </c>
      <c r="C405" s="1003" t="s">
        <v>34</v>
      </c>
      <c r="D405" s="1003">
        <v>79</v>
      </c>
      <c r="E405" s="773">
        <v>3690.17</v>
      </c>
      <c r="F405" s="1033">
        <f t="shared" si="60"/>
        <v>291523.43</v>
      </c>
      <c r="G405" s="999">
        <v>79</v>
      </c>
      <c r="H405" s="999"/>
      <c r="I405" s="1006">
        <f t="shared" si="61"/>
        <v>79</v>
      </c>
      <c r="J405" s="1032">
        <f t="shared" si="56"/>
        <v>100</v>
      </c>
      <c r="K405" s="999"/>
      <c r="L405" s="779">
        <f t="shared" si="57"/>
        <v>291523.43</v>
      </c>
      <c r="M405" s="1034"/>
      <c r="N405" s="1031">
        <f t="shared" si="58"/>
        <v>291523.43</v>
      </c>
      <c r="O405" s="57"/>
    </row>
    <row r="406" spans="1:15" ht="12.75" customHeight="1" x14ac:dyDescent="0.2">
      <c r="A406" s="755">
        <f t="shared" si="59"/>
        <v>22.070000000000011</v>
      </c>
      <c r="B406" s="771" t="s">
        <v>674</v>
      </c>
      <c r="C406" s="1003" t="s">
        <v>34</v>
      </c>
      <c r="D406" s="1003">
        <v>14</v>
      </c>
      <c r="E406" s="773">
        <v>3800</v>
      </c>
      <c r="F406" s="1033">
        <f t="shared" si="60"/>
        <v>53200</v>
      </c>
      <c r="G406" s="999">
        <v>14</v>
      </c>
      <c r="H406" s="999"/>
      <c r="I406" s="1006">
        <f t="shared" si="61"/>
        <v>14</v>
      </c>
      <c r="J406" s="1032">
        <f t="shared" si="56"/>
        <v>100</v>
      </c>
      <c r="K406" s="999"/>
      <c r="L406" s="779">
        <f t="shared" si="57"/>
        <v>53200</v>
      </c>
      <c r="M406" s="1034"/>
      <c r="N406" s="1031">
        <f t="shared" si="58"/>
        <v>53200</v>
      </c>
      <c r="O406" s="57"/>
    </row>
    <row r="407" spans="1:15" ht="12.75" customHeight="1" x14ac:dyDescent="0.2">
      <c r="A407" s="755">
        <f t="shared" si="59"/>
        <v>22.080000000000013</v>
      </c>
      <c r="B407" s="771" t="s">
        <v>675</v>
      </c>
      <c r="C407" s="1003" t="s">
        <v>50</v>
      </c>
      <c r="D407" s="1003">
        <v>1</v>
      </c>
      <c r="E407" s="773">
        <v>48300</v>
      </c>
      <c r="F407" s="1033">
        <f t="shared" si="60"/>
        <v>48300</v>
      </c>
      <c r="G407" s="999">
        <v>1</v>
      </c>
      <c r="H407" s="999"/>
      <c r="I407" s="1006">
        <f t="shared" si="61"/>
        <v>1</v>
      </c>
      <c r="J407" s="1032">
        <f t="shared" si="56"/>
        <v>100</v>
      </c>
      <c r="K407" s="999"/>
      <c r="L407" s="779">
        <f t="shared" si="57"/>
        <v>48300</v>
      </c>
      <c r="M407" s="1034"/>
      <c r="N407" s="1031">
        <f t="shared" si="58"/>
        <v>48300</v>
      </c>
      <c r="O407" s="57"/>
    </row>
    <row r="408" spans="1:15" ht="12.75" customHeight="1" x14ac:dyDescent="0.2">
      <c r="A408" s="770"/>
      <c r="B408" s="808" t="s">
        <v>341</v>
      </c>
      <c r="C408" s="1003"/>
      <c r="D408" s="1003"/>
      <c r="E408" s="773"/>
      <c r="F408" s="1027">
        <f>SUM(F400:F407)</f>
        <v>1429492.63</v>
      </c>
      <c r="G408" s="999"/>
      <c r="H408" s="999"/>
      <c r="I408" s="1006"/>
      <c r="J408" s="1032"/>
      <c r="K408" s="999"/>
      <c r="L408" s="779"/>
      <c r="M408" s="1028"/>
      <c r="N408" s="1031"/>
      <c r="O408" s="57"/>
    </row>
    <row r="409" spans="1:15" ht="12.75" customHeight="1" x14ac:dyDescent="0.2">
      <c r="A409" s="939">
        <v>23</v>
      </c>
      <c r="B409" s="808" t="s">
        <v>635</v>
      </c>
      <c r="C409" s="1003"/>
      <c r="D409" s="1003"/>
      <c r="E409" s="773"/>
      <c r="F409" s="1027"/>
      <c r="G409" s="999"/>
      <c r="H409" s="999"/>
      <c r="I409" s="1006"/>
      <c r="J409" s="1032"/>
      <c r="K409" s="999"/>
      <c r="L409" s="779"/>
      <c r="M409" s="1028"/>
      <c r="N409" s="1031"/>
      <c r="O409" s="57"/>
    </row>
    <row r="410" spans="1:15" ht="12.75" customHeight="1" x14ac:dyDescent="0.2">
      <c r="A410" s="755">
        <f>A409+0.01</f>
        <v>23.01</v>
      </c>
      <c r="B410" s="771" t="s">
        <v>676</v>
      </c>
      <c r="C410" s="1003" t="s">
        <v>34</v>
      </c>
      <c r="D410" s="1003">
        <v>2</v>
      </c>
      <c r="E410" s="773">
        <v>10000</v>
      </c>
      <c r="F410" s="1033">
        <f>D410*E410</f>
        <v>20000</v>
      </c>
      <c r="G410" s="999">
        <v>2</v>
      </c>
      <c r="H410" s="999"/>
      <c r="I410" s="1006">
        <f t="shared" si="61"/>
        <v>2</v>
      </c>
      <c r="J410" s="1032">
        <f t="shared" si="56"/>
        <v>100</v>
      </c>
      <c r="K410" s="999"/>
      <c r="L410" s="779">
        <f t="shared" si="57"/>
        <v>20000</v>
      </c>
      <c r="M410" s="1034"/>
      <c r="N410" s="1031">
        <f t="shared" si="58"/>
        <v>20000</v>
      </c>
      <c r="O410" s="57"/>
    </row>
    <row r="411" spans="1:15" ht="12.75" customHeight="1" x14ac:dyDescent="0.2">
      <c r="A411" s="755">
        <f>A410+0.01</f>
        <v>23.020000000000003</v>
      </c>
      <c r="B411" s="771" t="s">
        <v>677</v>
      </c>
      <c r="C411" s="1003" t="s">
        <v>61</v>
      </c>
      <c r="D411" s="1003">
        <v>101</v>
      </c>
      <c r="E411" s="773">
        <v>228</v>
      </c>
      <c r="F411" s="1033">
        <f>D411*E411</f>
        <v>23028</v>
      </c>
      <c r="G411" s="999">
        <v>101</v>
      </c>
      <c r="H411" s="999"/>
      <c r="I411" s="1006">
        <f t="shared" si="61"/>
        <v>101</v>
      </c>
      <c r="J411" s="1032">
        <f t="shared" si="56"/>
        <v>100</v>
      </c>
      <c r="K411" s="999"/>
      <c r="L411" s="779">
        <f t="shared" si="57"/>
        <v>23028</v>
      </c>
      <c r="M411" s="1034"/>
      <c r="N411" s="1031">
        <f t="shared" si="58"/>
        <v>23028</v>
      </c>
      <c r="O411" s="57"/>
    </row>
    <row r="412" spans="1:15" ht="12.75" customHeight="1" x14ac:dyDescent="0.2">
      <c r="A412" s="755">
        <f>A411+0.01</f>
        <v>23.030000000000005</v>
      </c>
      <c r="B412" s="771" t="s">
        <v>678</v>
      </c>
      <c r="C412" s="1003" t="s">
        <v>135</v>
      </c>
      <c r="D412" s="1003">
        <v>22</v>
      </c>
      <c r="E412" s="773">
        <v>2500</v>
      </c>
      <c r="F412" s="1033">
        <f>D412*E412</f>
        <v>55000</v>
      </c>
      <c r="G412" s="999">
        <v>22</v>
      </c>
      <c r="H412" s="999"/>
      <c r="I412" s="1006">
        <f t="shared" si="61"/>
        <v>22</v>
      </c>
      <c r="J412" s="1032">
        <f t="shared" si="56"/>
        <v>100</v>
      </c>
      <c r="K412" s="999"/>
      <c r="L412" s="779">
        <f t="shared" si="57"/>
        <v>55000</v>
      </c>
      <c r="M412" s="1034"/>
      <c r="N412" s="1031">
        <f t="shared" si="58"/>
        <v>55000</v>
      </c>
      <c r="O412" s="57"/>
    </row>
    <row r="413" spans="1:15" ht="12.75" customHeight="1" x14ac:dyDescent="0.2">
      <c r="A413" s="770"/>
      <c r="B413" s="808" t="s">
        <v>341</v>
      </c>
      <c r="C413" s="1003"/>
      <c r="D413" s="1003"/>
      <c r="E413" s="773"/>
      <c r="F413" s="1027">
        <f>SUM(F410:F412)</f>
        <v>98028</v>
      </c>
      <c r="G413" s="999"/>
      <c r="H413" s="999"/>
      <c r="I413" s="1006"/>
      <c r="J413" s="1032"/>
      <c r="K413" s="999"/>
      <c r="L413" s="779"/>
      <c r="M413" s="1028"/>
      <c r="N413" s="1031"/>
      <c r="O413" s="57"/>
    </row>
    <row r="414" spans="1:15" ht="12.75" customHeight="1" x14ac:dyDescent="0.2">
      <c r="A414" s="939">
        <v>24</v>
      </c>
      <c r="B414" s="808" t="s">
        <v>532</v>
      </c>
      <c r="C414" s="1003"/>
      <c r="D414" s="1003"/>
      <c r="E414" s="773"/>
      <c r="F414" s="1027"/>
      <c r="G414" s="999"/>
      <c r="H414" s="999"/>
      <c r="I414" s="1006"/>
      <c r="J414" s="1032"/>
      <c r="K414" s="999"/>
      <c r="L414" s="779"/>
      <c r="M414" s="1028"/>
      <c r="N414" s="1031"/>
      <c r="O414" s="57"/>
    </row>
    <row r="415" spans="1:15" ht="12.75" customHeight="1" x14ac:dyDescent="0.2">
      <c r="A415" s="755">
        <f>A414+0.01</f>
        <v>24.01</v>
      </c>
      <c r="B415" s="771" t="s">
        <v>679</v>
      </c>
      <c r="C415" s="1003" t="s">
        <v>135</v>
      </c>
      <c r="D415" s="1003">
        <v>11</v>
      </c>
      <c r="E415" s="773">
        <v>11500</v>
      </c>
      <c r="F415" s="1033">
        <f t="shared" ref="F415:F422" si="62">D415*E415</f>
        <v>126500</v>
      </c>
      <c r="G415" s="999">
        <v>11</v>
      </c>
      <c r="H415" s="999"/>
      <c r="I415" s="1006">
        <f t="shared" si="61"/>
        <v>11</v>
      </c>
      <c r="J415" s="1032">
        <f t="shared" si="56"/>
        <v>100</v>
      </c>
      <c r="K415" s="999"/>
      <c r="L415" s="779">
        <f t="shared" si="57"/>
        <v>126500</v>
      </c>
      <c r="M415" s="1034"/>
      <c r="N415" s="1031">
        <f t="shared" si="58"/>
        <v>126500</v>
      </c>
      <c r="O415" s="57"/>
    </row>
    <row r="416" spans="1:15" ht="12.75" customHeight="1" x14ac:dyDescent="0.2">
      <c r="A416" s="755">
        <f t="shared" ref="A416:A422" si="63">A415+0.01</f>
        <v>24.020000000000003</v>
      </c>
      <c r="B416" s="771" t="s">
        <v>680</v>
      </c>
      <c r="C416" s="1003" t="s">
        <v>61</v>
      </c>
      <c r="D416" s="1003">
        <v>66</v>
      </c>
      <c r="E416" s="773">
        <v>450</v>
      </c>
      <c r="F416" s="1033">
        <f t="shared" si="62"/>
        <v>29700</v>
      </c>
      <c r="G416" s="999">
        <v>66</v>
      </c>
      <c r="H416" s="999"/>
      <c r="I416" s="1006">
        <f t="shared" si="61"/>
        <v>66</v>
      </c>
      <c r="J416" s="1032">
        <f t="shared" si="56"/>
        <v>100</v>
      </c>
      <c r="K416" s="999"/>
      <c r="L416" s="779">
        <f t="shared" si="57"/>
        <v>29700</v>
      </c>
      <c r="M416" s="1034"/>
      <c r="N416" s="1031">
        <f t="shared" si="58"/>
        <v>29700</v>
      </c>
      <c r="O416" s="57"/>
    </row>
    <row r="417" spans="1:15" ht="12.75" customHeight="1" x14ac:dyDescent="0.2">
      <c r="A417" s="755">
        <f t="shared" si="63"/>
        <v>24.030000000000005</v>
      </c>
      <c r="B417" s="771" t="s">
        <v>681</v>
      </c>
      <c r="C417" s="1003" t="s">
        <v>135</v>
      </c>
      <c r="D417" s="1003">
        <v>31</v>
      </c>
      <c r="E417" s="773">
        <v>1250</v>
      </c>
      <c r="F417" s="1033">
        <f t="shared" si="62"/>
        <v>38750</v>
      </c>
      <c r="G417" s="999">
        <v>31</v>
      </c>
      <c r="H417" s="999"/>
      <c r="I417" s="1006">
        <f t="shared" si="61"/>
        <v>31</v>
      </c>
      <c r="J417" s="1032">
        <f t="shared" si="56"/>
        <v>100</v>
      </c>
      <c r="K417" s="999"/>
      <c r="L417" s="779">
        <f t="shared" si="57"/>
        <v>38750</v>
      </c>
      <c r="M417" s="1034"/>
      <c r="N417" s="1031">
        <f t="shared" si="58"/>
        <v>38750</v>
      </c>
      <c r="O417" s="57"/>
    </row>
    <row r="418" spans="1:15" ht="12.75" customHeight="1" x14ac:dyDescent="0.2">
      <c r="A418" s="755">
        <f t="shared" si="63"/>
        <v>24.040000000000006</v>
      </c>
      <c r="B418" s="771" t="s">
        <v>682</v>
      </c>
      <c r="C418" s="1003" t="s">
        <v>79</v>
      </c>
      <c r="D418" s="1003">
        <v>1</v>
      </c>
      <c r="E418" s="773">
        <v>10000</v>
      </c>
      <c r="F418" s="1033">
        <f t="shared" si="62"/>
        <v>10000</v>
      </c>
      <c r="G418" s="999">
        <v>1</v>
      </c>
      <c r="H418" s="999"/>
      <c r="I418" s="1006">
        <f t="shared" si="61"/>
        <v>1</v>
      </c>
      <c r="J418" s="1032">
        <f t="shared" si="56"/>
        <v>100</v>
      </c>
      <c r="K418" s="999"/>
      <c r="L418" s="779">
        <f t="shared" si="57"/>
        <v>10000</v>
      </c>
      <c r="M418" s="1034"/>
      <c r="N418" s="1031">
        <f t="shared" si="58"/>
        <v>10000</v>
      </c>
      <c r="O418" s="57"/>
    </row>
    <row r="419" spans="1:15" ht="12.75" customHeight="1" x14ac:dyDescent="0.2">
      <c r="A419" s="755">
        <f t="shared" si="63"/>
        <v>24.050000000000008</v>
      </c>
      <c r="B419" s="771" t="s">
        <v>544</v>
      </c>
      <c r="C419" s="1003" t="s">
        <v>50</v>
      </c>
      <c r="D419" s="1003">
        <v>1</v>
      </c>
      <c r="E419" s="773">
        <v>40580.400000000001</v>
      </c>
      <c r="F419" s="1033">
        <f t="shared" si="62"/>
        <v>40580.400000000001</v>
      </c>
      <c r="G419" s="999">
        <v>1</v>
      </c>
      <c r="H419" s="999"/>
      <c r="I419" s="1006">
        <f t="shared" si="61"/>
        <v>1</v>
      </c>
      <c r="J419" s="1032">
        <f t="shared" si="56"/>
        <v>100</v>
      </c>
      <c r="K419" s="999"/>
      <c r="L419" s="779">
        <f t="shared" si="57"/>
        <v>40580.400000000001</v>
      </c>
      <c r="M419" s="1034"/>
      <c r="N419" s="1031">
        <f t="shared" si="58"/>
        <v>40580.400000000001</v>
      </c>
      <c r="O419" s="57"/>
    </row>
    <row r="420" spans="1:15" ht="12.75" customHeight="1" x14ac:dyDescent="0.2">
      <c r="A420" s="755">
        <f t="shared" si="63"/>
        <v>24.060000000000009</v>
      </c>
      <c r="B420" s="771" t="s">
        <v>545</v>
      </c>
      <c r="C420" s="1003" t="s">
        <v>34</v>
      </c>
      <c r="D420" s="1003">
        <v>1</v>
      </c>
      <c r="E420" s="773">
        <v>29558.58</v>
      </c>
      <c r="F420" s="1033">
        <f t="shared" si="62"/>
        <v>29558.58</v>
      </c>
      <c r="G420" s="999">
        <v>1</v>
      </c>
      <c r="H420" s="999"/>
      <c r="I420" s="1006">
        <f t="shared" si="61"/>
        <v>1</v>
      </c>
      <c r="J420" s="1032">
        <f t="shared" si="56"/>
        <v>100</v>
      </c>
      <c r="K420" s="999"/>
      <c r="L420" s="779">
        <f t="shared" si="57"/>
        <v>29558.58</v>
      </c>
      <c r="M420" s="1034"/>
      <c r="N420" s="1031">
        <f t="shared" si="58"/>
        <v>29558.58</v>
      </c>
      <c r="O420" s="57"/>
    </row>
    <row r="421" spans="1:15" ht="12.75" customHeight="1" x14ac:dyDescent="0.2">
      <c r="A421" s="755">
        <f t="shared" si="63"/>
        <v>24.070000000000011</v>
      </c>
      <c r="B421" s="771" t="s">
        <v>683</v>
      </c>
      <c r="C421" s="1003" t="s">
        <v>46</v>
      </c>
      <c r="D421" s="1003">
        <v>18</v>
      </c>
      <c r="E421" s="773">
        <v>2785</v>
      </c>
      <c r="F421" s="1033">
        <f t="shared" si="62"/>
        <v>50130</v>
      </c>
      <c r="G421" s="999">
        <v>18</v>
      </c>
      <c r="H421" s="999"/>
      <c r="I421" s="1006">
        <f t="shared" si="61"/>
        <v>18</v>
      </c>
      <c r="J421" s="1032">
        <f t="shared" si="56"/>
        <v>100</v>
      </c>
      <c r="K421" s="999"/>
      <c r="L421" s="779">
        <f t="shared" si="57"/>
        <v>50130</v>
      </c>
      <c r="M421" s="1034"/>
      <c r="N421" s="1031">
        <f t="shared" si="58"/>
        <v>50130</v>
      </c>
      <c r="O421" s="57"/>
    </row>
    <row r="422" spans="1:15" ht="24.75" customHeight="1" x14ac:dyDescent="0.2">
      <c r="A422" s="755">
        <f t="shared" si="63"/>
        <v>24.080000000000013</v>
      </c>
      <c r="B422" s="771" t="s">
        <v>684</v>
      </c>
      <c r="C422" s="1003" t="s">
        <v>79</v>
      </c>
      <c r="D422" s="1003">
        <v>1</v>
      </c>
      <c r="E422" s="773">
        <v>44860</v>
      </c>
      <c r="F422" s="1033">
        <f t="shared" si="62"/>
        <v>44860</v>
      </c>
      <c r="G422" s="999">
        <v>1</v>
      </c>
      <c r="H422" s="999"/>
      <c r="I422" s="1006">
        <f t="shared" si="61"/>
        <v>1</v>
      </c>
      <c r="J422" s="1032">
        <f t="shared" si="56"/>
        <v>100</v>
      </c>
      <c r="K422" s="999"/>
      <c r="L422" s="779">
        <f t="shared" si="57"/>
        <v>44860</v>
      </c>
      <c r="M422" s="1034"/>
      <c r="N422" s="1031">
        <f t="shared" si="58"/>
        <v>44860</v>
      </c>
      <c r="O422" s="57"/>
    </row>
    <row r="423" spans="1:15" ht="12.75" customHeight="1" x14ac:dyDescent="0.2">
      <c r="A423" s="1026"/>
      <c r="B423" s="808" t="s">
        <v>341</v>
      </c>
      <c r="C423" s="1003"/>
      <c r="D423" s="1003"/>
      <c r="E423" s="773"/>
      <c r="F423" s="1027">
        <f>SUM(F415:F422)</f>
        <v>370078.98</v>
      </c>
      <c r="G423" s="999"/>
      <c r="H423" s="999"/>
      <c r="I423" s="1006"/>
      <c r="J423" s="1032"/>
      <c r="K423" s="999"/>
      <c r="L423" s="1035">
        <f>SUM(L395:L422)</f>
        <v>2140099.61</v>
      </c>
      <c r="M423" s="1028">
        <f>SUM(M415:M422)</f>
        <v>0</v>
      </c>
      <c r="N423" s="1029">
        <f>SUM(N395:N422)</f>
        <v>2140099.61</v>
      </c>
      <c r="O423" s="57"/>
    </row>
    <row r="424" spans="1:15" ht="24" customHeight="1" thickBot="1" x14ac:dyDescent="0.25">
      <c r="A424" s="1009"/>
      <c r="B424" s="1036" t="s">
        <v>685</v>
      </c>
      <c r="C424" s="843"/>
      <c r="D424" s="842"/>
      <c r="E424" s="843"/>
      <c r="F424" s="1037">
        <f>F370+F375+F379+F393+F398</f>
        <v>3705546.1771999998</v>
      </c>
      <c r="G424" s="959"/>
      <c r="H424" s="959"/>
      <c r="I424" s="1014"/>
      <c r="J424" s="1015"/>
      <c r="K424" s="959"/>
      <c r="L424" s="1016">
        <f>L370+L375+L379+L423+L337</f>
        <v>6548238.8499999996</v>
      </c>
      <c r="M424" s="1017"/>
      <c r="N424" s="1018">
        <f>N370+N375+N379+N393+N423</f>
        <v>5603145.7899999991</v>
      </c>
      <c r="O424" s="57"/>
    </row>
    <row r="425" spans="1:15" ht="24" customHeight="1" x14ac:dyDescent="0.2">
      <c r="A425" s="923"/>
      <c r="B425" s="1038"/>
      <c r="C425" s="854"/>
      <c r="D425" s="853"/>
      <c r="E425" s="854"/>
      <c r="F425" s="925"/>
      <c r="G425" s="854"/>
      <c r="H425" s="854"/>
      <c r="I425" s="923"/>
      <c r="J425" s="852"/>
      <c r="K425" s="854"/>
      <c r="L425" s="1023"/>
      <c r="M425" s="1024"/>
      <c r="N425" s="1024"/>
      <c r="O425" s="57"/>
    </row>
    <row r="426" spans="1:15" ht="24" customHeight="1" x14ac:dyDescent="0.2">
      <c r="A426" s="923"/>
      <c r="B426" s="1038"/>
      <c r="C426" s="854"/>
      <c r="D426" s="853"/>
      <c r="E426" s="854"/>
      <c r="F426" s="925"/>
      <c r="G426" s="854"/>
      <c r="H426" s="854"/>
      <c r="I426" s="923"/>
      <c r="J426" s="852"/>
      <c r="K426" s="854"/>
      <c r="L426" s="1023"/>
      <c r="M426" s="1024"/>
      <c r="N426" s="1024"/>
      <c r="O426" s="57"/>
    </row>
    <row r="427" spans="1:15" ht="24" customHeight="1" x14ac:dyDescent="0.2">
      <c r="A427" s="923"/>
      <c r="B427" s="1038"/>
      <c r="C427" s="854"/>
      <c r="D427" s="853"/>
      <c r="E427" s="854"/>
      <c r="F427" s="925"/>
      <c r="G427" s="854"/>
      <c r="H427" s="854"/>
      <c r="I427" s="923"/>
      <c r="J427" s="852"/>
      <c r="K427" s="854"/>
      <c r="L427" s="1023"/>
      <c r="M427" s="1024"/>
      <c r="N427" s="1024"/>
      <c r="O427" s="57"/>
    </row>
    <row r="428" spans="1:15" ht="24" customHeight="1" x14ac:dyDescent="0.2">
      <c r="A428" s="923"/>
      <c r="B428" s="1038"/>
      <c r="C428" s="854"/>
      <c r="D428" s="853"/>
      <c r="E428" s="854"/>
      <c r="F428" s="925"/>
      <c r="G428" s="854"/>
      <c r="H428" s="854"/>
      <c r="I428" s="923"/>
      <c r="J428" s="852"/>
      <c r="K428" s="854"/>
      <c r="L428" s="1023"/>
      <c r="M428" s="1024"/>
      <c r="N428" s="1024"/>
      <c r="O428" s="57"/>
    </row>
    <row r="429" spans="1:15" ht="24" customHeight="1" x14ac:dyDescent="0.2">
      <c r="A429" s="923"/>
      <c r="B429" s="1038"/>
      <c r="C429" s="854"/>
      <c r="D429" s="853"/>
      <c r="E429" s="854"/>
      <c r="F429" s="925"/>
      <c r="G429" s="854"/>
      <c r="H429" s="854"/>
      <c r="I429" s="923"/>
      <c r="J429" s="852"/>
      <c r="K429" s="854"/>
      <c r="L429" s="1023"/>
      <c r="M429" s="1024"/>
      <c r="N429" s="1024"/>
      <c r="O429" s="57"/>
    </row>
    <row r="430" spans="1:15" x14ac:dyDescent="0.2">
      <c r="A430" s="986"/>
      <c r="O430" s="57"/>
    </row>
    <row r="431" spans="1:15" ht="13.5" thickBot="1" x14ac:dyDescent="0.25">
      <c r="A431" s="986"/>
      <c r="B431" s="1303" t="s">
        <v>175</v>
      </c>
      <c r="C431" s="1304"/>
      <c r="D431" s="1304"/>
      <c r="E431" s="1304"/>
      <c r="F431" s="1304"/>
      <c r="G431" s="1304"/>
      <c r="H431" s="1304"/>
      <c r="I431" s="1304"/>
      <c r="J431" s="1304"/>
      <c r="K431" s="1304"/>
      <c r="L431" s="1304"/>
      <c r="M431" s="1304"/>
      <c r="N431" s="1304"/>
      <c r="O431" s="57"/>
    </row>
    <row r="432" spans="1:15" x14ac:dyDescent="0.2">
      <c r="A432" s="1305" t="s">
        <v>176</v>
      </c>
      <c r="B432" s="1306"/>
      <c r="C432" s="1306"/>
      <c r="D432" s="1306"/>
      <c r="E432" s="1306"/>
      <c r="F432" s="1307"/>
      <c r="G432" s="1308" t="s">
        <v>15</v>
      </c>
      <c r="H432" s="1309"/>
      <c r="I432" s="1309"/>
      <c r="J432" s="1309"/>
      <c r="K432" s="1310"/>
      <c r="L432" s="1311" t="s">
        <v>16</v>
      </c>
      <c r="M432" s="1312"/>
      <c r="N432" s="1313"/>
      <c r="O432" s="57"/>
    </row>
    <row r="433" spans="1:15" x14ac:dyDescent="0.2">
      <c r="A433" s="1039" t="s">
        <v>17</v>
      </c>
      <c r="B433" s="1040" t="s">
        <v>18</v>
      </c>
      <c r="C433" s="1040" t="s">
        <v>34</v>
      </c>
      <c r="D433" s="1040" t="s">
        <v>98</v>
      </c>
      <c r="E433" s="1040" t="s">
        <v>177</v>
      </c>
      <c r="F433" s="1040" t="s">
        <v>22</v>
      </c>
      <c r="G433" s="1041" t="s">
        <v>23</v>
      </c>
      <c r="H433" s="1041" t="s">
        <v>24</v>
      </c>
      <c r="I433" s="1041" t="s">
        <v>25</v>
      </c>
      <c r="J433" s="1041" t="s">
        <v>26</v>
      </c>
      <c r="K433" s="1041" t="s">
        <v>477</v>
      </c>
      <c r="L433" s="1042" t="s">
        <v>23</v>
      </c>
      <c r="M433" s="1042" t="s">
        <v>24</v>
      </c>
      <c r="N433" s="1042" t="s">
        <v>25</v>
      </c>
      <c r="O433" s="57"/>
    </row>
    <row r="434" spans="1:15" x14ac:dyDescent="0.2">
      <c r="A434" s="939">
        <v>25</v>
      </c>
      <c r="B434" s="1043" t="s">
        <v>337</v>
      </c>
      <c r="C434" s="1044"/>
      <c r="D434" s="1044"/>
      <c r="E434" s="1044"/>
      <c r="F434" s="1044"/>
      <c r="G434" s="956"/>
      <c r="H434" s="956"/>
      <c r="I434" s="956"/>
      <c r="J434" s="956"/>
      <c r="K434" s="956"/>
      <c r="L434" s="762"/>
      <c r="M434" s="762"/>
      <c r="N434" s="762"/>
      <c r="O434" s="57"/>
    </row>
    <row r="435" spans="1:15" x14ac:dyDescent="0.2">
      <c r="A435" s="755">
        <f>A434+0.01</f>
        <v>25.01</v>
      </c>
      <c r="B435" s="1044" t="s">
        <v>686</v>
      </c>
      <c r="C435" s="1044"/>
      <c r="D435" s="1044">
        <v>4650</v>
      </c>
      <c r="E435" s="1044">
        <v>290</v>
      </c>
      <c r="F435" s="1045">
        <f>D435*E435</f>
        <v>1348500</v>
      </c>
      <c r="G435" s="956"/>
      <c r="H435" s="956">
        <v>4650</v>
      </c>
      <c r="I435" s="956">
        <f>G435+H435</f>
        <v>4650</v>
      </c>
      <c r="J435" s="955">
        <f>(I435/D435)*100</f>
        <v>100</v>
      </c>
      <c r="K435" s="956"/>
      <c r="L435" s="762"/>
      <c r="M435" s="804">
        <f>H435*E435</f>
        <v>1348500</v>
      </c>
      <c r="N435" s="797">
        <f>L435+M435</f>
        <v>1348500</v>
      </c>
      <c r="O435" s="57"/>
    </row>
    <row r="436" spans="1:15" x14ac:dyDescent="0.2">
      <c r="A436" s="755"/>
      <c r="B436" s="1043" t="s">
        <v>133</v>
      </c>
      <c r="C436" s="1044"/>
      <c r="D436" s="1044"/>
      <c r="E436" s="1044"/>
      <c r="F436" s="1046">
        <f>F435</f>
        <v>1348500</v>
      </c>
      <c r="G436" s="956"/>
      <c r="H436" s="956"/>
      <c r="I436" s="956"/>
      <c r="J436" s="955"/>
      <c r="K436" s="956"/>
      <c r="L436" s="762"/>
      <c r="M436" s="1047">
        <f>M435</f>
        <v>1348500</v>
      </c>
      <c r="N436" s="1048">
        <f>L436+M436</f>
        <v>1348500</v>
      </c>
      <c r="O436" s="57"/>
    </row>
    <row r="437" spans="1:15" x14ac:dyDescent="0.2">
      <c r="A437" s="939">
        <v>26</v>
      </c>
      <c r="B437" s="835" t="s">
        <v>563</v>
      </c>
      <c r="C437" s="790"/>
      <c r="D437" s="1044"/>
      <c r="E437" s="790"/>
      <c r="F437" s="790"/>
      <c r="G437" s="956"/>
      <c r="H437" s="956"/>
      <c r="I437" s="950"/>
      <c r="J437" s="955"/>
      <c r="K437" s="956"/>
      <c r="L437" s="762"/>
      <c r="M437" s="952"/>
      <c r="N437" s="1049"/>
      <c r="O437" s="57"/>
    </row>
    <row r="438" spans="1:15" x14ac:dyDescent="0.2">
      <c r="A438" s="755">
        <f t="shared" ref="A438:A443" si="64">A437+0.01</f>
        <v>26.01</v>
      </c>
      <c r="B438" s="756" t="s">
        <v>687</v>
      </c>
      <c r="C438" s="900" t="s">
        <v>34</v>
      </c>
      <c r="D438" s="900">
        <v>6</v>
      </c>
      <c r="E438" s="747">
        <v>29070</v>
      </c>
      <c r="F438" s="747">
        <f t="shared" ref="F438:F443" si="65">D438*E438</f>
        <v>174420</v>
      </c>
      <c r="G438" s="953"/>
      <c r="H438" s="953">
        <v>6</v>
      </c>
      <c r="I438" s="958">
        <f t="shared" ref="I438:I443" si="66">G438+H438</f>
        <v>6</v>
      </c>
      <c r="J438" s="955">
        <f t="shared" ref="J438:J443" si="67">(I438/D438)*100</f>
        <v>100</v>
      </c>
      <c r="K438" s="953"/>
      <c r="L438" s="762"/>
      <c r="M438" s="753">
        <f t="shared" ref="M438:M443" si="68">H438*E438</f>
        <v>174420</v>
      </c>
      <c r="N438" s="754">
        <f>L437+M438</f>
        <v>174420</v>
      </c>
      <c r="O438" s="57"/>
    </row>
    <row r="439" spans="1:15" x14ac:dyDescent="0.2">
      <c r="A439" s="755">
        <f t="shared" si="64"/>
        <v>26.020000000000003</v>
      </c>
      <c r="B439" s="756" t="s">
        <v>688</v>
      </c>
      <c r="C439" s="900" t="s">
        <v>50</v>
      </c>
      <c r="D439" s="900">
        <v>1</v>
      </c>
      <c r="E439" s="747">
        <v>35000</v>
      </c>
      <c r="F439" s="747">
        <f t="shared" si="65"/>
        <v>35000</v>
      </c>
      <c r="G439" s="953"/>
      <c r="H439" s="953">
        <v>1</v>
      </c>
      <c r="I439" s="958">
        <f t="shared" si="66"/>
        <v>1</v>
      </c>
      <c r="J439" s="955">
        <f t="shared" si="67"/>
        <v>100</v>
      </c>
      <c r="K439" s="953"/>
      <c r="L439" s="762"/>
      <c r="M439" s="753">
        <f t="shared" si="68"/>
        <v>35000</v>
      </c>
      <c r="N439" s="754">
        <f t="shared" ref="N439:N444" si="69">L439+M439</f>
        <v>35000</v>
      </c>
      <c r="O439" s="57"/>
    </row>
    <row r="440" spans="1:15" x14ac:dyDescent="0.2">
      <c r="A440" s="755">
        <f t="shared" si="64"/>
        <v>26.030000000000005</v>
      </c>
      <c r="B440" s="756" t="s">
        <v>689</v>
      </c>
      <c r="C440" s="900" t="s">
        <v>309</v>
      </c>
      <c r="D440" s="900">
        <v>3250</v>
      </c>
      <c r="E440" s="747">
        <v>74</v>
      </c>
      <c r="F440" s="747">
        <f t="shared" si="65"/>
        <v>240500</v>
      </c>
      <c r="G440" s="953"/>
      <c r="H440" s="953">
        <v>3250</v>
      </c>
      <c r="I440" s="958">
        <f t="shared" si="66"/>
        <v>3250</v>
      </c>
      <c r="J440" s="955">
        <f t="shared" si="67"/>
        <v>100</v>
      </c>
      <c r="K440" s="953"/>
      <c r="L440" s="762"/>
      <c r="M440" s="753">
        <f t="shared" si="68"/>
        <v>240500</v>
      </c>
      <c r="N440" s="754">
        <f t="shared" si="69"/>
        <v>240500</v>
      </c>
      <c r="O440" s="57"/>
    </row>
    <row r="441" spans="1:15" x14ac:dyDescent="0.2">
      <c r="A441" s="755">
        <f t="shared" si="64"/>
        <v>26.040000000000006</v>
      </c>
      <c r="B441" s="756" t="s">
        <v>690</v>
      </c>
      <c r="C441" s="900" t="s">
        <v>34</v>
      </c>
      <c r="D441" s="900">
        <v>2</v>
      </c>
      <c r="E441" s="747">
        <v>83000</v>
      </c>
      <c r="F441" s="747">
        <f t="shared" si="65"/>
        <v>166000</v>
      </c>
      <c r="G441" s="953"/>
      <c r="H441" s="953">
        <v>2</v>
      </c>
      <c r="I441" s="958">
        <f t="shared" si="66"/>
        <v>2</v>
      </c>
      <c r="J441" s="955">
        <f t="shared" si="67"/>
        <v>100</v>
      </c>
      <c r="K441" s="953"/>
      <c r="L441" s="762"/>
      <c r="M441" s="753">
        <f t="shared" si="68"/>
        <v>166000</v>
      </c>
      <c r="N441" s="754">
        <f t="shared" si="69"/>
        <v>166000</v>
      </c>
      <c r="O441" s="57"/>
    </row>
    <row r="442" spans="1:15" x14ac:dyDescent="0.2">
      <c r="A442" s="755">
        <f t="shared" si="64"/>
        <v>26.050000000000008</v>
      </c>
      <c r="B442" s="756" t="s">
        <v>570</v>
      </c>
      <c r="C442" s="900" t="s">
        <v>309</v>
      </c>
      <c r="D442" s="900">
        <v>490</v>
      </c>
      <c r="E442" s="747">
        <v>98</v>
      </c>
      <c r="F442" s="747">
        <f t="shared" si="65"/>
        <v>48020</v>
      </c>
      <c r="G442" s="953"/>
      <c r="H442" s="953">
        <v>490</v>
      </c>
      <c r="I442" s="958">
        <f t="shared" si="66"/>
        <v>490</v>
      </c>
      <c r="J442" s="955">
        <f t="shared" si="67"/>
        <v>100</v>
      </c>
      <c r="K442" s="953"/>
      <c r="L442" s="762"/>
      <c r="M442" s="753">
        <f t="shared" si="68"/>
        <v>48020</v>
      </c>
      <c r="N442" s="754">
        <f t="shared" si="69"/>
        <v>48020</v>
      </c>
      <c r="O442" s="57"/>
    </row>
    <row r="443" spans="1:15" x14ac:dyDescent="0.2">
      <c r="A443" s="755">
        <f t="shared" si="64"/>
        <v>26.060000000000009</v>
      </c>
      <c r="B443" s="756" t="s">
        <v>691</v>
      </c>
      <c r="C443" s="900" t="s">
        <v>50</v>
      </c>
      <c r="D443" s="900">
        <v>1</v>
      </c>
      <c r="E443" s="747">
        <v>88000</v>
      </c>
      <c r="F443" s="747">
        <f t="shared" si="65"/>
        <v>88000</v>
      </c>
      <c r="G443" s="953"/>
      <c r="H443" s="953">
        <v>1</v>
      </c>
      <c r="I443" s="958">
        <f t="shared" si="66"/>
        <v>1</v>
      </c>
      <c r="J443" s="955">
        <f t="shared" si="67"/>
        <v>100</v>
      </c>
      <c r="K443" s="953"/>
      <c r="L443" s="762"/>
      <c r="M443" s="753">
        <f t="shared" si="68"/>
        <v>88000</v>
      </c>
      <c r="N443" s="754">
        <f t="shared" si="69"/>
        <v>88000</v>
      </c>
      <c r="O443" s="57"/>
    </row>
    <row r="444" spans="1:15" ht="21" x14ac:dyDescent="0.2">
      <c r="A444" s="755"/>
      <c r="B444" s="1050" t="s">
        <v>692</v>
      </c>
      <c r="C444" s="1051"/>
      <c r="D444" s="1051"/>
      <c r="E444" s="969"/>
      <c r="F444" s="1052">
        <f>SUM(F438:F443)</f>
        <v>751940</v>
      </c>
      <c r="G444" s="1053"/>
      <c r="H444" s="1053"/>
      <c r="I444" s="1054"/>
      <c r="J444" s="1055"/>
      <c r="K444" s="1053"/>
      <c r="L444" s="1056"/>
      <c r="M444" s="1057">
        <f>SUM(M438:M443)</f>
        <v>751940</v>
      </c>
      <c r="N444" s="1058">
        <f t="shared" si="69"/>
        <v>751940</v>
      </c>
      <c r="O444" s="57"/>
    </row>
    <row r="445" spans="1:15" x14ac:dyDescent="0.2">
      <c r="A445" s="986"/>
      <c r="B445" s="987" t="s">
        <v>329</v>
      </c>
      <c r="C445" s="446"/>
      <c r="D445" s="157"/>
      <c r="E445" s="446"/>
      <c r="F445" s="446"/>
      <c r="G445" s="446"/>
      <c r="H445" s="446"/>
      <c r="I445" s="986"/>
      <c r="J445" s="988"/>
      <c r="K445" s="446"/>
      <c r="L445" s="447">
        <f>L337+L424</f>
        <v>8464405.9100000001</v>
      </c>
      <c r="M445" s="679">
        <f>M444+M436</f>
        <v>2100440</v>
      </c>
      <c r="N445" s="679">
        <f>L445+M445</f>
        <v>10564845.91</v>
      </c>
      <c r="O445" s="57"/>
    </row>
    <row r="446" spans="1:15" x14ac:dyDescent="0.2">
      <c r="A446" s="986"/>
      <c r="B446" s="18" t="s">
        <v>434</v>
      </c>
      <c r="C446" s="446"/>
      <c r="D446" s="157"/>
      <c r="E446" s="446"/>
      <c r="F446" s="446"/>
      <c r="G446" s="446"/>
      <c r="H446" s="446"/>
      <c r="I446" s="986"/>
      <c r="J446" s="988"/>
      <c r="K446" s="446"/>
      <c r="L446" s="447">
        <f>L277</f>
        <v>13268386.055</v>
      </c>
      <c r="M446" s="679">
        <f>M277</f>
        <v>1623473.7921000002</v>
      </c>
      <c r="N446" s="679">
        <f>L446+M446</f>
        <v>14891859.847100001</v>
      </c>
      <c r="O446" s="57"/>
    </row>
    <row r="447" spans="1:15" x14ac:dyDescent="0.2">
      <c r="A447" s="986"/>
      <c r="B447" s="987" t="s">
        <v>99</v>
      </c>
      <c r="C447" s="446"/>
      <c r="D447" s="157"/>
      <c r="E447" s="446"/>
      <c r="F447" s="446"/>
      <c r="G447" s="446"/>
      <c r="H447" s="446"/>
      <c r="I447" s="986"/>
      <c r="J447" s="988"/>
      <c r="K447" s="446"/>
      <c r="L447" s="447">
        <f>L277+L445</f>
        <v>21732791.965</v>
      </c>
      <c r="M447" s="123">
        <f>M445+M446</f>
        <v>3723913.7921000002</v>
      </c>
      <c r="N447" s="679">
        <f>L447+M447</f>
        <v>25456705.757100001</v>
      </c>
      <c r="O447" s="57"/>
    </row>
    <row r="448" spans="1:15" x14ac:dyDescent="0.2">
      <c r="A448" s="986"/>
      <c r="B448" s="987"/>
      <c r="C448" s="446"/>
      <c r="D448" s="157"/>
      <c r="E448" s="446"/>
      <c r="F448" s="446"/>
      <c r="G448" s="446"/>
      <c r="H448" s="446"/>
      <c r="I448" s="986"/>
      <c r="J448" s="988"/>
      <c r="K448" s="446"/>
      <c r="L448" s="447"/>
      <c r="M448" s="123"/>
      <c r="N448" s="679"/>
      <c r="O448" s="57"/>
    </row>
    <row r="449" spans="1:15" x14ac:dyDescent="0.2">
      <c r="A449" s="986"/>
      <c r="B449" s="987"/>
      <c r="C449" s="446"/>
      <c r="D449" s="157"/>
      <c r="E449" s="446"/>
      <c r="F449" s="446"/>
      <c r="G449" s="446"/>
      <c r="H449" s="446"/>
      <c r="I449" s="986"/>
      <c r="J449" s="988"/>
      <c r="K449" s="446"/>
      <c r="L449" s="447"/>
      <c r="M449" s="123"/>
      <c r="N449" s="679"/>
      <c r="O449" s="57"/>
    </row>
    <row r="450" spans="1:15" x14ac:dyDescent="0.2">
      <c r="A450" s="986"/>
      <c r="B450" s="987"/>
      <c r="C450" s="446"/>
      <c r="D450" s="157"/>
      <c r="E450" s="446"/>
      <c r="F450" s="446"/>
      <c r="G450" s="446"/>
      <c r="H450" s="446"/>
      <c r="I450" s="986"/>
      <c r="J450" s="988"/>
      <c r="K450" s="446"/>
      <c r="L450" s="447"/>
      <c r="M450" s="123"/>
      <c r="N450" s="679"/>
      <c r="O450" s="57"/>
    </row>
    <row r="451" spans="1:15" x14ac:dyDescent="0.2">
      <c r="A451" s="986"/>
      <c r="B451" s="987"/>
      <c r="C451" s="446"/>
      <c r="D451" s="157"/>
      <c r="E451" s="446"/>
      <c r="F451" s="446"/>
      <c r="G451" s="446"/>
      <c r="H451" s="446"/>
      <c r="I451" s="986"/>
      <c r="J451" s="988"/>
      <c r="K451" s="446"/>
      <c r="L451" s="447"/>
      <c r="M451" s="123"/>
      <c r="N451" s="679"/>
      <c r="O451" s="57"/>
    </row>
    <row r="452" spans="1:15" x14ac:dyDescent="0.2">
      <c r="A452" s="986"/>
      <c r="B452" s="987"/>
      <c r="C452" s="446"/>
      <c r="D452" s="157"/>
      <c r="E452" s="446"/>
      <c r="F452" s="446"/>
      <c r="G452" s="446"/>
      <c r="H452" s="446"/>
      <c r="I452" s="986"/>
      <c r="J452" s="988"/>
      <c r="K452" s="446"/>
      <c r="L452" s="447"/>
      <c r="M452" s="123"/>
      <c r="N452" s="679"/>
      <c r="O452" s="57"/>
    </row>
    <row r="453" spans="1:15" x14ac:dyDescent="0.2">
      <c r="A453" s="986"/>
      <c r="B453" s="987"/>
      <c r="C453" s="446"/>
      <c r="D453" s="157"/>
      <c r="E453" s="446"/>
      <c r="F453" s="446"/>
      <c r="G453" s="446"/>
      <c r="H453" s="446"/>
      <c r="I453" s="986"/>
      <c r="J453" s="988"/>
      <c r="K453" s="446"/>
      <c r="L453" s="447"/>
      <c r="M453" s="123"/>
      <c r="N453" s="679"/>
      <c r="O453" s="57"/>
    </row>
    <row r="454" spans="1:15" x14ac:dyDescent="0.2">
      <c r="A454" s="986"/>
      <c r="B454" s="987"/>
      <c r="C454" s="446"/>
      <c r="D454" s="157"/>
      <c r="E454" s="446"/>
      <c r="F454" s="446"/>
      <c r="G454" s="446"/>
      <c r="H454" s="446"/>
      <c r="I454" s="986"/>
      <c r="J454" s="988"/>
      <c r="K454" s="446"/>
      <c r="L454" s="447"/>
      <c r="M454" s="123"/>
      <c r="N454" s="679"/>
      <c r="O454" s="57"/>
    </row>
    <row r="455" spans="1:15" x14ac:dyDescent="0.2">
      <c r="A455" s="986"/>
      <c r="B455" s="987"/>
      <c r="C455" s="446"/>
      <c r="D455" s="157"/>
      <c r="E455" s="446"/>
      <c r="F455" s="446"/>
      <c r="G455" s="446"/>
      <c r="H455" s="446"/>
      <c r="I455" s="986"/>
      <c r="J455" s="988"/>
      <c r="K455" s="446"/>
      <c r="L455" s="447"/>
      <c r="M455" s="123"/>
      <c r="N455" s="679"/>
      <c r="O455" s="57"/>
    </row>
    <row r="456" spans="1:15" x14ac:dyDescent="0.2">
      <c r="A456" s="986"/>
      <c r="B456" s="987"/>
      <c r="C456" s="446"/>
      <c r="D456" s="157"/>
      <c r="E456" s="446"/>
      <c r="F456" s="446"/>
      <c r="G456" s="446"/>
      <c r="H456" s="446"/>
      <c r="I456" s="986"/>
      <c r="J456" s="988"/>
      <c r="K456" s="446"/>
      <c r="L456" s="447"/>
      <c r="M456" s="123"/>
      <c r="N456" s="679"/>
      <c r="O456" s="57"/>
    </row>
    <row r="457" spans="1:15" x14ac:dyDescent="0.2">
      <c r="A457" s="986"/>
      <c r="B457" s="987"/>
      <c r="C457" s="446"/>
      <c r="D457" s="157"/>
      <c r="E457" s="446"/>
      <c r="F457" s="446"/>
      <c r="G457" s="446"/>
      <c r="H457" s="446"/>
      <c r="I457" s="986"/>
      <c r="J457" s="988"/>
      <c r="K457" s="446"/>
      <c r="L457" s="447"/>
      <c r="M457" s="123"/>
      <c r="N457" s="679"/>
      <c r="O457" s="57"/>
    </row>
    <row r="458" spans="1:15" x14ac:dyDescent="0.2">
      <c r="A458" s="986"/>
      <c r="B458" s="987"/>
      <c r="C458" s="446"/>
      <c r="D458" s="157"/>
      <c r="E458" s="446"/>
      <c r="F458" s="446"/>
      <c r="G458" s="446"/>
      <c r="H458" s="446"/>
      <c r="I458" s="986"/>
      <c r="J458" s="988"/>
      <c r="K458" s="446"/>
      <c r="L458" s="447"/>
      <c r="M458" s="123"/>
      <c r="N458" s="679"/>
      <c r="O458" s="57"/>
    </row>
    <row r="459" spans="1:15" x14ac:dyDescent="0.2">
      <c r="A459" s="986"/>
      <c r="B459" s="987"/>
      <c r="C459" s="446"/>
      <c r="D459" s="157"/>
      <c r="E459" s="446"/>
      <c r="F459" s="446"/>
      <c r="G459" s="446"/>
      <c r="H459" s="446"/>
      <c r="I459" s="986"/>
      <c r="J459" s="988"/>
      <c r="K459" s="446"/>
      <c r="L459" s="447"/>
      <c r="M459" s="123"/>
      <c r="N459" s="679"/>
      <c r="O459" s="57"/>
    </row>
    <row r="460" spans="1:15" x14ac:dyDescent="0.2">
      <c r="A460" s="986"/>
      <c r="B460" s="987"/>
      <c r="C460" s="446"/>
      <c r="D460" s="157"/>
      <c r="E460" s="446"/>
      <c r="F460" s="446"/>
      <c r="G460" s="446"/>
      <c r="H460" s="446"/>
      <c r="I460" s="986"/>
      <c r="J460" s="988"/>
      <c r="K460" s="446"/>
      <c r="L460" s="447"/>
      <c r="M460" s="123"/>
      <c r="N460" s="679"/>
      <c r="O460" s="57"/>
    </row>
    <row r="461" spans="1:15" x14ac:dyDescent="0.2">
      <c r="A461" s="986"/>
      <c r="B461" s="987"/>
      <c r="C461" s="446"/>
      <c r="D461" s="157"/>
      <c r="E461" s="446"/>
      <c r="F461" s="446"/>
      <c r="G461" s="446"/>
      <c r="H461" s="446"/>
      <c r="I461" s="986"/>
      <c r="J461" s="988"/>
      <c r="K461" s="446"/>
      <c r="L461" s="447"/>
      <c r="M461" s="123"/>
      <c r="N461" s="679"/>
      <c r="O461" s="57"/>
    </row>
    <row r="462" spans="1:15" x14ac:dyDescent="0.2">
      <c r="A462" s="986"/>
      <c r="B462" s="987"/>
      <c r="C462" s="446"/>
      <c r="D462" s="157"/>
      <c r="E462" s="446"/>
      <c r="F462" s="446"/>
      <c r="G462" s="446"/>
      <c r="H462" s="446"/>
      <c r="I462" s="986"/>
      <c r="J462" s="988"/>
      <c r="K462" s="446"/>
      <c r="L462" s="447"/>
      <c r="M462" s="123"/>
      <c r="N462" s="679"/>
      <c r="O462" s="57"/>
    </row>
    <row r="463" spans="1:15" x14ac:dyDescent="0.2">
      <c r="A463" s="986"/>
      <c r="B463" s="987"/>
      <c r="C463" s="446"/>
      <c r="D463" s="157"/>
      <c r="E463" s="446"/>
      <c r="F463" s="446"/>
      <c r="G463" s="446"/>
      <c r="H463" s="446"/>
      <c r="I463" s="986"/>
      <c r="J463" s="988"/>
      <c r="K463" s="446"/>
      <c r="L463" s="447"/>
      <c r="M463" s="123"/>
      <c r="N463" s="679"/>
      <c r="O463" s="57"/>
    </row>
    <row r="464" spans="1:15" x14ac:dyDescent="0.2">
      <c r="A464" s="986"/>
      <c r="B464" s="987"/>
      <c r="C464" s="446"/>
      <c r="D464" s="157"/>
      <c r="E464" s="446"/>
      <c r="F464" s="446"/>
      <c r="G464" s="446"/>
      <c r="H464" s="446"/>
      <c r="I464" s="986"/>
      <c r="J464" s="988"/>
      <c r="K464" s="446"/>
      <c r="L464" s="447"/>
      <c r="M464" s="123"/>
      <c r="N464" s="679"/>
      <c r="O464" s="57"/>
    </row>
    <row r="465" spans="1:15" x14ac:dyDescent="0.2">
      <c r="A465" s="986"/>
      <c r="B465" s="987"/>
      <c r="C465" s="446"/>
      <c r="D465" s="157"/>
      <c r="E465" s="446"/>
      <c r="F465" s="446"/>
      <c r="G465" s="446"/>
      <c r="H465" s="446"/>
      <c r="I465" s="986"/>
      <c r="J465" s="988"/>
      <c r="K465" s="446"/>
      <c r="L465" s="447"/>
      <c r="M465" s="123"/>
      <c r="N465" s="679"/>
      <c r="O465" s="57"/>
    </row>
    <row r="466" spans="1:15" x14ac:dyDescent="0.2">
      <c r="A466" s="986"/>
      <c r="B466" s="987"/>
      <c r="C466" s="446"/>
      <c r="D466" s="157"/>
      <c r="E466" s="446"/>
      <c r="F466" s="446"/>
      <c r="G466" s="446"/>
      <c r="H466" s="446"/>
      <c r="I466" s="986"/>
      <c r="J466" s="988"/>
      <c r="K466" s="446"/>
      <c r="L466" s="447"/>
      <c r="M466" s="123"/>
      <c r="N466" s="679"/>
      <c r="O466" s="57"/>
    </row>
    <row r="467" spans="1:15" x14ac:dyDescent="0.2">
      <c r="A467" s="986"/>
      <c r="B467" s="987"/>
      <c r="C467" s="446"/>
      <c r="D467" s="157"/>
      <c r="E467" s="446"/>
      <c r="F467" s="446"/>
      <c r="G467" s="446"/>
      <c r="H467" s="446"/>
      <c r="I467" s="986"/>
      <c r="J467" s="988"/>
      <c r="K467" s="446"/>
      <c r="L467" s="447"/>
      <c r="M467" s="123"/>
      <c r="N467" s="679"/>
      <c r="O467" s="57"/>
    </row>
    <row r="468" spans="1:15" x14ac:dyDescent="0.2">
      <c r="A468" s="986"/>
      <c r="B468" s="987"/>
      <c r="C468" s="446"/>
      <c r="D468" s="157"/>
      <c r="E468" s="446"/>
      <c r="F468" s="446"/>
      <c r="G468" s="446"/>
      <c r="H468" s="446"/>
      <c r="I468" s="986"/>
      <c r="J468" s="988"/>
      <c r="K468" s="446"/>
      <c r="L468" s="447"/>
      <c r="M468" s="123"/>
      <c r="N468" s="679"/>
      <c r="O468" s="57"/>
    </row>
    <row r="469" spans="1:15" x14ac:dyDescent="0.2">
      <c r="A469" s="986"/>
      <c r="B469" s="987"/>
      <c r="C469" s="446"/>
      <c r="D469" s="157"/>
      <c r="E469" s="446"/>
      <c r="F469" s="446"/>
      <c r="G469" s="446"/>
      <c r="H469" s="446"/>
      <c r="I469" s="986"/>
      <c r="J469" s="988"/>
      <c r="K469" s="446"/>
      <c r="L469" s="447"/>
      <c r="M469" s="123"/>
      <c r="N469" s="679"/>
      <c r="O469" s="57"/>
    </row>
    <row r="470" spans="1:15" x14ac:dyDescent="0.2">
      <c r="A470" s="986"/>
      <c r="B470" s="987"/>
      <c r="C470" s="446"/>
      <c r="D470" s="157"/>
      <c r="E470" s="446"/>
      <c r="F470" s="446"/>
      <c r="G470" s="446"/>
      <c r="H470" s="446"/>
      <c r="I470" s="986"/>
      <c r="J470" s="988"/>
      <c r="K470" s="446"/>
      <c r="L470" s="447"/>
      <c r="M470" s="123"/>
      <c r="N470" s="679"/>
      <c r="O470" s="57"/>
    </row>
    <row r="471" spans="1:15" x14ac:dyDescent="0.2">
      <c r="A471" s="986"/>
      <c r="B471" s="987"/>
      <c r="C471" s="446"/>
      <c r="F471" s="446"/>
      <c r="G471" s="446"/>
      <c r="H471" s="446"/>
      <c r="I471" s="986"/>
      <c r="J471" s="988"/>
      <c r="K471" s="446"/>
      <c r="L471" s="447"/>
      <c r="M471" s="123"/>
      <c r="N471" s="679"/>
      <c r="O471" s="57"/>
    </row>
    <row r="472" spans="1:15" x14ac:dyDescent="0.2">
      <c r="A472" s="986"/>
      <c r="B472" s="987"/>
      <c r="C472" s="446"/>
      <c r="F472" s="446"/>
      <c r="G472" s="446"/>
      <c r="H472" s="446"/>
      <c r="I472" s="986"/>
      <c r="J472" s="988"/>
      <c r="K472" s="446"/>
      <c r="L472" s="447"/>
      <c r="M472" s="123"/>
      <c r="N472" s="679"/>
      <c r="O472" s="57"/>
    </row>
    <row r="473" spans="1:15" x14ac:dyDescent="0.2">
      <c r="A473" s="986"/>
      <c r="B473" s="987"/>
      <c r="C473" s="446"/>
      <c r="F473" s="446"/>
      <c r="G473" s="446"/>
      <c r="H473" s="446"/>
      <c r="I473" s="986"/>
      <c r="J473" s="988"/>
      <c r="K473" s="446"/>
      <c r="L473" s="447"/>
      <c r="M473" s="123"/>
      <c r="N473" s="679"/>
      <c r="O473" s="57"/>
    </row>
    <row r="474" spans="1:15" x14ac:dyDescent="0.2">
      <c r="A474" s="986"/>
      <c r="B474" s="987"/>
      <c r="C474" s="446"/>
      <c r="F474" s="446"/>
      <c r="G474" s="446"/>
      <c r="H474" s="446"/>
      <c r="I474" s="986"/>
      <c r="J474" s="988"/>
      <c r="K474" s="446"/>
      <c r="L474" s="447"/>
      <c r="M474" s="123"/>
      <c r="N474" s="679"/>
      <c r="O474" s="57"/>
    </row>
    <row r="475" spans="1:15" x14ac:dyDescent="0.2">
      <c r="A475" s="986"/>
      <c r="B475" s="987"/>
      <c r="C475" s="446"/>
      <c r="F475" s="446"/>
      <c r="G475" s="446"/>
      <c r="H475" s="446"/>
      <c r="I475" s="986"/>
      <c r="J475" s="988"/>
      <c r="K475" s="446"/>
      <c r="L475" s="447"/>
      <c r="M475" s="123"/>
      <c r="N475" s="679"/>
      <c r="O475" s="57"/>
    </row>
    <row r="476" spans="1:15" x14ac:dyDescent="0.2">
      <c r="A476" s="986"/>
      <c r="B476" s="987"/>
      <c r="C476" s="446"/>
      <c r="F476" s="446"/>
      <c r="G476" s="446"/>
      <c r="H476" s="446"/>
      <c r="I476" s="986"/>
      <c r="J476" s="988"/>
      <c r="K476" s="446"/>
      <c r="L476" s="447"/>
      <c r="M476" s="123"/>
      <c r="N476" s="679"/>
      <c r="O476" s="57"/>
    </row>
    <row r="477" spans="1:15" x14ac:dyDescent="0.2">
      <c r="A477" s="986"/>
      <c r="B477" s="987"/>
      <c r="C477" s="446"/>
      <c r="D477" s="157"/>
      <c r="E477" s="446"/>
      <c r="F477" s="446"/>
      <c r="G477" s="446"/>
      <c r="H477" s="446"/>
      <c r="I477" s="986"/>
      <c r="J477" s="988"/>
      <c r="K477" s="446"/>
      <c r="L477" s="447"/>
      <c r="M477" s="123"/>
      <c r="N477" s="679"/>
      <c r="O477" s="57"/>
    </row>
    <row r="478" spans="1:15" x14ac:dyDescent="0.2">
      <c r="A478" s="986"/>
      <c r="B478" s="987"/>
      <c r="C478" s="446"/>
      <c r="D478" s="157"/>
      <c r="E478" s="446"/>
      <c r="F478" s="446"/>
      <c r="G478" s="446"/>
      <c r="H478" s="446"/>
      <c r="I478" s="986"/>
      <c r="J478" s="988"/>
      <c r="K478" s="446"/>
      <c r="L478" s="447"/>
      <c r="M478" s="123"/>
      <c r="N478" s="679"/>
      <c r="O478" s="57"/>
    </row>
    <row r="479" spans="1:15" ht="13.5" thickBot="1" x14ac:dyDescent="0.25">
      <c r="A479" s="986"/>
      <c r="B479" s="987"/>
      <c r="C479" s="446"/>
      <c r="D479" s="157"/>
      <c r="E479" s="446"/>
      <c r="F479" s="446"/>
      <c r="G479" s="446"/>
      <c r="H479" s="446"/>
      <c r="I479" s="986"/>
      <c r="J479" s="988"/>
      <c r="K479" s="446"/>
      <c r="L479" s="447"/>
      <c r="M479" s="123"/>
      <c r="N479" s="679"/>
      <c r="O479" s="57"/>
    </row>
    <row r="480" spans="1:15" x14ac:dyDescent="0.2">
      <c r="A480" s="1279" t="s">
        <v>0</v>
      </c>
      <c r="B480" s="1280"/>
      <c r="C480" s="1280"/>
      <c r="D480" s="1280"/>
      <c r="E480" s="1280"/>
      <c r="F480" s="1280"/>
      <c r="G480" s="1280"/>
      <c r="H480" s="1280"/>
      <c r="I480" s="1280"/>
      <c r="J480" s="1280"/>
      <c r="K480" s="1280"/>
      <c r="L480" s="1280"/>
      <c r="M480" s="1280"/>
      <c r="N480" s="1281"/>
      <c r="O480" s="57"/>
    </row>
    <row r="481" spans="1:15" x14ac:dyDescent="0.2">
      <c r="A481" s="1282" t="s">
        <v>1</v>
      </c>
      <c r="B481" s="1283"/>
      <c r="C481" s="1283"/>
      <c r="D481" s="1283"/>
      <c r="E481" s="1283"/>
      <c r="F481" s="1283"/>
      <c r="G481" s="1283"/>
      <c r="H481" s="1283"/>
      <c r="I481" s="1283"/>
      <c r="J481" s="1283"/>
      <c r="K481" s="1283"/>
      <c r="L481" s="1283"/>
      <c r="M481" s="1283"/>
      <c r="N481" s="1284"/>
      <c r="O481" s="57"/>
    </row>
    <row r="482" spans="1:15" x14ac:dyDescent="0.2">
      <c r="A482" s="708"/>
      <c r="B482" s="709"/>
      <c r="C482" s="709"/>
      <c r="D482" s="709"/>
      <c r="E482" s="709"/>
      <c r="F482" s="709"/>
      <c r="G482" s="709"/>
      <c r="H482" s="709"/>
      <c r="I482" s="709"/>
      <c r="J482" s="709"/>
      <c r="K482" s="709"/>
      <c r="L482" s="709"/>
      <c r="M482" s="709"/>
      <c r="N482" s="710" t="s">
        <v>693</v>
      </c>
      <c r="O482" s="57"/>
    </row>
    <row r="483" spans="1:15" x14ac:dyDescent="0.2">
      <c r="A483" s="6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11"/>
      <c r="O483" s="57"/>
    </row>
    <row r="484" spans="1:15" x14ac:dyDescent="0.2">
      <c r="A484" s="11"/>
      <c r="B484" s="712" t="s">
        <v>3</v>
      </c>
      <c r="C484" s="439" t="s">
        <v>474</v>
      </c>
      <c r="D484" s="439"/>
      <c r="E484" s="439"/>
      <c r="F484" s="439"/>
      <c r="G484" s="713"/>
      <c r="H484" s="714"/>
      <c r="I484" s="714"/>
      <c r="J484" s="714"/>
      <c r="K484" s="714"/>
      <c r="L484" s="714"/>
      <c r="M484" s="712" t="s">
        <v>5</v>
      </c>
      <c r="N484" s="715">
        <v>21082083.82</v>
      </c>
      <c r="O484" s="57"/>
    </row>
    <row r="485" spans="1:15" x14ac:dyDescent="0.2">
      <c r="A485" s="11"/>
      <c r="B485" s="712" t="s">
        <v>6</v>
      </c>
      <c r="C485" s="716">
        <v>4</v>
      </c>
      <c r="D485" s="714"/>
      <c r="E485" s="439"/>
      <c r="F485" s="439"/>
      <c r="G485" s="439"/>
      <c r="H485" s="714"/>
      <c r="I485" s="714"/>
      <c r="J485" s="714"/>
      <c r="K485" s="714"/>
      <c r="L485" s="714"/>
      <c r="M485" s="712" t="s">
        <v>7</v>
      </c>
      <c r="N485" s="715">
        <v>4216416.76</v>
      </c>
      <c r="O485" s="57"/>
    </row>
    <row r="486" spans="1:15" x14ac:dyDescent="0.2">
      <c r="A486" s="11"/>
      <c r="B486" s="712" t="s">
        <v>8</v>
      </c>
      <c r="C486" s="439" t="s">
        <v>126</v>
      </c>
      <c r="D486" s="439"/>
      <c r="E486" s="439"/>
      <c r="F486" s="439"/>
      <c r="G486" s="717"/>
      <c r="H486" s="714"/>
      <c r="I486" s="714"/>
      <c r="J486" s="714"/>
      <c r="K486" s="714"/>
      <c r="L486" s="714"/>
      <c r="M486" s="712" t="s">
        <v>10</v>
      </c>
      <c r="N486" s="718" t="s">
        <v>694</v>
      </c>
      <c r="O486" s="162"/>
    </row>
    <row r="487" spans="1:15" x14ac:dyDescent="0.2">
      <c r="A487" s="11"/>
      <c r="B487" s="712" t="s">
        <v>12</v>
      </c>
      <c r="C487" s="439" t="s">
        <v>476</v>
      </c>
      <c r="D487" s="439"/>
      <c r="E487" s="439"/>
      <c r="F487" s="439"/>
      <c r="G487" s="439"/>
      <c r="H487" s="714"/>
      <c r="I487" s="714"/>
      <c r="J487" s="714"/>
      <c r="K487" s="714"/>
      <c r="L487" s="714"/>
      <c r="M487" s="714"/>
      <c r="N487" s="719"/>
      <c r="O487" s="162"/>
    </row>
    <row r="488" spans="1:15" x14ac:dyDescent="0.2">
      <c r="A488" s="11"/>
      <c r="B488" s="12"/>
      <c r="C488" s="18"/>
      <c r="D488" s="18"/>
      <c r="E488" s="18"/>
      <c r="F488" s="18"/>
      <c r="G488" s="18"/>
      <c r="H488" s="13"/>
      <c r="I488" s="13"/>
      <c r="J488" s="13"/>
      <c r="K488" s="13"/>
      <c r="L488" s="860"/>
      <c r="M488" s="860"/>
      <c r="N488" s="711"/>
      <c r="O488" s="162"/>
    </row>
    <row r="489" spans="1:15" x14ac:dyDescent="0.2">
      <c r="A489" s="11"/>
      <c r="B489" s="12"/>
      <c r="C489" s="18"/>
      <c r="D489" s="18"/>
      <c r="E489" s="18"/>
      <c r="F489" s="18"/>
      <c r="G489" s="18"/>
      <c r="H489" s="13"/>
      <c r="I489" s="13"/>
      <c r="J489" s="13"/>
      <c r="K489" s="13"/>
      <c r="L489" s="860"/>
      <c r="M489" s="860"/>
      <c r="N489" s="711"/>
      <c r="O489" s="162"/>
    </row>
    <row r="490" spans="1:15" x14ac:dyDescent="0.2">
      <c r="A490" s="1059"/>
      <c r="B490" s="712"/>
      <c r="C490" s="439"/>
      <c r="D490" s="439"/>
      <c r="E490" s="439"/>
      <c r="F490" s="1060" t="s">
        <v>98</v>
      </c>
      <c r="G490" s="1061"/>
      <c r="H490" s="1297" t="s">
        <v>23</v>
      </c>
      <c r="I490" s="1297"/>
      <c r="J490" s="1297"/>
      <c r="K490" s="1297" t="s">
        <v>24</v>
      </c>
      <c r="L490" s="1297"/>
      <c r="M490" s="1297" t="s">
        <v>25</v>
      </c>
      <c r="N490" s="1298"/>
      <c r="O490" s="162"/>
    </row>
    <row r="491" spans="1:15" x14ac:dyDescent="0.2">
      <c r="A491" s="1059"/>
      <c r="B491" s="716" t="s">
        <v>99</v>
      </c>
      <c r="C491" s="439"/>
      <c r="D491" s="439"/>
      <c r="E491" s="439"/>
      <c r="F491" s="1063">
        <f>F276</f>
        <v>16165262.275799997</v>
      </c>
      <c r="G491" s="439"/>
      <c r="H491" s="1299">
        <v>20919126.420000002</v>
      </c>
      <c r="I491" s="1299"/>
      <c r="J491" s="1299"/>
      <c r="K491" s="1300">
        <f>M447</f>
        <v>3723913.7921000002</v>
      </c>
      <c r="L491" s="1300"/>
      <c r="M491" s="1301">
        <f>H491+K491</f>
        <v>24643040.212100003</v>
      </c>
      <c r="N491" s="1302"/>
      <c r="O491" s="162"/>
    </row>
    <row r="492" spans="1:15" x14ac:dyDescent="0.2">
      <c r="A492" s="1059"/>
      <c r="B492" s="712"/>
      <c r="C492" s="439"/>
      <c r="D492" s="439"/>
      <c r="E492" s="439"/>
      <c r="F492" s="439"/>
      <c r="G492" s="439"/>
      <c r="H492" s="714"/>
      <c r="I492" s="714"/>
      <c r="J492" s="714"/>
      <c r="K492" s="714"/>
      <c r="L492" s="714"/>
      <c r="M492" s="714"/>
      <c r="N492" s="719"/>
      <c r="O492" s="162"/>
    </row>
    <row r="493" spans="1:15" x14ac:dyDescent="0.2">
      <c r="A493" s="1059"/>
      <c r="B493" s="716" t="s">
        <v>100</v>
      </c>
      <c r="C493" s="439"/>
      <c r="D493" s="439"/>
      <c r="E493" s="439"/>
      <c r="F493" s="439"/>
      <c r="G493" s="439"/>
      <c r="H493" s="714"/>
      <c r="I493" s="714"/>
      <c r="J493" s="714"/>
      <c r="K493" s="714"/>
      <c r="L493" s="714"/>
      <c r="M493" s="714"/>
      <c r="N493" s="719"/>
      <c r="O493" s="162"/>
    </row>
    <row r="494" spans="1:15" x14ac:dyDescent="0.2">
      <c r="A494" s="1059"/>
      <c r="B494" s="716"/>
      <c r="C494" s="439"/>
      <c r="D494" s="439"/>
      <c r="E494" s="439"/>
      <c r="F494" s="439"/>
      <c r="G494" s="439"/>
      <c r="H494" s="714"/>
      <c r="I494" s="714"/>
      <c r="J494" s="714"/>
      <c r="K494" s="714"/>
      <c r="L494" s="714"/>
      <c r="M494" s="714"/>
      <c r="N494" s="719"/>
      <c r="O494" s="162"/>
    </row>
    <row r="495" spans="1:15" x14ac:dyDescent="0.2">
      <c r="A495" s="1059"/>
      <c r="B495" s="716" t="s">
        <v>101</v>
      </c>
      <c r="C495" s="439"/>
      <c r="D495" s="439"/>
      <c r="E495" s="439"/>
      <c r="F495" s="439"/>
      <c r="G495" s="439"/>
      <c r="H495" s="714"/>
      <c r="I495" s="714"/>
      <c r="J495" s="714"/>
      <c r="K495" s="714"/>
      <c r="L495" s="714"/>
      <c r="M495" s="714"/>
      <c r="N495" s="719"/>
      <c r="O495" s="162"/>
    </row>
    <row r="496" spans="1:15" x14ac:dyDescent="0.2">
      <c r="A496" s="1064"/>
      <c r="B496" s="439" t="s">
        <v>102</v>
      </c>
      <c r="C496" s="1065"/>
      <c r="D496" s="1066">
        <v>0.04</v>
      </c>
      <c r="E496" s="1067"/>
      <c r="F496" s="1068">
        <f>D496*F491</f>
        <v>646610.49103199993</v>
      </c>
      <c r="G496" s="1069"/>
      <c r="H496" s="1314">
        <f>D496*H491</f>
        <v>836765.05680000014</v>
      </c>
      <c r="I496" s="1314"/>
      <c r="J496" s="1314"/>
      <c r="K496" s="1300">
        <f>D496*K491</f>
        <v>148956.55168400001</v>
      </c>
      <c r="L496" s="1300"/>
      <c r="M496" s="1300">
        <f>D496*M491</f>
        <v>985721.60848400008</v>
      </c>
      <c r="N496" s="1315"/>
      <c r="O496" s="162"/>
    </row>
    <row r="497" spans="1:18" x14ac:dyDescent="0.2">
      <c r="A497" s="1064"/>
      <c r="B497" s="439" t="s">
        <v>103</v>
      </c>
      <c r="C497" s="1065"/>
      <c r="D497" s="1066">
        <v>0.1</v>
      </c>
      <c r="E497" s="1067"/>
      <c r="F497" s="1068">
        <f>D497*F491</f>
        <v>1616526.2275799997</v>
      </c>
      <c r="G497" s="1069"/>
      <c r="H497" s="1314">
        <f>D497*H491</f>
        <v>2091912.6420000002</v>
      </c>
      <c r="I497" s="1314"/>
      <c r="J497" s="1314"/>
      <c r="K497" s="1300">
        <f>D497*K491</f>
        <v>372391.37921000004</v>
      </c>
      <c r="L497" s="1300"/>
      <c r="M497" s="1300">
        <f>D497*M491</f>
        <v>2464304.0212100004</v>
      </c>
      <c r="N497" s="1315"/>
      <c r="O497" s="162"/>
    </row>
    <row r="498" spans="1:18" x14ac:dyDescent="0.2">
      <c r="A498" s="1064"/>
      <c r="B498" s="439" t="s">
        <v>104</v>
      </c>
      <c r="C498" s="1065"/>
      <c r="D498" s="1066">
        <v>0.18</v>
      </c>
      <c r="E498" s="1067"/>
      <c r="F498" s="1068">
        <f>D498*F497</f>
        <v>290974.72096439992</v>
      </c>
      <c r="G498" s="1069"/>
      <c r="H498" s="1314">
        <f>D498*H497</f>
        <v>376544.27556000004</v>
      </c>
      <c r="I498" s="1314"/>
      <c r="J498" s="1314"/>
      <c r="K498" s="1300">
        <f>D498*K497</f>
        <v>67030.448257800002</v>
      </c>
      <c r="L498" s="1300"/>
      <c r="M498" s="1300">
        <f>D498*M497</f>
        <v>443574.72381780006</v>
      </c>
      <c r="N498" s="1315"/>
      <c r="O498" s="162"/>
    </row>
    <row r="499" spans="1:18" x14ac:dyDescent="0.2">
      <c r="A499" s="1064"/>
      <c r="B499" s="439" t="s">
        <v>105</v>
      </c>
      <c r="C499" s="1065"/>
      <c r="D499" s="1066">
        <v>0.04</v>
      </c>
      <c r="E499" s="1067"/>
      <c r="F499" s="1068">
        <f>D499*F491</f>
        <v>646610.49103199993</v>
      </c>
      <c r="G499" s="1069"/>
      <c r="H499" s="1314">
        <f>D499*H491</f>
        <v>836765.05680000014</v>
      </c>
      <c r="I499" s="1314"/>
      <c r="J499" s="1314"/>
      <c r="K499" s="1300">
        <f>D499*K491</f>
        <v>148956.55168400001</v>
      </c>
      <c r="L499" s="1300"/>
      <c r="M499" s="1300">
        <f>D499*M491</f>
        <v>985721.60848400008</v>
      </c>
      <c r="N499" s="1315"/>
      <c r="O499" s="162"/>
    </row>
    <row r="500" spans="1:18" x14ac:dyDescent="0.2">
      <c r="A500" s="1064"/>
      <c r="B500" s="439" t="s">
        <v>106</v>
      </c>
      <c r="C500" s="1066"/>
      <c r="D500" s="1070">
        <v>0.04</v>
      </c>
      <c r="E500" s="1067"/>
      <c r="F500" s="1068">
        <f>D500*F491</f>
        <v>646610.49103199993</v>
      </c>
      <c r="G500" s="1069"/>
      <c r="H500" s="1314">
        <f>D500*H491</f>
        <v>836765.05680000014</v>
      </c>
      <c r="I500" s="1314"/>
      <c r="J500" s="1314"/>
      <c r="K500" s="1301">
        <f>D500*K491</f>
        <v>148956.55168400001</v>
      </c>
      <c r="L500" s="1301"/>
      <c r="M500" s="1300">
        <f>D500*M491</f>
        <v>985721.60848400008</v>
      </c>
      <c r="N500" s="1315"/>
      <c r="O500" s="162"/>
    </row>
    <row r="501" spans="1:18" x14ac:dyDescent="0.2">
      <c r="A501" s="1064"/>
      <c r="B501" s="439" t="s">
        <v>107</v>
      </c>
      <c r="C501" s="1065"/>
      <c r="D501" s="1066">
        <v>0.01</v>
      </c>
      <c r="E501" s="1067"/>
      <c r="F501" s="1068">
        <f>D501*F491</f>
        <v>161652.62275799998</v>
      </c>
      <c r="G501" s="1069"/>
      <c r="H501" s="1314">
        <f>D501*H491</f>
        <v>209191.26420000003</v>
      </c>
      <c r="I501" s="1314"/>
      <c r="J501" s="1314"/>
      <c r="K501" s="1301">
        <f>D501*K491</f>
        <v>37239.137921000001</v>
      </c>
      <c r="L501" s="1301"/>
      <c r="M501" s="1300">
        <f>D501*M491</f>
        <v>246430.40212100002</v>
      </c>
      <c r="N501" s="1315"/>
      <c r="O501" s="162"/>
    </row>
    <row r="502" spans="1:18" x14ac:dyDescent="0.2">
      <c r="A502" s="1064"/>
      <c r="B502" s="439" t="s">
        <v>108</v>
      </c>
      <c r="C502" s="1065"/>
      <c r="D502" s="1071">
        <v>1E-3</v>
      </c>
      <c r="E502" s="1067"/>
      <c r="F502" s="1072">
        <f>D502*F491</f>
        <v>16165.262275799998</v>
      </c>
      <c r="G502" s="1069"/>
      <c r="H502" s="1316">
        <f>D502*H491</f>
        <v>20919.126420000001</v>
      </c>
      <c r="I502" s="1316"/>
      <c r="J502" s="1316"/>
      <c r="K502" s="1317">
        <f>D502*K491</f>
        <v>3723.9137921000001</v>
      </c>
      <c r="L502" s="1317"/>
      <c r="M502" s="1318">
        <f>D502*M491</f>
        <v>24643.040212100004</v>
      </c>
      <c r="N502" s="1319"/>
      <c r="O502" s="162"/>
    </row>
    <row r="503" spans="1:18" x14ac:dyDescent="0.2">
      <c r="A503" s="1064"/>
      <c r="B503" s="183" t="s">
        <v>111</v>
      </c>
      <c r="C503" s="1073"/>
      <c r="D503" s="1073"/>
      <c r="E503" s="1074"/>
      <c r="F503" s="1075">
        <f>F496+F497+F498+F499+F500+F501+F502</f>
        <v>4025150.3066741992</v>
      </c>
      <c r="G503" s="1069"/>
      <c r="H503" s="1320">
        <f>SUM(H496:J502)</f>
        <v>5208862.4785800008</v>
      </c>
      <c r="I503" s="1320"/>
      <c r="J503" s="1320"/>
      <c r="K503" s="1321">
        <f>K496+K497+K498+K499+K500+K501+K502</f>
        <v>927254.53423290013</v>
      </c>
      <c r="L503" s="1321"/>
      <c r="M503" s="1322">
        <f>M496+M497+M498+M499+M500+M501+M502</f>
        <v>6136117.0128129013</v>
      </c>
      <c r="N503" s="1323"/>
      <c r="O503" s="162"/>
    </row>
    <row r="504" spans="1:18" x14ac:dyDescent="0.2">
      <c r="A504" s="1064"/>
      <c r="B504" s="439"/>
      <c r="C504" s="1066"/>
      <c r="D504" s="1060"/>
      <c r="E504" s="1067"/>
      <c r="F504" s="1067"/>
      <c r="G504" s="1069"/>
      <c r="H504" s="1076"/>
      <c r="I504" s="1077"/>
      <c r="J504" s="714"/>
      <c r="K504" s="1078"/>
      <c r="L504" s="1079"/>
      <c r="M504" s="1080"/>
      <c r="N504" s="1081"/>
      <c r="O504" s="162"/>
      <c r="R504" s="1" t="s">
        <v>96</v>
      </c>
    </row>
    <row r="505" spans="1:18" x14ac:dyDescent="0.2">
      <c r="A505" s="1064"/>
      <c r="B505" s="183" t="s">
        <v>112</v>
      </c>
      <c r="C505" s="1082"/>
      <c r="D505" s="1083"/>
      <c r="E505" s="1074"/>
      <c r="F505" s="1075">
        <f>F491+F503</f>
        <v>20190412.582474194</v>
      </c>
      <c r="G505" s="1069"/>
      <c r="H505" s="1084"/>
      <c r="I505" s="1085">
        <f>H491+H503</f>
        <v>26127988.898580004</v>
      </c>
      <c r="J505" s="183"/>
      <c r="K505" s="1321">
        <f>K491+K503</f>
        <v>4651168.3263329007</v>
      </c>
      <c r="L505" s="1321"/>
      <c r="M505" s="1322">
        <f>M491+M503</f>
        <v>30779157.224912904</v>
      </c>
      <c r="N505" s="1323"/>
      <c r="O505" s="162"/>
      <c r="P505" s="1">
        <v>31795425.489999998</v>
      </c>
      <c r="R505" s="15" t="s">
        <v>96</v>
      </c>
    </row>
    <row r="506" spans="1:18" x14ac:dyDescent="0.2">
      <c r="A506" s="1064"/>
      <c r="B506" s="714"/>
      <c r="C506" s="1086"/>
      <c r="D506" s="1079"/>
      <c r="E506" s="1080"/>
      <c r="F506" s="1080"/>
      <c r="G506" s="1080"/>
      <c r="H506" s="1076"/>
      <c r="I506" s="1077"/>
      <c r="J506" s="714"/>
      <c r="K506" s="1086"/>
      <c r="L506" s="1079"/>
      <c r="M506" s="1080"/>
      <c r="N506" s="1087"/>
      <c r="O506" s="162"/>
      <c r="P506" s="662">
        <v>4651168.33</v>
      </c>
    </row>
    <row r="507" spans="1:18" x14ac:dyDescent="0.2">
      <c r="A507" s="1064"/>
      <c r="B507" s="439" t="s">
        <v>695</v>
      </c>
      <c r="C507" s="1066"/>
      <c r="D507" s="1066">
        <v>0.04</v>
      </c>
      <c r="E507" s="1080"/>
      <c r="F507" s="1068">
        <f>D507*F491</f>
        <v>646610.49103199993</v>
      </c>
      <c r="G507" s="1080"/>
      <c r="H507" s="1076"/>
      <c r="I507" s="1077"/>
      <c r="J507" s="714"/>
      <c r="K507" s="1329"/>
      <c r="L507" s="1329"/>
      <c r="M507" s="1330"/>
      <c r="N507" s="1331"/>
      <c r="O507" s="162"/>
    </row>
    <row r="508" spans="1:18" x14ac:dyDescent="0.2">
      <c r="A508" s="1064"/>
      <c r="B508" s="439" t="s">
        <v>696</v>
      </c>
      <c r="C508" s="439"/>
      <c r="D508" s="1066"/>
      <c r="E508" s="1067"/>
      <c r="F508" s="1068">
        <v>105000</v>
      </c>
      <c r="G508" s="1067"/>
      <c r="H508" s="1076"/>
      <c r="I508" s="1077"/>
      <c r="J508" s="439"/>
      <c r="K508" s="1299">
        <v>105000</v>
      </c>
      <c r="L508" s="1299"/>
      <c r="M508" s="1330"/>
      <c r="N508" s="1331"/>
      <c r="O508" s="162"/>
    </row>
    <row r="509" spans="1:18" x14ac:dyDescent="0.2">
      <c r="A509" s="1064"/>
      <c r="B509" s="439" t="s">
        <v>697</v>
      </c>
      <c r="C509" s="439"/>
      <c r="D509" s="1066"/>
      <c r="E509" s="1080"/>
      <c r="F509" s="1072">
        <v>140000</v>
      </c>
      <c r="G509" s="1080"/>
      <c r="H509" s="1088"/>
      <c r="I509" s="1077"/>
      <c r="J509" s="439"/>
      <c r="K509" s="1324">
        <v>140000</v>
      </c>
      <c r="L509" s="1324"/>
      <c r="M509" s="1325"/>
      <c r="N509" s="1326"/>
      <c r="O509" s="1089"/>
    </row>
    <row r="510" spans="1:18" x14ac:dyDescent="0.2">
      <c r="A510" s="1064"/>
      <c r="B510" s="439"/>
      <c r="C510" s="439"/>
      <c r="D510" s="1066"/>
      <c r="E510" s="1080"/>
      <c r="F510" s="1068">
        <f>F507+F508+F509</f>
        <v>891610.49103199993</v>
      </c>
      <c r="G510" s="1080"/>
      <c r="H510" s="1088"/>
      <c r="I510" s="1077"/>
      <c r="J510" s="439"/>
      <c r="K510" s="1299">
        <f>SUM(K508:K509)</f>
        <v>245000</v>
      </c>
      <c r="L510" s="1299"/>
      <c r="M510" s="1318">
        <f>K510</f>
        <v>245000</v>
      </c>
      <c r="N510" s="1319"/>
      <c r="O510" s="1089"/>
    </row>
    <row r="511" spans="1:18" x14ac:dyDescent="0.2">
      <c r="A511" s="1059"/>
      <c r="B511" s="716"/>
      <c r="C511" s="714"/>
      <c r="D511" s="714"/>
      <c r="E511" s="714"/>
      <c r="F511" s="1063">
        <f>F505+F510</f>
        <v>21082023.073506195</v>
      </c>
      <c r="G511" s="714"/>
      <c r="H511" s="714"/>
      <c r="I511" s="714"/>
      <c r="J511" s="714"/>
      <c r="K511" s="1327"/>
      <c r="L511" s="1327"/>
      <c r="M511" s="1327">
        <f>M505+M510</f>
        <v>31024157.224912904</v>
      </c>
      <c r="N511" s="1328"/>
    </row>
    <row r="512" spans="1:18" x14ac:dyDescent="0.2">
      <c r="A512" s="1059"/>
      <c r="B512" s="1092" t="s">
        <v>113</v>
      </c>
      <c r="C512" s="1066"/>
      <c r="D512" s="714"/>
      <c r="E512" s="714"/>
      <c r="G512" s="714"/>
      <c r="H512" s="714"/>
      <c r="I512" s="714"/>
      <c r="J512" s="714"/>
      <c r="N512" s="663"/>
    </row>
    <row r="513" spans="1:15" x14ac:dyDescent="0.2">
      <c r="A513" s="1059"/>
      <c r="B513" s="439" t="s">
        <v>107</v>
      </c>
      <c r="C513" s="714"/>
      <c r="D513" s="1066">
        <v>0.01</v>
      </c>
      <c r="E513" s="714"/>
      <c r="F513" s="714"/>
      <c r="G513" s="714"/>
      <c r="H513" s="1299">
        <v>209191.26</v>
      </c>
      <c r="I513" s="1299"/>
      <c r="J513" s="1299"/>
      <c r="K513" s="1301">
        <f>K501</f>
        <v>37239.137921000001</v>
      </c>
      <c r="L513" s="1301"/>
      <c r="M513" s="1299">
        <f>H513+K513</f>
        <v>246430.39792100003</v>
      </c>
      <c r="N513" s="1332"/>
    </row>
    <row r="514" spans="1:15" x14ac:dyDescent="0.2">
      <c r="A514" s="1059"/>
      <c r="B514" s="439" t="s">
        <v>108</v>
      </c>
      <c r="C514" s="1079"/>
      <c r="D514" s="1065">
        <v>1E-3</v>
      </c>
      <c r="E514" s="1079"/>
      <c r="F514" s="1079"/>
      <c r="G514" s="1079"/>
      <c r="H514" s="1299">
        <v>20919.13</v>
      </c>
      <c r="I514" s="1299"/>
      <c r="J514" s="1299"/>
      <c r="K514" s="1301">
        <f>K502</f>
        <v>3723.9137921000001</v>
      </c>
      <c r="L514" s="1301"/>
      <c r="M514" s="1299">
        <f>H514+K514</f>
        <v>24643.043792100001</v>
      </c>
      <c r="N514" s="1332"/>
      <c r="O514" s="57"/>
    </row>
    <row r="515" spans="1:15" x14ac:dyDescent="0.2">
      <c r="A515" s="1059"/>
      <c r="B515" s="716" t="s">
        <v>114</v>
      </c>
      <c r="C515" s="1079"/>
      <c r="D515" s="1066">
        <v>0.2</v>
      </c>
      <c r="E515" s="1079"/>
      <c r="F515" s="1079"/>
      <c r="G515" s="1079"/>
      <c r="H515" s="1325">
        <v>4216416.76</v>
      </c>
      <c r="I515" s="1325"/>
      <c r="J515" s="1325"/>
      <c r="K515" s="1324">
        <v>0</v>
      </c>
      <c r="L515" s="1324"/>
      <c r="M515" s="1299">
        <v>4216416.76</v>
      </c>
      <c r="N515" s="1332"/>
      <c r="O515" s="162"/>
    </row>
    <row r="516" spans="1:15" x14ac:dyDescent="0.2">
      <c r="A516" s="1059"/>
      <c r="B516" s="716" t="s">
        <v>439</v>
      </c>
      <c r="C516" s="1079"/>
      <c r="D516" s="1079"/>
      <c r="E516" s="1079"/>
      <c r="F516" s="1079"/>
      <c r="G516" s="1079"/>
      <c r="H516" s="1333">
        <f>H513+H514+H515</f>
        <v>4446527.1499999994</v>
      </c>
      <c r="I516" s="1333"/>
      <c r="J516" s="1333"/>
      <c r="K516" s="1299">
        <f>K513+K514</f>
        <v>40963.051713100002</v>
      </c>
      <c r="L516" s="1299"/>
      <c r="M516" s="1324">
        <f>H516+K516</f>
        <v>4487490.2017130991</v>
      </c>
      <c r="N516" s="1334"/>
      <c r="O516" s="162"/>
    </row>
    <row r="517" spans="1:15" x14ac:dyDescent="0.2">
      <c r="A517" s="1059"/>
      <c r="B517" s="1079"/>
      <c r="C517" s="1079"/>
      <c r="D517" s="1079"/>
      <c r="E517" s="1079"/>
      <c r="F517" s="1079"/>
      <c r="G517" s="1079"/>
      <c r="H517" s="1076"/>
      <c r="I517" s="714"/>
      <c r="J517" s="1079"/>
      <c r="M517" s="1299"/>
      <c r="N517" s="1332"/>
      <c r="O517" s="162"/>
    </row>
    <row r="518" spans="1:15" x14ac:dyDescent="0.2">
      <c r="A518" s="1059"/>
      <c r="B518" s="1079"/>
      <c r="C518" s="1079"/>
      <c r="D518" s="1079"/>
      <c r="E518" s="1079"/>
      <c r="F518" s="1079"/>
      <c r="G518" s="1079"/>
      <c r="H518" s="1076"/>
      <c r="I518" s="714"/>
      <c r="J518" s="1079"/>
      <c r="K518" s="1093"/>
      <c r="L518" s="1093"/>
      <c r="M518" s="1093"/>
      <c r="N518" s="1094"/>
      <c r="O518" s="162"/>
    </row>
    <row r="519" spans="1:15" x14ac:dyDescent="0.2">
      <c r="A519" s="1059"/>
      <c r="B519" s="1095" t="s">
        <v>698</v>
      </c>
      <c r="C519" s="1079"/>
      <c r="D519" s="1079"/>
      <c r="E519" s="1079"/>
      <c r="F519" s="1079"/>
      <c r="G519" s="1079"/>
      <c r="H519" s="1327">
        <f>I505-H516</f>
        <v>21681461.748580005</v>
      </c>
      <c r="I519" s="1327"/>
      <c r="J519" s="1327"/>
      <c r="K519" s="1327">
        <f>(K505+K510)-K516</f>
        <v>4855205.274619801</v>
      </c>
      <c r="L519" s="1327"/>
      <c r="M519" s="1327">
        <f>M505+M510-M516</f>
        <v>26536667.023199804</v>
      </c>
      <c r="N519" s="1328"/>
      <c r="O519" s="162"/>
    </row>
    <row r="520" spans="1:15" x14ac:dyDescent="0.2">
      <c r="A520" s="1059"/>
      <c r="B520" s="1095"/>
      <c r="C520" s="1079"/>
      <c r="D520" s="1079"/>
      <c r="E520" s="1079"/>
      <c r="F520" s="1079"/>
      <c r="G520" s="1079"/>
      <c r="H520" s="1090"/>
      <c r="I520" s="1090"/>
      <c r="J520" s="1090"/>
      <c r="K520" s="1090"/>
      <c r="L520" s="1090"/>
      <c r="M520" s="1090"/>
      <c r="N520" s="1091"/>
      <c r="O520" s="162"/>
    </row>
    <row r="521" spans="1:15" ht="15.75" x14ac:dyDescent="0.2">
      <c r="A521" s="1059"/>
      <c r="B521" s="1095"/>
      <c r="C521" s="1079"/>
      <c r="D521" s="1079"/>
      <c r="E521" s="1079"/>
      <c r="F521" s="1238" t="s">
        <v>759</v>
      </c>
      <c r="G521" s="1062"/>
      <c r="H521" s="1090"/>
      <c r="I521" s="1090"/>
      <c r="J521" s="1090"/>
      <c r="K521" s="1090"/>
      <c r="L521" s="1090"/>
      <c r="M521" s="1090"/>
      <c r="N521" s="1091"/>
      <c r="O521" s="162"/>
    </row>
    <row r="522" spans="1:15" ht="15.75" x14ac:dyDescent="0.2">
      <c r="A522" s="1059"/>
      <c r="B522" s="1095"/>
      <c r="C522" s="1079"/>
      <c r="D522" s="1079"/>
      <c r="E522" s="1079"/>
      <c r="F522" s="1238" t="s">
        <v>760</v>
      </c>
      <c r="G522" s="1062"/>
      <c r="H522" s="1090"/>
      <c r="I522" s="1090"/>
      <c r="J522" s="1090"/>
      <c r="K522" s="1090"/>
      <c r="L522" s="1090"/>
      <c r="M522" s="1090"/>
      <c r="N522" s="1091"/>
      <c r="O522" s="162"/>
    </row>
    <row r="523" spans="1:15" x14ac:dyDescent="0.2">
      <c r="A523" s="1059"/>
      <c r="B523" s="1095"/>
      <c r="C523" s="1079"/>
      <c r="D523" s="1079"/>
      <c r="E523" s="1079"/>
      <c r="F523" s="1079"/>
      <c r="G523" s="1079"/>
      <c r="H523" s="1090"/>
      <c r="I523" s="1090"/>
      <c r="J523" s="1090"/>
      <c r="K523" s="1090"/>
      <c r="L523" s="1090"/>
      <c r="M523" s="1090"/>
      <c r="N523" s="1091"/>
      <c r="O523" s="162"/>
    </row>
    <row r="524" spans="1:15" ht="22.5" customHeight="1" x14ac:dyDescent="0.2">
      <c r="A524" s="1335"/>
      <c r="B524" s="1297"/>
      <c r="C524" s="1297" t="s">
        <v>116</v>
      </c>
      <c r="D524" s="1297"/>
      <c r="E524" s="1297"/>
      <c r="F524" s="1297"/>
      <c r="G524" s="1297" t="s">
        <v>117</v>
      </c>
      <c r="H524" s="1297"/>
      <c r="I524" s="1297"/>
      <c r="J524" s="1297"/>
      <c r="K524" s="1297" t="s">
        <v>118</v>
      </c>
      <c r="L524" s="1297"/>
      <c r="M524" s="1297"/>
      <c r="N524" s="1298"/>
      <c r="O524" s="162"/>
    </row>
    <row r="525" spans="1:15" x14ac:dyDescent="0.2">
      <c r="A525" s="1096"/>
      <c r="B525" s="1060"/>
      <c r="C525" s="1060"/>
      <c r="D525" s="1060"/>
      <c r="E525" s="1060"/>
      <c r="F525" s="1060"/>
      <c r="G525" s="1060"/>
      <c r="H525" s="1088"/>
      <c r="I525" s="439"/>
      <c r="J525" s="1060"/>
      <c r="K525" s="1079"/>
      <c r="L525" s="1079"/>
      <c r="M525" s="1079"/>
      <c r="N525" s="710"/>
      <c r="O525" s="162"/>
    </row>
    <row r="526" spans="1:15" x14ac:dyDescent="0.2">
      <c r="A526" s="1335"/>
      <c r="B526" s="1297"/>
      <c r="C526" s="1297" t="s">
        <v>119</v>
      </c>
      <c r="D526" s="1297"/>
      <c r="E526" s="1297"/>
      <c r="F526" s="1297"/>
      <c r="G526" s="1297" t="s">
        <v>120</v>
      </c>
      <c r="H526" s="1297"/>
      <c r="I526" s="1297"/>
      <c r="J526" s="1297"/>
      <c r="K526" s="1336" t="s">
        <v>699</v>
      </c>
      <c r="L526" s="1336"/>
      <c r="M526" s="1336"/>
      <c r="N526" s="1337"/>
      <c r="O526" s="57"/>
    </row>
    <row r="527" spans="1:15" ht="13.5" thickBot="1" x14ac:dyDescent="0.25">
      <c r="A527" s="1338"/>
      <c r="B527" s="1339"/>
      <c r="C527" s="1339" t="s">
        <v>122</v>
      </c>
      <c r="D527" s="1339"/>
      <c r="E527" s="1339"/>
      <c r="F527" s="1339"/>
      <c r="G527" s="1339" t="s">
        <v>123</v>
      </c>
      <c r="H527" s="1339"/>
      <c r="I527" s="1339"/>
      <c r="J527" s="1339"/>
      <c r="K527" s="1339" t="s">
        <v>442</v>
      </c>
      <c r="L527" s="1339"/>
      <c r="M527" s="1339"/>
      <c r="N527" s="1340"/>
    </row>
    <row r="528" spans="1:15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x14ac:dyDescent="0.2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x14ac:dyDescent="0.2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x14ac:dyDescent="0.2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x14ac:dyDescent="0.2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x14ac:dyDescent="0.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x14ac:dyDescent="0.2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</sheetData>
  <mergeCells count="123">
    <mergeCell ref="A526:B526"/>
    <mergeCell ref="C526:F526"/>
    <mergeCell ref="G526:J526"/>
    <mergeCell ref="K526:N526"/>
    <mergeCell ref="A527:B527"/>
    <mergeCell ref="C527:F527"/>
    <mergeCell ref="G527:J527"/>
    <mergeCell ref="K527:N527"/>
    <mergeCell ref="M517:N517"/>
    <mergeCell ref="H519:J519"/>
    <mergeCell ref="K519:L519"/>
    <mergeCell ref="M519:N519"/>
    <mergeCell ref="A524:B524"/>
    <mergeCell ref="C524:F524"/>
    <mergeCell ref="G524:J524"/>
    <mergeCell ref="K524:N524"/>
    <mergeCell ref="H515:J515"/>
    <mergeCell ref="K515:L515"/>
    <mergeCell ref="M515:N515"/>
    <mergeCell ref="H516:J516"/>
    <mergeCell ref="K516:L516"/>
    <mergeCell ref="M516:N516"/>
    <mergeCell ref="H513:J513"/>
    <mergeCell ref="K513:L513"/>
    <mergeCell ref="M513:N513"/>
    <mergeCell ref="H514:J514"/>
    <mergeCell ref="K514:L514"/>
    <mergeCell ref="M514:N514"/>
    <mergeCell ref="K509:L509"/>
    <mergeCell ref="M509:N509"/>
    <mergeCell ref="K510:L510"/>
    <mergeCell ref="M510:N510"/>
    <mergeCell ref="K511:L511"/>
    <mergeCell ref="M511:N511"/>
    <mergeCell ref="K505:L505"/>
    <mergeCell ref="M505:N505"/>
    <mergeCell ref="K507:L507"/>
    <mergeCell ref="M507:N507"/>
    <mergeCell ref="K508:L508"/>
    <mergeCell ref="M508:N508"/>
    <mergeCell ref="H502:J502"/>
    <mergeCell ref="K502:L502"/>
    <mergeCell ref="M502:N502"/>
    <mergeCell ref="H503:J503"/>
    <mergeCell ref="K503:L503"/>
    <mergeCell ref="M503:N503"/>
    <mergeCell ref="H500:J500"/>
    <mergeCell ref="K500:L500"/>
    <mergeCell ref="M500:N500"/>
    <mergeCell ref="H501:J501"/>
    <mergeCell ref="K501:L501"/>
    <mergeCell ref="M501:N501"/>
    <mergeCell ref="H498:J498"/>
    <mergeCell ref="K498:L498"/>
    <mergeCell ref="M498:N498"/>
    <mergeCell ref="H499:J499"/>
    <mergeCell ref="K499:L499"/>
    <mergeCell ref="M499:N499"/>
    <mergeCell ref="H496:J496"/>
    <mergeCell ref="K496:L496"/>
    <mergeCell ref="M496:N496"/>
    <mergeCell ref="H497:J497"/>
    <mergeCell ref="K497:L497"/>
    <mergeCell ref="M497:N497"/>
    <mergeCell ref="A480:N480"/>
    <mergeCell ref="A481:N481"/>
    <mergeCell ref="H490:J490"/>
    <mergeCell ref="K490:L490"/>
    <mergeCell ref="M490:N490"/>
    <mergeCell ref="H491:J491"/>
    <mergeCell ref="K491:L491"/>
    <mergeCell ref="M491:N491"/>
    <mergeCell ref="A355:F355"/>
    <mergeCell ref="G355:K355"/>
    <mergeCell ref="L355:N355"/>
    <mergeCell ref="B431:N431"/>
    <mergeCell ref="A432:F432"/>
    <mergeCell ref="G432:K432"/>
    <mergeCell ref="L432:N432"/>
    <mergeCell ref="A311:F311"/>
    <mergeCell ref="G311:K311"/>
    <mergeCell ref="L311:N311"/>
    <mergeCell ref="A345:N345"/>
    <mergeCell ref="A346:N346"/>
    <mergeCell ref="A354:N354"/>
    <mergeCell ref="A262:F262"/>
    <mergeCell ref="G262:K262"/>
    <mergeCell ref="L262:N262"/>
    <mergeCell ref="A301:N301"/>
    <mergeCell ref="A302:N302"/>
    <mergeCell ref="A310:N310"/>
    <mergeCell ref="A206:N206"/>
    <mergeCell ref="A214:F214"/>
    <mergeCell ref="G214:K214"/>
    <mergeCell ref="L214:N214"/>
    <mergeCell ref="A253:N253"/>
    <mergeCell ref="A254:N254"/>
    <mergeCell ref="A162:N162"/>
    <mergeCell ref="A163:N163"/>
    <mergeCell ref="A171:F171"/>
    <mergeCell ref="G171:K171"/>
    <mergeCell ref="L171:N171"/>
    <mergeCell ref="A205:N205"/>
    <mergeCell ref="A118:N118"/>
    <mergeCell ref="A119:N119"/>
    <mergeCell ref="A126:F126"/>
    <mergeCell ref="G126:K126"/>
    <mergeCell ref="L126:N126"/>
    <mergeCell ref="A50:N50"/>
    <mergeCell ref="A58:F58"/>
    <mergeCell ref="G58:K58"/>
    <mergeCell ref="L58:N58"/>
    <mergeCell ref="A90:N90"/>
    <mergeCell ref="A91:N91"/>
    <mergeCell ref="A1:N1"/>
    <mergeCell ref="A2:N2"/>
    <mergeCell ref="A9:F9"/>
    <mergeCell ref="G9:K9"/>
    <mergeCell ref="L9:N9"/>
    <mergeCell ref="A49:N49"/>
    <mergeCell ref="A99:F99"/>
    <mergeCell ref="G99:K99"/>
    <mergeCell ref="L99:N99"/>
  </mergeCells>
  <pageMargins left="0.70866141732283472" right="0.70866141732283472" top="0.74803149606299213" bottom="0.74803149606299213" header="0.31496062992125984" footer="0.31496062992125984"/>
  <pageSetup paperSize="5" scale="78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BD69E-2406-4EFF-9D71-3B28C67273F7}">
  <dimension ref="A1:P123"/>
  <sheetViews>
    <sheetView topLeftCell="A97" workbookViewId="0">
      <selection activeCell="I123" sqref="I123"/>
    </sheetView>
  </sheetViews>
  <sheetFormatPr baseColWidth="10" defaultRowHeight="15" x14ac:dyDescent="0.25"/>
  <cols>
    <col min="1" max="1" width="7.7109375" customWidth="1"/>
    <col min="2" max="2" width="49.42578125" bestFit="1" customWidth="1"/>
    <col min="3" max="3" width="7.28515625" customWidth="1"/>
    <col min="4" max="4" width="12.140625" customWidth="1"/>
    <col min="5" max="5" width="11.7109375" bestFit="1" customWidth="1"/>
    <col min="6" max="6" width="19.28515625" customWidth="1"/>
    <col min="7" max="7" width="10.7109375" bestFit="1" customWidth="1"/>
    <col min="8" max="8" width="11.28515625" customWidth="1"/>
    <col min="9" max="9" width="11.85546875" bestFit="1" customWidth="1"/>
    <col min="10" max="10" width="4.7109375" customWidth="1"/>
    <col min="11" max="11" width="13.85546875" customWidth="1"/>
    <col min="12" max="12" width="13.28515625" bestFit="1" customWidth="1"/>
    <col min="13" max="13" width="14.7109375" bestFit="1" customWidth="1"/>
    <col min="14" max="14" width="10.140625" bestFit="1" customWidth="1"/>
    <col min="257" max="257" width="7.7109375" customWidth="1"/>
    <col min="258" max="258" width="49.85546875" customWidth="1"/>
    <col min="259" max="259" width="4.85546875" bestFit="1" customWidth="1"/>
    <col min="260" max="260" width="10.42578125" customWidth="1"/>
    <col min="261" max="261" width="10.85546875" bestFit="1" customWidth="1"/>
    <col min="262" max="262" width="14.5703125" customWidth="1"/>
    <col min="263" max="263" width="10.7109375" bestFit="1" customWidth="1"/>
    <col min="264" max="264" width="11.28515625" customWidth="1"/>
    <col min="265" max="265" width="11.7109375" customWidth="1"/>
    <col min="266" max="266" width="4.7109375" customWidth="1"/>
    <col min="267" max="267" width="13.85546875" customWidth="1"/>
    <col min="268" max="268" width="10.85546875" customWidth="1"/>
    <col min="269" max="269" width="13.85546875" customWidth="1"/>
    <col min="270" max="270" width="1.140625" customWidth="1"/>
    <col min="513" max="513" width="7.7109375" customWidth="1"/>
    <col min="514" max="514" width="49.85546875" customWidth="1"/>
    <col min="515" max="515" width="4.85546875" bestFit="1" customWidth="1"/>
    <col min="516" max="516" width="10.42578125" customWidth="1"/>
    <col min="517" max="517" width="10.85546875" bestFit="1" customWidth="1"/>
    <col min="518" max="518" width="14.5703125" customWidth="1"/>
    <col min="519" max="519" width="10.7109375" bestFit="1" customWidth="1"/>
    <col min="520" max="520" width="11.28515625" customWidth="1"/>
    <col min="521" max="521" width="11.7109375" customWidth="1"/>
    <col min="522" max="522" width="4.7109375" customWidth="1"/>
    <col min="523" max="523" width="13.85546875" customWidth="1"/>
    <col min="524" max="524" width="10.85546875" customWidth="1"/>
    <col min="525" max="525" width="13.85546875" customWidth="1"/>
    <col min="526" max="526" width="1.140625" customWidth="1"/>
    <col min="769" max="769" width="7.7109375" customWidth="1"/>
    <col min="770" max="770" width="49.85546875" customWidth="1"/>
    <col min="771" max="771" width="4.85546875" bestFit="1" customWidth="1"/>
    <col min="772" max="772" width="10.42578125" customWidth="1"/>
    <col min="773" max="773" width="10.85546875" bestFit="1" customWidth="1"/>
    <col min="774" max="774" width="14.5703125" customWidth="1"/>
    <col min="775" max="775" width="10.7109375" bestFit="1" customWidth="1"/>
    <col min="776" max="776" width="11.28515625" customWidth="1"/>
    <col min="777" max="777" width="11.7109375" customWidth="1"/>
    <col min="778" max="778" width="4.7109375" customWidth="1"/>
    <col min="779" max="779" width="13.85546875" customWidth="1"/>
    <col min="780" max="780" width="10.85546875" customWidth="1"/>
    <col min="781" max="781" width="13.85546875" customWidth="1"/>
    <col min="782" max="782" width="1.140625" customWidth="1"/>
    <col min="1025" max="1025" width="7.7109375" customWidth="1"/>
    <col min="1026" max="1026" width="49.85546875" customWidth="1"/>
    <col min="1027" max="1027" width="4.85546875" bestFit="1" customWidth="1"/>
    <col min="1028" max="1028" width="10.42578125" customWidth="1"/>
    <col min="1029" max="1029" width="10.85546875" bestFit="1" customWidth="1"/>
    <col min="1030" max="1030" width="14.5703125" customWidth="1"/>
    <col min="1031" max="1031" width="10.7109375" bestFit="1" customWidth="1"/>
    <col min="1032" max="1032" width="11.28515625" customWidth="1"/>
    <col min="1033" max="1033" width="11.7109375" customWidth="1"/>
    <col min="1034" max="1034" width="4.7109375" customWidth="1"/>
    <col min="1035" max="1035" width="13.85546875" customWidth="1"/>
    <col min="1036" max="1036" width="10.85546875" customWidth="1"/>
    <col min="1037" max="1037" width="13.85546875" customWidth="1"/>
    <col min="1038" max="1038" width="1.140625" customWidth="1"/>
    <col min="1281" max="1281" width="7.7109375" customWidth="1"/>
    <col min="1282" max="1282" width="49.85546875" customWidth="1"/>
    <col min="1283" max="1283" width="4.85546875" bestFit="1" customWidth="1"/>
    <col min="1284" max="1284" width="10.42578125" customWidth="1"/>
    <col min="1285" max="1285" width="10.85546875" bestFit="1" customWidth="1"/>
    <col min="1286" max="1286" width="14.5703125" customWidth="1"/>
    <col min="1287" max="1287" width="10.7109375" bestFit="1" customWidth="1"/>
    <col min="1288" max="1288" width="11.28515625" customWidth="1"/>
    <col min="1289" max="1289" width="11.7109375" customWidth="1"/>
    <col min="1290" max="1290" width="4.7109375" customWidth="1"/>
    <col min="1291" max="1291" width="13.85546875" customWidth="1"/>
    <col min="1292" max="1292" width="10.85546875" customWidth="1"/>
    <col min="1293" max="1293" width="13.85546875" customWidth="1"/>
    <col min="1294" max="1294" width="1.140625" customWidth="1"/>
    <col min="1537" max="1537" width="7.7109375" customWidth="1"/>
    <col min="1538" max="1538" width="49.85546875" customWidth="1"/>
    <col min="1539" max="1539" width="4.85546875" bestFit="1" customWidth="1"/>
    <col min="1540" max="1540" width="10.42578125" customWidth="1"/>
    <col min="1541" max="1541" width="10.85546875" bestFit="1" customWidth="1"/>
    <col min="1542" max="1542" width="14.5703125" customWidth="1"/>
    <col min="1543" max="1543" width="10.7109375" bestFit="1" customWidth="1"/>
    <col min="1544" max="1544" width="11.28515625" customWidth="1"/>
    <col min="1545" max="1545" width="11.7109375" customWidth="1"/>
    <col min="1546" max="1546" width="4.7109375" customWidth="1"/>
    <col min="1547" max="1547" width="13.85546875" customWidth="1"/>
    <col min="1548" max="1548" width="10.85546875" customWidth="1"/>
    <col min="1549" max="1549" width="13.85546875" customWidth="1"/>
    <col min="1550" max="1550" width="1.140625" customWidth="1"/>
    <col min="1793" max="1793" width="7.7109375" customWidth="1"/>
    <col min="1794" max="1794" width="49.85546875" customWidth="1"/>
    <col min="1795" max="1795" width="4.85546875" bestFit="1" customWidth="1"/>
    <col min="1796" max="1796" width="10.42578125" customWidth="1"/>
    <col min="1797" max="1797" width="10.85546875" bestFit="1" customWidth="1"/>
    <col min="1798" max="1798" width="14.5703125" customWidth="1"/>
    <col min="1799" max="1799" width="10.7109375" bestFit="1" customWidth="1"/>
    <col min="1800" max="1800" width="11.28515625" customWidth="1"/>
    <col min="1801" max="1801" width="11.7109375" customWidth="1"/>
    <col min="1802" max="1802" width="4.7109375" customWidth="1"/>
    <col min="1803" max="1803" width="13.85546875" customWidth="1"/>
    <col min="1804" max="1804" width="10.85546875" customWidth="1"/>
    <col min="1805" max="1805" width="13.85546875" customWidth="1"/>
    <col min="1806" max="1806" width="1.140625" customWidth="1"/>
    <col min="2049" max="2049" width="7.7109375" customWidth="1"/>
    <col min="2050" max="2050" width="49.85546875" customWidth="1"/>
    <col min="2051" max="2051" width="4.85546875" bestFit="1" customWidth="1"/>
    <col min="2052" max="2052" width="10.42578125" customWidth="1"/>
    <col min="2053" max="2053" width="10.85546875" bestFit="1" customWidth="1"/>
    <col min="2054" max="2054" width="14.5703125" customWidth="1"/>
    <col min="2055" max="2055" width="10.7109375" bestFit="1" customWidth="1"/>
    <col min="2056" max="2056" width="11.28515625" customWidth="1"/>
    <col min="2057" max="2057" width="11.7109375" customWidth="1"/>
    <col min="2058" max="2058" width="4.7109375" customWidth="1"/>
    <col min="2059" max="2059" width="13.85546875" customWidth="1"/>
    <col min="2060" max="2060" width="10.85546875" customWidth="1"/>
    <col min="2061" max="2061" width="13.85546875" customWidth="1"/>
    <col min="2062" max="2062" width="1.140625" customWidth="1"/>
    <col min="2305" max="2305" width="7.7109375" customWidth="1"/>
    <col min="2306" max="2306" width="49.85546875" customWidth="1"/>
    <col min="2307" max="2307" width="4.85546875" bestFit="1" customWidth="1"/>
    <col min="2308" max="2308" width="10.42578125" customWidth="1"/>
    <col min="2309" max="2309" width="10.85546875" bestFit="1" customWidth="1"/>
    <col min="2310" max="2310" width="14.5703125" customWidth="1"/>
    <col min="2311" max="2311" width="10.7109375" bestFit="1" customWidth="1"/>
    <col min="2312" max="2312" width="11.28515625" customWidth="1"/>
    <col min="2313" max="2313" width="11.7109375" customWidth="1"/>
    <col min="2314" max="2314" width="4.7109375" customWidth="1"/>
    <col min="2315" max="2315" width="13.85546875" customWidth="1"/>
    <col min="2316" max="2316" width="10.85546875" customWidth="1"/>
    <col min="2317" max="2317" width="13.85546875" customWidth="1"/>
    <col min="2318" max="2318" width="1.140625" customWidth="1"/>
    <col min="2561" max="2561" width="7.7109375" customWidth="1"/>
    <col min="2562" max="2562" width="49.85546875" customWidth="1"/>
    <col min="2563" max="2563" width="4.85546875" bestFit="1" customWidth="1"/>
    <col min="2564" max="2564" width="10.42578125" customWidth="1"/>
    <col min="2565" max="2565" width="10.85546875" bestFit="1" customWidth="1"/>
    <col min="2566" max="2566" width="14.5703125" customWidth="1"/>
    <col min="2567" max="2567" width="10.7109375" bestFit="1" customWidth="1"/>
    <col min="2568" max="2568" width="11.28515625" customWidth="1"/>
    <col min="2569" max="2569" width="11.7109375" customWidth="1"/>
    <col min="2570" max="2570" width="4.7109375" customWidth="1"/>
    <col min="2571" max="2571" width="13.85546875" customWidth="1"/>
    <col min="2572" max="2572" width="10.85546875" customWidth="1"/>
    <col min="2573" max="2573" width="13.85546875" customWidth="1"/>
    <col min="2574" max="2574" width="1.140625" customWidth="1"/>
    <col min="2817" max="2817" width="7.7109375" customWidth="1"/>
    <col min="2818" max="2818" width="49.85546875" customWidth="1"/>
    <col min="2819" max="2819" width="4.85546875" bestFit="1" customWidth="1"/>
    <col min="2820" max="2820" width="10.42578125" customWidth="1"/>
    <col min="2821" max="2821" width="10.85546875" bestFit="1" customWidth="1"/>
    <col min="2822" max="2822" width="14.5703125" customWidth="1"/>
    <col min="2823" max="2823" width="10.7109375" bestFit="1" customWidth="1"/>
    <col min="2824" max="2824" width="11.28515625" customWidth="1"/>
    <col min="2825" max="2825" width="11.7109375" customWidth="1"/>
    <col min="2826" max="2826" width="4.7109375" customWidth="1"/>
    <col min="2827" max="2827" width="13.85546875" customWidth="1"/>
    <col min="2828" max="2828" width="10.85546875" customWidth="1"/>
    <col min="2829" max="2829" width="13.85546875" customWidth="1"/>
    <col min="2830" max="2830" width="1.140625" customWidth="1"/>
    <col min="3073" max="3073" width="7.7109375" customWidth="1"/>
    <col min="3074" max="3074" width="49.85546875" customWidth="1"/>
    <col min="3075" max="3075" width="4.85546875" bestFit="1" customWidth="1"/>
    <col min="3076" max="3076" width="10.42578125" customWidth="1"/>
    <col min="3077" max="3077" width="10.85546875" bestFit="1" customWidth="1"/>
    <col min="3078" max="3078" width="14.5703125" customWidth="1"/>
    <col min="3079" max="3079" width="10.7109375" bestFit="1" customWidth="1"/>
    <col min="3080" max="3080" width="11.28515625" customWidth="1"/>
    <col min="3081" max="3081" width="11.7109375" customWidth="1"/>
    <col min="3082" max="3082" width="4.7109375" customWidth="1"/>
    <col min="3083" max="3083" width="13.85546875" customWidth="1"/>
    <col min="3084" max="3084" width="10.85546875" customWidth="1"/>
    <col min="3085" max="3085" width="13.85546875" customWidth="1"/>
    <col min="3086" max="3086" width="1.140625" customWidth="1"/>
    <col min="3329" max="3329" width="7.7109375" customWidth="1"/>
    <col min="3330" max="3330" width="49.85546875" customWidth="1"/>
    <col min="3331" max="3331" width="4.85546875" bestFit="1" customWidth="1"/>
    <col min="3332" max="3332" width="10.42578125" customWidth="1"/>
    <col min="3333" max="3333" width="10.85546875" bestFit="1" customWidth="1"/>
    <col min="3334" max="3334" width="14.5703125" customWidth="1"/>
    <col min="3335" max="3335" width="10.7109375" bestFit="1" customWidth="1"/>
    <col min="3336" max="3336" width="11.28515625" customWidth="1"/>
    <col min="3337" max="3337" width="11.7109375" customWidth="1"/>
    <col min="3338" max="3338" width="4.7109375" customWidth="1"/>
    <col min="3339" max="3339" width="13.85546875" customWidth="1"/>
    <col min="3340" max="3340" width="10.85546875" customWidth="1"/>
    <col min="3341" max="3341" width="13.85546875" customWidth="1"/>
    <col min="3342" max="3342" width="1.140625" customWidth="1"/>
    <col min="3585" max="3585" width="7.7109375" customWidth="1"/>
    <col min="3586" max="3586" width="49.85546875" customWidth="1"/>
    <col min="3587" max="3587" width="4.85546875" bestFit="1" customWidth="1"/>
    <col min="3588" max="3588" width="10.42578125" customWidth="1"/>
    <col min="3589" max="3589" width="10.85546875" bestFit="1" customWidth="1"/>
    <col min="3590" max="3590" width="14.5703125" customWidth="1"/>
    <col min="3591" max="3591" width="10.7109375" bestFit="1" customWidth="1"/>
    <col min="3592" max="3592" width="11.28515625" customWidth="1"/>
    <col min="3593" max="3593" width="11.7109375" customWidth="1"/>
    <col min="3594" max="3594" width="4.7109375" customWidth="1"/>
    <col min="3595" max="3595" width="13.85546875" customWidth="1"/>
    <col min="3596" max="3596" width="10.85546875" customWidth="1"/>
    <col min="3597" max="3597" width="13.85546875" customWidth="1"/>
    <col min="3598" max="3598" width="1.140625" customWidth="1"/>
    <col min="3841" max="3841" width="7.7109375" customWidth="1"/>
    <col min="3842" max="3842" width="49.85546875" customWidth="1"/>
    <col min="3843" max="3843" width="4.85546875" bestFit="1" customWidth="1"/>
    <col min="3844" max="3844" width="10.42578125" customWidth="1"/>
    <col min="3845" max="3845" width="10.85546875" bestFit="1" customWidth="1"/>
    <col min="3846" max="3846" width="14.5703125" customWidth="1"/>
    <col min="3847" max="3847" width="10.7109375" bestFit="1" customWidth="1"/>
    <col min="3848" max="3848" width="11.28515625" customWidth="1"/>
    <col min="3849" max="3849" width="11.7109375" customWidth="1"/>
    <col min="3850" max="3850" width="4.7109375" customWidth="1"/>
    <col min="3851" max="3851" width="13.85546875" customWidth="1"/>
    <col min="3852" max="3852" width="10.85546875" customWidth="1"/>
    <col min="3853" max="3853" width="13.85546875" customWidth="1"/>
    <col min="3854" max="3854" width="1.140625" customWidth="1"/>
    <col min="4097" max="4097" width="7.7109375" customWidth="1"/>
    <col min="4098" max="4098" width="49.85546875" customWidth="1"/>
    <col min="4099" max="4099" width="4.85546875" bestFit="1" customWidth="1"/>
    <col min="4100" max="4100" width="10.42578125" customWidth="1"/>
    <col min="4101" max="4101" width="10.85546875" bestFit="1" customWidth="1"/>
    <col min="4102" max="4102" width="14.5703125" customWidth="1"/>
    <col min="4103" max="4103" width="10.7109375" bestFit="1" customWidth="1"/>
    <col min="4104" max="4104" width="11.28515625" customWidth="1"/>
    <col min="4105" max="4105" width="11.7109375" customWidth="1"/>
    <col min="4106" max="4106" width="4.7109375" customWidth="1"/>
    <col min="4107" max="4107" width="13.85546875" customWidth="1"/>
    <col min="4108" max="4108" width="10.85546875" customWidth="1"/>
    <col min="4109" max="4109" width="13.85546875" customWidth="1"/>
    <col min="4110" max="4110" width="1.140625" customWidth="1"/>
    <col min="4353" max="4353" width="7.7109375" customWidth="1"/>
    <col min="4354" max="4354" width="49.85546875" customWidth="1"/>
    <col min="4355" max="4355" width="4.85546875" bestFit="1" customWidth="1"/>
    <col min="4356" max="4356" width="10.42578125" customWidth="1"/>
    <col min="4357" max="4357" width="10.85546875" bestFit="1" customWidth="1"/>
    <col min="4358" max="4358" width="14.5703125" customWidth="1"/>
    <col min="4359" max="4359" width="10.7109375" bestFit="1" customWidth="1"/>
    <col min="4360" max="4360" width="11.28515625" customWidth="1"/>
    <col min="4361" max="4361" width="11.7109375" customWidth="1"/>
    <col min="4362" max="4362" width="4.7109375" customWidth="1"/>
    <col min="4363" max="4363" width="13.85546875" customWidth="1"/>
    <col min="4364" max="4364" width="10.85546875" customWidth="1"/>
    <col min="4365" max="4365" width="13.85546875" customWidth="1"/>
    <col min="4366" max="4366" width="1.140625" customWidth="1"/>
    <col min="4609" max="4609" width="7.7109375" customWidth="1"/>
    <col min="4610" max="4610" width="49.85546875" customWidth="1"/>
    <col min="4611" max="4611" width="4.85546875" bestFit="1" customWidth="1"/>
    <col min="4612" max="4612" width="10.42578125" customWidth="1"/>
    <col min="4613" max="4613" width="10.85546875" bestFit="1" customWidth="1"/>
    <col min="4614" max="4614" width="14.5703125" customWidth="1"/>
    <col min="4615" max="4615" width="10.7109375" bestFit="1" customWidth="1"/>
    <col min="4616" max="4616" width="11.28515625" customWidth="1"/>
    <col min="4617" max="4617" width="11.7109375" customWidth="1"/>
    <col min="4618" max="4618" width="4.7109375" customWidth="1"/>
    <col min="4619" max="4619" width="13.85546875" customWidth="1"/>
    <col min="4620" max="4620" width="10.85546875" customWidth="1"/>
    <col min="4621" max="4621" width="13.85546875" customWidth="1"/>
    <col min="4622" max="4622" width="1.140625" customWidth="1"/>
    <col min="4865" max="4865" width="7.7109375" customWidth="1"/>
    <col min="4866" max="4866" width="49.85546875" customWidth="1"/>
    <col min="4867" max="4867" width="4.85546875" bestFit="1" customWidth="1"/>
    <col min="4868" max="4868" width="10.42578125" customWidth="1"/>
    <col min="4869" max="4869" width="10.85546875" bestFit="1" customWidth="1"/>
    <col min="4870" max="4870" width="14.5703125" customWidth="1"/>
    <col min="4871" max="4871" width="10.7109375" bestFit="1" customWidth="1"/>
    <col min="4872" max="4872" width="11.28515625" customWidth="1"/>
    <col min="4873" max="4873" width="11.7109375" customWidth="1"/>
    <col min="4874" max="4874" width="4.7109375" customWidth="1"/>
    <col min="4875" max="4875" width="13.85546875" customWidth="1"/>
    <col min="4876" max="4876" width="10.85546875" customWidth="1"/>
    <col min="4877" max="4877" width="13.85546875" customWidth="1"/>
    <col min="4878" max="4878" width="1.140625" customWidth="1"/>
    <col min="5121" max="5121" width="7.7109375" customWidth="1"/>
    <col min="5122" max="5122" width="49.85546875" customWidth="1"/>
    <col min="5123" max="5123" width="4.85546875" bestFit="1" customWidth="1"/>
    <col min="5124" max="5124" width="10.42578125" customWidth="1"/>
    <col min="5125" max="5125" width="10.85546875" bestFit="1" customWidth="1"/>
    <col min="5126" max="5126" width="14.5703125" customWidth="1"/>
    <col min="5127" max="5127" width="10.7109375" bestFit="1" customWidth="1"/>
    <col min="5128" max="5128" width="11.28515625" customWidth="1"/>
    <col min="5129" max="5129" width="11.7109375" customWidth="1"/>
    <col min="5130" max="5130" width="4.7109375" customWidth="1"/>
    <col min="5131" max="5131" width="13.85546875" customWidth="1"/>
    <col min="5132" max="5132" width="10.85546875" customWidth="1"/>
    <col min="5133" max="5133" width="13.85546875" customWidth="1"/>
    <col min="5134" max="5134" width="1.140625" customWidth="1"/>
    <col min="5377" max="5377" width="7.7109375" customWidth="1"/>
    <col min="5378" max="5378" width="49.85546875" customWidth="1"/>
    <col min="5379" max="5379" width="4.85546875" bestFit="1" customWidth="1"/>
    <col min="5380" max="5380" width="10.42578125" customWidth="1"/>
    <col min="5381" max="5381" width="10.85546875" bestFit="1" customWidth="1"/>
    <col min="5382" max="5382" width="14.5703125" customWidth="1"/>
    <col min="5383" max="5383" width="10.7109375" bestFit="1" customWidth="1"/>
    <col min="5384" max="5384" width="11.28515625" customWidth="1"/>
    <col min="5385" max="5385" width="11.7109375" customWidth="1"/>
    <col min="5386" max="5386" width="4.7109375" customWidth="1"/>
    <col min="5387" max="5387" width="13.85546875" customWidth="1"/>
    <col min="5388" max="5388" width="10.85546875" customWidth="1"/>
    <col min="5389" max="5389" width="13.85546875" customWidth="1"/>
    <col min="5390" max="5390" width="1.140625" customWidth="1"/>
    <col min="5633" max="5633" width="7.7109375" customWidth="1"/>
    <col min="5634" max="5634" width="49.85546875" customWidth="1"/>
    <col min="5635" max="5635" width="4.85546875" bestFit="1" customWidth="1"/>
    <col min="5636" max="5636" width="10.42578125" customWidth="1"/>
    <col min="5637" max="5637" width="10.85546875" bestFit="1" customWidth="1"/>
    <col min="5638" max="5638" width="14.5703125" customWidth="1"/>
    <col min="5639" max="5639" width="10.7109375" bestFit="1" customWidth="1"/>
    <col min="5640" max="5640" width="11.28515625" customWidth="1"/>
    <col min="5641" max="5641" width="11.7109375" customWidth="1"/>
    <col min="5642" max="5642" width="4.7109375" customWidth="1"/>
    <col min="5643" max="5643" width="13.85546875" customWidth="1"/>
    <col min="5644" max="5644" width="10.85546875" customWidth="1"/>
    <col min="5645" max="5645" width="13.85546875" customWidth="1"/>
    <col min="5646" max="5646" width="1.140625" customWidth="1"/>
    <col min="5889" max="5889" width="7.7109375" customWidth="1"/>
    <col min="5890" max="5890" width="49.85546875" customWidth="1"/>
    <col min="5891" max="5891" width="4.85546875" bestFit="1" customWidth="1"/>
    <col min="5892" max="5892" width="10.42578125" customWidth="1"/>
    <col min="5893" max="5893" width="10.85546875" bestFit="1" customWidth="1"/>
    <col min="5894" max="5894" width="14.5703125" customWidth="1"/>
    <col min="5895" max="5895" width="10.7109375" bestFit="1" customWidth="1"/>
    <col min="5896" max="5896" width="11.28515625" customWidth="1"/>
    <col min="5897" max="5897" width="11.7109375" customWidth="1"/>
    <col min="5898" max="5898" width="4.7109375" customWidth="1"/>
    <col min="5899" max="5899" width="13.85546875" customWidth="1"/>
    <col min="5900" max="5900" width="10.85546875" customWidth="1"/>
    <col min="5901" max="5901" width="13.85546875" customWidth="1"/>
    <col min="5902" max="5902" width="1.140625" customWidth="1"/>
    <col min="6145" max="6145" width="7.7109375" customWidth="1"/>
    <col min="6146" max="6146" width="49.85546875" customWidth="1"/>
    <col min="6147" max="6147" width="4.85546875" bestFit="1" customWidth="1"/>
    <col min="6148" max="6148" width="10.42578125" customWidth="1"/>
    <col min="6149" max="6149" width="10.85546875" bestFit="1" customWidth="1"/>
    <col min="6150" max="6150" width="14.5703125" customWidth="1"/>
    <col min="6151" max="6151" width="10.7109375" bestFit="1" customWidth="1"/>
    <col min="6152" max="6152" width="11.28515625" customWidth="1"/>
    <col min="6153" max="6153" width="11.7109375" customWidth="1"/>
    <col min="6154" max="6154" width="4.7109375" customWidth="1"/>
    <col min="6155" max="6155" width="13.85546875" customWidth="1"/>
    <col min="6156" max="6156" width="10.85546875" customWidth="1"/>
    <col min="6157" max="6157" width="13.85546875" customWidth="1"/>
    <col min="6158" max="6158" width="1.140625" customWidth="1"/>
    <col min="6401" max="6401" width="7.7109375" customWidth="1"/>
    <col min="6402" max="6402" width="49.85546875" customWidth="1"/>
    <col min="6403" max="6403" width="4.85546875" bestFit="1" customWidth="1"/>
    <col min="6404" max="6404" width="10.42578125" customWidth="1"/>
    <col min="6405" max="6405" width="10.85546875" bestFit="1" customWidth="1"/>
    <col min="6406" max="6406" width="14.5703125" customWidth="1"/>
    <col min="6407" max="6407" width="10.7109375" bestFit="1" customWidth="1"/>
    <col min="6408" max="6408" width="11.28515625" customWidth="1"/>
    <col min="6409" max="6409" width="11.7109375" customWidth="1"/>
    <col min="6410" max="6410" width="4.7109375" customWidth="1"/>
    <col min="6411" max="6411" width="13.85546875" customWidth="1"/>
    <col min="6412" max="6412" width="10.85546875" customWidth="1"/>
    <col min="6413" max="6413" width="13.85546875" customWidth="1"/>
    <col min="6414" max="6414" width="1.140625" customWidth="1"/>
    <col min="6657" max="6657" width="7.7109375" customWidth="1"/>
    <col min="6658" max="6658" width="49.85546875" customWidth="1"/>
    <col min="6659" max="6659" width="4.85546875" bestFit="1" customWidth="1"/>
    <col min="6660" max="6660" width="10.42578125" customWidth="1"/>
    <col min="6661" max="6661" width="10.85546875" bestFit="1" customWidth="1"/>
    <col min="6662" max="6662" width="14.5703125" customWidth="1"/>
    <col min="6663" max="6663" width="10.7109375" bestFit="1" customWidth="1"/>
    <col min="6664" max="6664" width="11.28515625" customWidth="1"/>
    <col min="6665" max="6665" width="11.7109375" customWidth="1"/>
    <col min="6666" max="6666" width="4.7109375" customWidth="1"/>
    <col min="6667" max="6667" width="13.85546875" customWidth="1"/>
    <col min="6668" max="6668" width="10.85546875" customWidth="1"/>
    <col min="6669" max="6669" width="13.85546875" customWidth="1"/>
    <col min="6670" max="6670" width="1.140625" customWidth="1"/>
    <col min="6913" max="6913" width="7.7109375" customWidth="1"/>
    <col min="6914" max="6914" width="49.85546875" customWidth="1"/>
    <col min="6915" max="6915" width="4.85546875" bestFit="1" customWidth="1"/>
    <col min="6916" max="6916" width="10.42578125" customWidth="1"/>
    <col min="6917" max="6917" width="10.85546875" bestFit="1" customWidth="1"/>
    <col min="6918" max="6918" width="14.5703125" customWidth="1"/>
    <col min="6919" max="6919" width="10.7109375" bestFit="1" customWidth="1"/>
    <col min="6920" max="6920" width="11.28515625" customWidth="1"/>
    <col min="6921" max="6921" width="11.7109375" customWidth="1"/>
    <col min="6922" max="6922" width="4.7109375" customWidth="1"/>
    <col min="6923" max="6923" width="13.85546875" customWidth="1"/>
    <col min="6924" max="6924" width="10.85546875" customWidth="1"/>
    <col min="6925" max="6925" width="13.85546875" customWidth="1"/>
    <col min="6926" max="6926" width="1.140625" customWidth="1"/>
    <col min="7169" max="7169" width="7.7109375" customWidth="1"/>
    <col min="7170" max="7170" width="49.85546875" customWidth="1"/>
    <col min="7171" max="7171" width="4.85546875" bestFit="1" customWidth="1"/>
    <col min="7172" max="7172" width="10.42578125" customWidth="1"/>
    <col min="7173" max="7173" width="10.85546875" bestFit="1" customWidth="1"/>
    <col min="7174" max="7174" width="14.5703125" customWidth="1"/>
    <col min="7175" max="7175" width="10.7109375" bestFit="1" customWidth="1"/>
    <col min="7176" max="7176" width="11.28515625" customWidth="1"/>
    <col min="7177" max="7177" width="11.7109375" customWidth="1"/>
    <col min="7178" max="7178" width="4.7109375" customWidth="1"/>
    <col min="7179" max="7179" width="13.85546875" customWidth="1"/>
    <col min="7180" max="7180" width="10.85546875" customWidth="1"/>
    <col min="7181" max="7181" width="13.85546875" customWidth="1"/>
    <col min="7182" max="7182" width="1.140625" customWidth="1"/>
    <col min="7425" max="7425" width="7.7109375" customWidth="1"/>
    <col min="7426" max="7426" width="49.85546875" customWidth="1"/>
    <col min="7427" max="7427" width="4.85546875" bestFit="1" customWidth="1"/>
    <col min="7428" max="7428" width="10.42578125" customWidth="1"/>
    <col min="7429" max="7429" width="10.85546875" bestFit="1" customWidth="1"/>
    <col min="7430" max="7430" width="14.5703125" customWidth="1"/>
    <col min="7431" max="7431" width="10.7109375" bestFit="1" customWidth="1"/>
    <col min="7432" max="7432" width="11.28515625" customWidth="1"/>
    <col min="7433" max="7433" width="11.7109375" customWidth="1"/>
    <col min="7434" max="7434" width="4.7109375" customWidth="1"/>
    <col min="7435" max="7435" width="13.85546875" customWidth="1"/>
    <col min="7436" max="7436" width="10.85546875" customWidth="1"/>
    <col min="7437" max="7437" width="13.85546875" customWidth="1"/>
    <col min="7438" max="7438" width="1.140625" customWidth="1"/>
    <col min="7681" max="7681" width="7.7109375" customWidth="1"/>
    <col min="7682" max="7682" width="49.85546875" customWidth="1"/>
    <col min="7683" max="7683" width="4.85546875" bestFit="1" customWidth="1"/>
    <col min="7684" max="7684" width="10.42578125" customWidth="1"/>
    <col min="7685" max="7685" width="10.85546875" bestFit="1" customWidth="1"/>
    <col min="7686" max="7686" width="14.5703125" customWidth="1"/>
    <col min="7687" max="7687" width="10.7109375" bestFit="1" customWidth="1"/>
    <col min="7688" max="7688" width="11.28515625" customWidth="1"/>
    <col min="7689" max="7689" width="11.7109375" customWidth="1"/>
    <col min="7690" max="7690" width="4.7109375" customWidth="1"/>
    <col min="7691" max="7691" width="13.85546875" customWidth="1"/>
    <col min="7692" max="7692" width="10.85546875" customWidth="1"/>
    <col min="7693" max="7693" width="13.85546875" customWidth="1"/>
    <col min="7694" max="7694" width="1.140625" customWidth="1"/>
    <col min="7937" max="7937" width="7.7109375" customWidth="1"/>
    <col min="7938" max="7938" width="49.85546875" customWidth="1"/>
    <col min="7939" max="7939" width="4.85546875" bestFit="1" customWidth="1"/>
    <col min="7940" max="7940" width="10.42578125" customWidth="1"/>
    <col min="7941" max="7941" width="10.85546875" bestFit="1" customWidth="1"/>
    <col min="7942" max="7942" width="14.5703125" customWidth="1"/>
    <col min="7943" max="7943" width="10.7109375" bestFit="1" customWidth="1"/>
    <col min="7944" max="7944" width="11.28515625" customWidth="1"/>
    <col min="7945" max="7945" width="11.7109375" customWidth="1"/>
    <col min="7946" max="7946" width="4.7109375" customWidth="1"/>
    <col min="7947" max="7947" width="13.85546875" customWidth="1"/>
    <col min="7948" max="7948" width="10.85546875" customWidth="1"/>
    <col min="7949" max="7949" width="13.85546875" customWidth="1"/>
    <col min="7950" max="7950" width="1.140625" customWidth="1"/>
    <col min="8193" max="8193" width="7.7109375" customWidth="1"/>
    <col min="8194" max="8194" width="49.85546875" customWidth="1"/>
    <col min="8195" max="8195" width="4.85546875" bestFit="1" customWidth="1"/>
    <col min="8196" max="8196" width="10.42578125" customWidth="1"/>
    <col min="8197" max="8197" width="10.85546875" bestFit="1" customWidth="1"/>
    <col min="8198" max="8198" width="14.5703125" customWidth="1"/>
    <col min="8199" max="8199" width="10.7109375" bestFit="1" customWidth="1"/>
    <col min="8200" max="8200" width="11.28515625" customWidth="1"/>
    <col min="8201" max="8201" width="11.7109375" customWidth="1"/>
    <col min="8202" max="8202" width="4.7109375" customWidth="1"/>
    <col min="8203" max="8203" width="13.85546875" customWidth="1"/>
    <col min="8204" max="8204" width="10.85546875" customWidth="1"/>
    <col min="8205" max="8205" width="13.85546875" customWidth="1"/>
    <col min="8206" max="8206" width="1.140625" customWidth="1"/>
    <col min="8449" max="8449" width="7.7109375" customWidth="1"/>
    <col min="8450" max="8450" width="49.85546875" customWidth="1"/>
    <col min="8451" max="8451" width="4.85546875" bestFit="1" customWidth="1"/>
    <col min="8452" max="8452" width="10.42578125" customWidth="1"/>
    <col min="8453" max="8453" width="10.85546875" bestFit="1" customWidth="1"/>
    <col min="8454" max="8454" width="14.5703125" customWidth="1"/>
    <col min="8455" max="8455" width="10.7109375" bestFit="1" customWidth="1"/>
    <col min="8456" max="8456" width="11.28515625" customWidth="1"/>
    <col min="8457" max="8457" width="11.7109375" customWidth="1"/>
    <col min="8458" max="8458" width="4.7109375" customWidth="1"/>
    <col min="8459" max="8459" width="13.85546875" customWidth="1"/>
    <col min="8460" max="8460" width="10.85546875" customWidth="1"/>
    <col min="8461" max="8461" width="13.85546875" customWidth="1"/>
    <col min="8462" max="8462" width="1.140625" customWidth="1"/>
    <col min="8705" max="8705" width="7.7109375" customWidth="1"/>
    <col min="8706" max="8706" width="49.85546875" customWidth="1"/>
    <col min="8707" max="8707" width="4.85546875" bestFit="1" customWidth="1"/>
    <col min="8708" max="8708" width="10.42578125" customWidth="1"/>
    <col min="8709" max="8709" width="10.85546875" bestFit="1" customWidth="1"/>
    <col min="8710" max="8710" width="14.5703125" customWidth="1"/>
    <col min="8711" max="8711" width="10.7109375" bestFit="1" customWidth="1"/>
    <col min="8712" max="8712" width="11.28515625" customWidth="1"/>
    <col min="8713" max="8713" width="11.7109375" customWidth="1"/>
    <col min="8714" max="8714" width="4.7109375" customWidth="1"/>
    <col min="8715" max="8715" width="13.85546875" customWidth="1"/>
    <col min="8716" max="8716" width="10.85546875" customWidth="1"/>
    <col min="8717" max="8717" width="13.85546875" customWidth="1"/>
    <col min="8718" max="8718" width="1.140625" customWidth="1"/>
    <col min="8961" max="8961" width="7.7109375" customWidth="1"/>
    <col min="8962" max="8962" width="49.85546875" customWidth="1"/>
    <col min="8963" max="8963" width="4.85546875" bestFit="1" customWidth="1"/>
    <col min="8964" max="8964" width="10.42578125" customWidth="1"/>
    <col min="8965" max="8965" width="10.85546875" bestFit="1" customWidth="1"/>
    <col min="8966" max="8966" width="14.5703125" customWidth="1"/>
    <col min="8967" max="8967" width="10.7109375" bestFit="1" customWidth="1"/>
    <col min="8968" max="8968" width="11.28515625" customWidth="1"/>
    <col min="8969" max="8969" width="11.7109375" customWidth="1"/>
    <col min="8970" max="8970" width="4.7109375" customWidth="1"/>
    <col min="8971" max="8971" width="13.85546875" customWidth="1"/>
    <col min="8972" max="8972" width="10.85546875" customWidth="1"/>
    <col min="8973" max="8973" width="13.85546875" customWidth="1"/>
    <col min="8974" max="8974" width="1.140625" customWidth="1"/>
    <col min="9217" max="9217" width="7.7109375" customWidth="1"/>
    <col min="9218" max="9218" width="49.85546875" customWidth="1"/>
    <col min="9219" max="9219" width="4.85546875" bestFit="1" customWidth="1"/>
    <col min="9220" max="9220" width="10.42578125" customWidth="1"/>
    <col min="9221" max="9221" width="10.85546875" bestFit="1" customWidth="1"/>
    <col min="9222" max="9222" width="14.5703125" customWidth="1"/>
    <col min="9223" max="9223" width="10.7109375" bestFit="1" customWidth="1"/>
    <col min="9224" max="9224" width="11.28515625" customWidth="1"/>
    <col min="9225" max="9225" width="11.7109375" customWidth="1"/>
    <col min="9226" max="9226" width="4.7109375" customWidth="1"/>
    <col min="9227" max="9227" width="13.85546875" customWidth="1"/>
    <col min="9228" max="9228" width="10.85546875" customWidth="1"/>
    <col min="9229" max="9229" width="13.85546875" customWidth="1"/>
    <col min="9230" max="9230" width="1.140625" customWidth="1"/>
    <col min="9473" max="9473" width="7.7109375" customWidth="1"/>
    <col min="9474" max="9474" width="49.85546875" customWidth="1"/>
    <col min="9475" max="9475" width="4.85546875" bestFit="1" customWidth="1"/>
    <col min="9476" max="9476" width="10.42578125" customWidth="1"/>
    <col min="9477" max="9477" width="10.85546875" bestFit="1" customWidth="1"/>
    <col min="9478" max="9478" width="14.5703125" customWidth="1"/>
    <col min="9479" max="9479" width="10.7109375" bestFit="1" customWidth="1"/>
    <col min="9480" max="9480" width="11.28515625" customWidth="1"/>
    <col min="9481" max="9481" width="11.7109375" customWidth="1"/>
    <col min="9482" max="9482" width="4.7109375" customWidth="1"/>
    <col min="9483" max="9483" width="13.85546875" customWidth="1"/>
    <col min="9484" max="9484" width="10.85546875" customWidth="1"/>
    <col min="9485" max="9485" width="13.85546875" customWidth="1"/>
    <col min="9486" max="9486" width="1.140625" customWidth="1"/>
    <col min="9729" max="9729" width="7.7109375" customWidth="1"/>
    <col min="9730" max="9730" width="49.85546875" customWidth="1"/>
    <col min="9731" max="9731" width="4.85546875" bestFit="1" customWidth="1"/>
    <col min="9732" max="9732" width="10.42578125" customWidth="1"/>
    <col min="9733" max="9733" width="10.85546875" bestFit="1" customWidth="1"/>
    <col min="9734" max="9734" width="14.5703125" customWidth="1"/>
    <col min="9735" max="9735" width="10.7109375" bestFit="1" customWidth="1"/>
    <col min="9736" max="9736" width="11.28515625" customWidth="1"/>
    <col min="9737" max="9737" width="11.7109375" customWidth="1"/>
    <col min="9738" max="9738" width="4.7109375" customWidth="1"/>
    <col min="9739" max="9739" width="13.85546875" customWidth="1"/>
    <col min="9740" max="9740" width="10.85546875" customWidth="1"/>
    <col min="9741" max="9741" width="13.85546875" customWidth="1"/>
    <col min="9742" max="9742" width="1.140625" customWidth="1"/>
    <col min="9985" max="9985" width="7.7109375" customWidth="1"/>
    <col min="9986" max="9986" width="49.85546875" customWidth="1"/>
    <col min="9987" max="9987" width="4.85546875" bestFit="1" customWidth="1"/>
    <col min="9988" max="9988" width="10.42578125" customWidth="1"/>
    <col min="9989" max="9989" width="10.85546875" bestFit="1" customWidth="1"/>
    <col min="9990" max="9990" width="14.5703125" customWidth="1"/>
    <col min="9991" max="9991" width="10.7109375" bestFit="1" customWidth="1"/>
    <col min="9992" max="9992" width="11.28515625" customWidth="1"/>
    <col min="9993" max="9993" width="11.7109375" customWidth="1"/>
    <col min="9994" max="9994" width="4.7109375" customWidth="1"/>
    <col min="9995" max="9995" width="13.85546875" customWidth="1"/>
    <col min="9996" max="9996" width="10.85546875" customWidth="1"/>
    <col min="9997" max="9997" width="13.85546875" customWidth="1"/>
    <col min="9998" max="9998" width="1.140625" customWidth="1"/>
    <col min="10241" max="10241" width="7.7109375" customWidth="1"/>
    <col min="10242" max="10242" width="49.85546875" customWidth="1"/>
    <col min="10243" max="10243" width="4.85546875" bestFit="1" customWidth="1"/>
    <col min="10244" max="10244" width="10.42578125" customWidth="1"/>
    <col min="10245" max="10245" width="10.85546875" bestFit="1" customWidth="1"/>
    <col min="10246" max="10246" width="14.5703125" customWidth="1"/>
    <col min="10247" max="10247" width="10.7109375" bestFit="1" customWidth="1"/>
    <col min="10248" max="10248" width="11.28515625" customWidth="1"/>
    <col min="10249" max="10249" width="11.7109375" customWidth="1"/>
    <col min="10250" max="10250" width="4.7109375" customWidth="1"/>
    <col min="10251" max="10251" width="13.85546875" customWidth="1"/>
    <col min="10252" max="10252" width="10.85546875" customWidth="1"/>
    <col min="10253" max="10253" width="13.85546875" customWidth="1"/>
    <col min="10254" max="10254" width="1.140625" customWidth="1"/>
    <col min="10497" max="10497" width="7.7109375" customWidth="1"/>
    <col min="10498" max="10498" width="49.85546875" customWidth="1"/>
    <col min="10499" max="10499" width="4.85546875" bestFit="1" customWidth="1"/>
    <col min="10500" max="10500" width="10.42578125" customWidth="1"/>
    <col min="10501" max="10501" width="10.85546875" bestFit="1" customWidth="1"/>
    <col min="10502" max="10502" width="14.5703125" customWidth="1"/>
    <col min="10503" max="10503" width="10.7109375" bestFit="1" customWidth="1"/>
    <col min="10504" max="10504" width="11.28515625" customWidth="1"/>
    <col min="10505" max="10505" width="11.7109375" customWidth="1"/>
    <col min="10506" max="10506" width="4.7109375" customWidth="1"/>
    <col min="10507" max="10507" width="13.85546875" customWidth="1"/>
    <col min="10508" max="10508" width="10.85546875" customWidth="1"/>
    <col min="10509" max="10509" width="13.85546875" customWidth="1"/>
    <col min="10510" max="10510" width="1.140625" customWidth="1"/>
    <col min="10753" max="10753" width="7.7109375" customWidth="1"/>
    <col min="10754" max="10754" width="49.85546875" customWidth="1"/>
    <col min="10755" max="10755" width="4.85546875" bestFit="1" customWidth="1"/>
    <col min="10756" max="10756" width="10.42578125" customWidth="1"/>
    <col min="10757" max="10757" width="10.85546875" bestFit="1" customWidth="1"/>
    <col min="10758" max="10758" width="14.5703125" customWidth="1"/>
    <col min="10759" max="10759" width="10.7109375" bestFit="1" customWidth="1"/>
    <col min="10760" max="10760" width="11.28515625" customWidth="1"/>
    <col min="10761" max="10761" width="11.7109375" customWidth="1"/>
    <col min="10762" max="10762" width="4.7109375" customWidth="1"/>
    <col min="10763" max="10763" width="13.85546875" customWidth="1"/>
    <col min="10764" max="10764" width="10.85546875" customWidth="1"/>
    <col min="10765" max="10765" width="13.85546875" customWidth="1"/>
    <col min="10766" max="10766" width="1.140625" customWidth="1"/>
    <col min="11009" max="11009" width="7.7109375" customWidth="1"/>
    <col min="11010" max="11010" width="49.85546875" customWidth="1"/>
    <col min="11011" max="11011" width="4.85546875" bestFit="1" customWidth="1"/>
    <col min="11012" max="11012" width="10.42578125" customWidth="1"/>
    <col min="11013" max="11013" width="10.85546875" bestFit="1" customWidth="1"/>
    <col min="11014" max="11014" width="14.5703125" customWidth="1"/>
    <col min="11015" max="11015" width="10.7109375" bestFit="1" customWidth="1"/>
    <col min="11016" max="11016" width="11.28515625" customWidth="1"/>
    <col min="11017" max="11017" width="11.7109375" customWidth="1"/>
    <col min="11018" max="11018" width="4.7109375" customWidth="1"/>
    <col min="11019" max="11019" width="13.85546875" customWidth="1"/>
    <col min="11020" max="11020" width="10.85546875" customWidth="1"/>
    <col min="11021" max="11021" width="13.85546875" customWidth="1"/>
    <col min="11022" max="11022" width="1.140625" customWidth="1"/>
    <col min="11265" max="11265" width="7.7109375" customWidth="1"/>
    <col min="11266" max="11266" width="49.85546875" customWidth="1"/>
    <col min="11267" max="11267" width="4.85546875" bestFit="1" customWidth="1"/>
    <col min="11268" max="11268" width="10.42578125" customWidth="1"/>
    <col min="11269" max="11269" width="10.85546875" bestFit="1" customWidth="1"/>
    <col min="11270" max="11270" width="14.5703125" customWidth="1"/>
    <col min="11271" max="11271" width="10.7109375" bestFit="1" customWidth="1"/>
    <col min="11272" max="11272" width="11.28515625" customWidth="1"/>
    <col min="11273" max="11273" width="11.7109375" customWidth="1"/>
    <col min="11274" max="11274" width="4.7109375" customWidth="1"/>
    <col min="11275" max="11275" width="13.85546875" customWidth="1"/>
    <col min="11276" max="11276" width="10.85546875" customWidth="1"/>
    <col min="11277" max="11277" width="13.85546875" customWidth="1"/>
    <col min="11278" max="11278" width="1.140625" customWidth="1"/>
    <col min="11521" max="11521" width="7.7109375" customWidth="1"/>
    <col min="11522" max="11522" width="49.85546875" customWidth="1"/>
    <col min="11523" max="11523" width="4.85546875" bestFit="1" customWidth="1"/>
    <col min="11524" max="11524" width="10.42578125" customWidth="1"/>
    <col min="11525" max="11525" width="10.85546875" bestFit="1" customWidth="1"/>
    <col min="11526" max="11526" width="14.5703125" customWidth="1"/>
    <col min="11527" max="11527" width="10.7109375" bestFit="1" customWidth="1"/>
    <col min="11528" max="11528" width="11.28515625" customWidth="1"/>
    <col min="11529" max="11529" width="11.7109375" customWidth="1"/>
    <col min="11530" max="11530" width="4.7109375" customWidth="1"/>
    <col min="11531" max="11531" width="13.85546875" customWidth="1"/>
    <col min="11532" max="11532" width="10.85546875" customWidth="1"/>
    <col min="11533" max="11533" width="13.85546875" customWidth="1"/>
    <col min="11534" max="11534" width="1.140625" customWidth="1"/>
    <col min="11777" max="11777" width="7.7109375" customWidth="1"/>
    <col min="11778" max="11778" width="49.85546875" customWidth="1"/>
    <col min="11779" max="11779" width="4.85546875" bestFit="1" customWidth="1"/>
    <col min="11780" max="11780" width="10.42578125" customWidth="1"/>
    <col min="11781" max="11781" width="10.85546875" bestFit="1" customWidth="1"/>
    <col min="11782" max="11782" width="14.5703125" customWidth="1"/>
    <col min="11783" max="11783" width="10.7109375" bestFit="1" customWidth="1"/>
    <col min="11784" max="11784" width="11.28515625" customWidth="1"/>
    <col min="11785" max="11785" width="11.7109375" customWidth="1"/>
    <col min="11786" max="11786" width="4.7109375" customWidth="1"/>
    <col min="11787" max="11787" width="13.85546875" customWidth="1"/>
    <col min="11788" max="11788" width="10.85546875" customWidth="1"/>
    <col min="11789" max="11789" width="13.85546875" customWidth="1"/>
    <col min="11790" max="11790" width="1.140625" customWidth="1"/>
    <col min="12033" max="12033" width="7.7109375" customWidth="1"/>
    <col min="12034" max="12034" width="49.85546875" customWidth="1"/>
    <col min="12035" max="12035" width="4.85546875" bestFit="1" customWidth="1"/>
    <col min="12036" max="12036" width="10.42578125" customWidth="1"/>
    <col min="12037" max="12037" width="10.85546875" bestFit="1" customWidth="1"/>
    <col min="12038" max="12038" width="14.5703125" customWidth="1"/>
    <col min="12039" max="12039" width="10.7109375" bestFit="1" customWidth="1"/>
    <col min="12040" max="12040" width="11.28515625" customWidth="1"/>
    <col min="12041" max="12041" width="11.7109375" customWidth="1"/>
    <col min="12042" max="12042" width="4.7109375" customWidth="1"/>
    <col min="12043" max="12043" width="13.85546875" customWidth="1"/>
    <col min="12044" max="12044" width="10.85546875" customWidth="1"/>
    <col min="12045" max="12045" width="13.85546875" customWidth="1"/>
    <col min="12046" max="12046" width="1.140625" customWidth="1"/>
    <col min="12289" max="12289" width="7.7109375" customWidth="1"/>
    <col min="12290" max="12290" width="49.85546875" customWidth="1"/>
    <col min="12291" max="12291" width="4.85546875" bestFit="1" customWidth="1"/>
    <col min="12292" max="12292" width="10.42578125" customWidth="1"/>
    <col min="12293" max="12293" width="10.85546875" bestFit="1" customWidth="1"/>
    <col min="12294" max="12294" width="14.5703125" customWidth="1"/>
    <col min="12295" max="12295" width="10.7109375" bestFit="1" customWidth="1"/>
    <col min="12296" max="12296" width="11.28515625" customWidth="1"/>
    <col min="12297" max="12297" width="11.7109375" customWidth="1"/>
    <col min="12298" max="12298" width="4.7109375" customWidth="1"/>
    <col min="12299" max="12299" width="13.85546875" customWidth="1"/>
    <col min="12300" max="12300" width="10.85546875" customWidth="1"/>
    <col min="12301" max="12301" width="13.85546875" customWidth="1"/>
    <col min="12302" max="12302" width="1.140625" customWidth="1"/>
    <col min="12545" max="12545" width="7.7109375" customWidth="1"/>
    <col min="12546" max="12546" width="49.85546875" customWidth="1"/>
    <col min="12547" max="12547" width="4.85546875" bestFit="1" customWidth="1"/>
    <col min="12548" max="12548" width="10.42578125" customWidth="1"/>
    <col min="12549" max="12549" width="10.85546875" bestFit="1" customWidth="1"/>
    <col min="12550" max="12550" width="14.5703125" customWidth="1"/>
    <col min="12551" max="12551" width="10.7109375" bestFit="1" customWidth="1"/>
    <col min="12552" max="12552" width="11.28515625" customWidth="1"/>
    <col min="12553" max="12553" width="11.7109375" customWidth="1"/>
    <col min="12554" max="12554" width="4.7109375" customWidth="1"/>
    <col min="12555" max="12555" width="13.85546875" customWidth="1"/>
    <col min="12556" max="12556" width="10.85546875" customWidth="1"/>
    <col min="12557" max="12557" width="13.85546875" customWidth="1"/>
    <col min="12558" max="12558" width="1.140625" customWidth="1"/>
    <col min="12801" max="12801" width="7.7109375" customWidth="1"/>
    <col min="12802" max="12802" width="49.85546875" customWidth="1"/>
    <col min="12803" max="12803" width="4.85546875" bestFit="1" customWidth="1"/>
    <col min="12804" max="12804" width="10.42578125" customWidth="1"/>
    <col min="12805" max="12805" width="10.85546875" bestFit="1" customWidth="1"/>
    <col min="12806" max="12806" width="14.5703125" customWidth="1"/>
    <col min="12807" max="12807" width="10.7109375" bestFit="1" customWidth="1"/>
    <col min="12808" max="12808" width="11.28515625" customWidth="1"/>
    <col min="12809" max="12809" width="11.7109375" customWidth="1"/>
    <col min="12810" max="12810" width="4.7109375" customWidth="1"/>
    <col min="12811" max="12811" width="13.85546875" customWidth="1"/>
    <col min="12812" max="12812" width="10.85546875" customWidth="1"/>
    <col min="12813" max="12813" width="13.85546875" customWidth="1"/>
    <col min="12814" max="12814" width="1.140625" customWidth="1"/>
    <col min="13057" max="13057" width="7.7109375" customWidth="1"/>
    <col min="13058" max="13058" width="49.85546875" customWidth="1"/>
    <col min="13059" max="13059" width="4.85546875" bestFit="1" customWidth="1"/>
    <col min="13060" max="13060" width="10.42578125" customWidth="1"/>
    <col min="13061" max="13061" width="10.85546875" bestFit="1" customWidth="1"/>
    <col min="13062" max="13062" width="14.5703125" customWidth="1"/>
    <col min="13063" max="13063" width="10.7109375" bestFit="1" customWidth="1"/>
    <col min="13064" max="13064" width="11.28515625" customWidth="1"/>
    <col min="13065" max="13065" width="11.7109375" customWidth="1"/>
    <col min="13066" max="13066" width="4.7109375" customWidth="1"/>
    <col min="13067" max="13067" width="13.85546875" customWidth="1"/>
    <col min="13068" max="13068" width="10.85546875" customWidth="1"/>
    <col min="13069" max="13069" width="13.85546875" customWidth="1"/>
    <col min="13070" max="13070" width="1.140625" customWidth="1"/>
    <col min="13313" max="13313" width="7.7109375" customWidth="1"/>
    <col min="13314" max="13314" width="49.85546875" customWidth="1"/>
    <col min="13315" max="13315" width="4.85546875" bestFit="1" customWidth="1"/>
    <col min="13316" max="13316" width="10.42578125" customWidth="1"/>
    <col min="13317" max="13317" width="10.85546875" bestFit="1" customWidth="1"/>
    <col min="13318" max="13318" width="14.5703125" customWidth="1"/>
    <col min="13319" max="13319" width="10.7109375" bestFit="1" customWidth="1"/>
    <col min="13320" max="13320" width="11.28515625" customWidth="1"/>
    <col min="13321" max="13321" width="11.7109375" customWidth="1"/>
    <col min="13322" max="13322" width="4.7109375" customWidth="1"/>
    <col min="13323" max="13323" width="13.85546875" customWidth="1"/>
    <col min="13324" max="13324" width="10.85546875" customWidth="1"/>
    <col min="13325" max="13325" width="13.85546875" customWidth="1"/>
    <col min="13326" max="13326" width="1.140625" customWidth="1"/>
    <col min="13569" max="13569" width="7.7109375" customWidth="1"/>
    <col min="13570" max="13570" width="49.85546875" customWidth="1"/>
    <col min="13571" max="13571" width="4.85546875" bestFit="1" customWidth="1"/>
    <col min="13572" max="13572" width="10.42578125" customWidth="1"/>
    <col min="13573" max="13573" width="10.85546875" bestFit="1" customWidth="1"/>
    <col min="13574" max="13574" width="14.5703125" customWidth="1"/>
    <col min="13575" max="13575" width="10.7109375" bestFit="1" customWidth="1"/>
    <col min="13576" max="13576" width="11.28515625" customWidth="1"/>
    <col min="13577" max="13577" width="11.7109375" customWidth="1"/>
    <col min="13578" max="13578" width="4.7109375" customWidth="1"/>
    <col min="13579" max="13579" width="13.85546875" customWidth="1"/>
    <col min="13580" max="13580" width="10.85546875" customWidth="1"/>
    <col min="13581" max="13581" width="13.85546875" customWidth="1"/>
    <col min="13582" max="13582" width="1.140625" customWidth="1"/>
    <col min="13825" max="13825" width="7.7109375" customWidth="1"/>
    <col min="13826" max="13826" width="49.85546875" customWidth="1"/>
    <col min="13827" max="13827" width="4.85546875" bestFit="1" customWidth="1"/>
    <col min="13828" max="13828" width="10.42578125" customWidth="1"/>
    <col min="13829" max="13829" width="10.85546875" bestFit="1" customWidth="1"/>
    <col min="13830" max="13830" width="14.5703125" customWidth="1"/>
    <col min="13831" max="13831" width="10.7109375" bestFit="1" customWidth="1"/>
    <col min="13832" max="13832" width="11.28515625" customWidth="1"/>
    <col min="13833" max="13833" width="11.7109375" customWidth="1"/>
    <col min="13834" max="13834" width="4.7109375" customWidth="1"/>
    <col min="13835" max="13835" width="13.85546875" customWidth="1"/>
    <col min="13836" max="13836" width="10.85546875" customWidth="1"/>
    <col min="13837" max="13837" width="13.85546875" customWidth="1"/>
    <col min="13838" max="13838" width="1.140625" customWidth="1"/>
    <col min="14081" max="14081" width="7.7109375" customWidth="1"/>
    <col min="14082" max="14082" width="49.85546875" customWidth="1"/>
    <col min="14083" max="14083" width="4.85546875" bestFit="1" customWidth="1"/>
    <col min="14084" max="14084" width="10.42578125" customWidth="1"/>
    <col min="14085" max="14085" width="10.85546875" bestFit="1" customWidth="1"/>
    <col min="14086" max="14086" width="14.5703125" customWidth="1"/>
    <col min="14087" max="14087" width="10.7109375" bestFit="1" customWidth="1"/>
    <col min="14088" max="14088" width="11.28515625" customWidth="1"/>
    <col min="14089" max="14089" width="11.7109375" customWidth="1"/>
    <col min="14090" max="14090" width="4.7109375" customWidth="1"/>
    <col min="14091" max="14091" width="13.85546875" customWidth="1"/>
    <col min="14092" max="14092" width="10.85546875" customWidth="1"/>
    <col min="14093" max="14093" width="13.85546875" customWidth="1"/>
    <col min="14094" max="14094" width="1.140625" customWidth="1"/>
    <col min="14337" max="14337" width="7.7109375" customWidth="1"/>
    <col min="14338" max="14338" width="49.85546875" customWidth="1"/>
    <col min="14339" max="14339" width="4.85546875" bestFit="1" customWidth="1"/>
    <col min="14340" max="14340" width="10.42578125" customWidth="1"/>
    <col min="14341" max="14341" width="10.85546875" bestFit="1" customWidth="1"/>
    <col min="14342" max="14342" width="14.5703125" customWidth="1"/>
    <col min="14343" max="14343" width="10.7109375" bestFit="1" customWidth="1"/>
    <col min="14344" max="14344" width="11.28515625" customWidth="1"/>
    <col min="14345" max="14345" width="11.7109375" customWidth="1"/>
    <col min="14346" max="14346" width="4.7109375" customWidth="1"/>
    <col min="14347" max="14347" width="13.85546875" customWidth="1"/>
    <col min="14348" max="14348" width="10.85546875" customWidth="1"/>
    <col min="14349" max="14349" width="13.85546875" customWidth="1"/>
    <col min="14350" max="14350" width="1.140625" customWidth="1"/>
    <col min="14593" max="14593" width="7.7109375" customWidth="1"/>
    <col min="14594" max="14594" width="49.85546875" customWidth="1"/>
    <col min="14595" max="14595" width="4.85546875" bestFit="1" customWidth="1"/>
    <col min="14596" max="14596" width="10.42578125" customWidth="1"/>
    <col min="14597" max="14597" width="10.85546875" bestFit="1" customWidth="1"/>
    <col min="14598" max="14598" width="14.5703125" customWidth="1"/>
    <col min="14599" max="14599" width="10.7109375" bestFit="1" customWidth="1"/>
    <col min="14600" max="14600" width="11.28515625" customWidth="1"/>
    <col min="14601" max="14601" width="11.7109375" customWidth="1"/>
    <col min="14602" max="14602" width="4.7109375" customWidth="1"/>
    <col min="14603" max="14603" width="13.85546875" customWidth="1"/>
    <col min="14604" max="14604" width="10.85546875" customWidth="1"/>
    <col min="14605" max="14605" width="13.85546875" customWidth="1"/>
    <col min="14606" max="14606" width="1.140625" customWidth="1"/>
    <col min="14849" max="14849" width="7.7109375" customWidth="1"/>
    <col min="14850" max="14850" width="49.85546875" customWidth="1"/>
    <col min="14851" max="14851" width="4.85546875" bestFit="1" customWidth="1"/>
    <col min="14852" max="14852" width="10.42578125" customWidth="1"/>
    <col min="14853" max="14853" width="10.85546875" bestFit="1" customWidth="1"/>
    <col min="14854" max="14854" width="14.5703125" customWidth="1"/>
    <col min="14855" max="14855" width="10.7109375" bestFit="1" customWidth="1"/>
    <col min="14856" max="14856" width="11.28515625" customWidth="1"/>
    <col min="14857" max="14857" width="11.7109375" customWidth="1"/>
    <col min="14858" max="14858" width="4.7109375" customWidth="1"/>
    <col min="14859" max="14859" width="13.85546875" customWidth="1"/>
    <col min="14860" max="14860" width="10.85546875" customWidth="1"/>
    <col min="14861" max="14861" width="13.85546875" customWidth="1"/>
    <col min="14862" max="14862" width="1.140625" customWidth="1"/>
    <col min="15105" max="15105" width="7.7109375" customWidth="1"/>
    <col min="15106" max="15106" width="49.85546875" customWidth="1"/>
    <col min="15107" max="15107" width="4.85546875" bestFit="1" customWidth="1"/>
    <col min="15108" max="15108" width="10.42578125" customWidth="1"/>
    <col min="15109" max="15109" width="10.85546875" bestFit="1" customWidth="1"/>
    <col min="15110" max="15110" width="14.5703125" customWidth="1"/>
    <col min="15111" max="15111" width="10.7109375" bestFit="1" customWidth="1"/>
    <col min="15112" max="15112" width="11.28515625" customWidth="1"/>
    <col min="15113" max="15113" width="11.7109375" customWidth="1"/>
    <col min="15114" max="15114" width="4.7109375" customWidth="1"/>
    <col min="15115" max="15115" width="13.85546875" customWidth="1"/>
    <col min="15116" max="15116" width="10.85546875" customWidth="1"/>
    <col min="15117" max="15117" width="13.85546875" customWidth="1"/>
    <col min="15118" max="15118" width="1.140625" customWidth="1"/>
    <col min="15361" max="15361" width="7.7109375" customWidth="1"/>
    <col min="15362" max="15362" width="49.85546875" customWidth="1"/>
    <col min="15363" max="15363" width="4.85546875" bestFit="1" customWidth="1"/>
    <col min="15364" max="15364" width="10.42578125" customWidth="1"/>
    <col min="15365" max="15365" width="10.85546875" bestFit="1" customWidth="1"/>
    <col min="15366" max="15366" width="14.5703125" customWidth="1"/>
    <col min="15367" max="15367" width="10.7109375" bestFit="1" customWidth="1"/>
    <col min="15368" max="15368" width="11.28515625" customWidth="1"/>
    <col min="15369" max="15369" width="11.7109375" customWidth="1"/>
    <col min="15370" max="15370" width="4.7109375" customWidth="1"/>
    <col min="15371" max="15371" width="13.85546875" customWidth="1"/>
    <col min="15372" max="15372" width="10.85546875" customWidth="1"/>
    <col min="15373" max="15373" width="13.85546875" customWidth="1"/>
    <col min="15374" max="15374" width="1.140625" customWidth="1"/>
    <col min="15617" max="15617" width="7.7109375" customWidth="1"/>
    <col min="15618" max="15618" width="49.85546875" customWidth="1"/>
    <col min="15619" max="15619" width="4.85546875" bestFit="1" customWidth="1"/>
    <col min="15620" max="15620" width="10.42578125" customWidth="1"/>
    <col min="15621" max="15621" width="10.85546875" bestFit="1" customWidth="1"/>
    <col min="15622" max="15622" width="14.5703125" customWidth="1"/>
    <col min="15623" max="15623" width="10.7109375" bestFit="1" customWidth="1"/>
    <col min="15624" max="15624" width="11.28515625" customWidth="1"/>
    <col min="15625" max="15625" width="11.7109375" customWidth="1"/>
    <col min="15626" max="15626" width="4.7109375" customWidth="1"/>
    <col min="15627" max="15627" width="13.85546875" customWidth="1"/>
    <col min="15628" max="15628" width="10.85546875" customWidth="1"/>
    <col min="15629" max="15629" width="13.85546875" customWidth="1"/>
    <col min="15630" max="15630" width="1.140625" customWidth="1"/>
    <col min="15873" max="15873" width="7.7109375" customWidth="1"/>
    <col min="15874" max="15874" width="49.85546875" customWidth="1"/>
    <col min="15875" max="15875" width="4.85546875" bestFit="1" customWidth="1"/>
    <col min="15876" max="15876" width="10.42578125" customWidth="1"/>
    <col min="15877" max="15877" width="10.85546875" bestFit="1" customWidth="1"/>
    <col min="15878" max="15878" width="14.5703125" customWidth="1"/>
    <col min="15879" max="15879" width="10.7109375" bestFit="1" customWidth="1"/>
    <col min="15880" max="15880" width="11.28515625" customWidth="1"/>
    <col min="15881" max="15881" width="11.7109375" customWidth="1"/>
    <col min="15882" max="15882" width="4.7109375" customWidth="1"/>
    <col min="15883" max="15883" width="13.85546875" customWidth="1"/>
    <col min="15884" max="15884" width="10.85546875" customWidth="1"/>
    <col min="15885" max="15885" width="13.85546875" customWidth="1"/>
    <col min="15886" max="15886" width="1.140625" customWidth="1"/>
    <col min="16129" max="16129" width="7.7109375" customWidth="1"/>
    <col min="16130" max="16130" width="49.85546875" customWidth="1"/>
    <col min="16131" max="16131" width="4.85546875" bestFit="1" customWidth="1"/>
    <col min="16132" max="16132" width="10.42578125" customWidth="1"/>
    <col min="16133" max="16133" width="10.85546875" bestFit="1" customWidth="1"/>
    <col min="16134" max="16134" width="14.5703125" customWidth="1"/>
    <col min="16135" max="16135" width="10.7109375" bestFit="1" customWidth="1"/>
    <col min="16136" max="16136" width="11.28515625" customWidth="1"/>
    <col min="16137" max="16137" width="11.7109375" customWidth="1"/>
    <col min="16138" max="16138" width="4.7109375" customWidth="1"/>
    <col min="16139" max="16139" width="13.85546875" customWidth="1"/>
    <col min="16140" max="16140" width="10.85546875" customWidth="1"/>
    <col min="16141" max="16141" width="13.85546875" customWidth="1"/>
    <col min="16142" max="16142" width="1.140625" customWidth="1"/>
  </cols>
  <sheetData>
    <row r="1" spans="1:16" x14ac:dyDescent="0.25">
      <c r="A1" s="1242" t="s">
        <v>0</v>
      </c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4"/>
      <c r="N1" s="196"/>
    </row>
    <row r="2" spans="1:16" x14ac:dyDescent="0.25">
      <c r="A2" s="1245" t="s">
        <v>1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7"/>
    </row>
    <row r="3" spans="1:16" x14ac:dyDescent="0.25">
      <c r="A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9" t="s">
        <v>2</v>
      </c>
      <c r="N3" s="200"/>
      <c r="O3" s="200"/>
      <c r="P3" s="200"/>
    </row>
    <row r="4" spans="1:16" x14ac:dyDescent="0.25">
      <c r="A4" s="201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3"/>
      <c r="N4" s="204"/>
      <c r="O4" s="204"/>
      <c r="P4" s="205"/>
    </row>
    <row r="5" spans="1:16" ht="27.75" customHeight="1" x14ac:dyDescent="0.25">
      <c r="A5" s="206"/>
      <c r="B5" s="207" t="s">
        <v>3</v>
      </c>
      <c r="C5" s="1248" t="s">
        <v>443</v>
      </c>
      <c r="D5" s="1248"/>
      <c r="E5" s="1248"/>
      <c r="F5" s="1248"/>
      <c r="G5" s="1248"/>
      <c r="H5" s="1248"/>
      <c r="I5" s="1248"/>
      <c r="J5" s="208"/>
      <c r="K5" s="208"/>
      <c r="L5" s="207" t="s">
        <v>5</v>
      </c>
      <c r="M5" s="209">
        <v>24315191.309999999</v>
      </c>
      <c r="N5" s="210"/>
      <c r="O5" s="211"/>
      <c r="P5" s="211"/>
    </row>
    <row r="6" spans="1:16" x14ac:dyDescent="0.25">
      <c r="A6" s="206"/>
      <c r="B6" s="207" t="s">
        <v>6</v>
      </c>
      <c r="C6" s="212">
        <v>1</v>
      </c>
      <c r="D6" s="208"/>
      <c r="E6" s="213"/>
      <c r="F6" s="213"/>
      <c r="G6" s="213"/>
      <c r="H6" s="208"/>
      <c r="I6" s="208"/>
      <c r="J6" s="208"/>
      <c r="K6" s="208"/>
      <c r="L6" s="207" t="s">
        <v>7</v>
      </c>
      <c r="M6" s="209">
        <v>4863038.46</v>
      </c>
      <c r="N6" s="210"/>
      <c r="O6" s="211"/>
      <c r="P6" s="211"/>
    </row>
    <row r="7" spans="1:16" x14ac:dyDescent="0.25">
      <c r="A7" s="206"/>
      <c r="B7" s="207" t="s">
        <v>8</v>
      </c>
      <c r="C7" s="213" t="s">
        <v>126</v>
      </c>
      <c r="D7" s="213"/>
      <c r="E7" s="213"/>
      <c r="F7" s="213" t="s">
        <v>96</v>
      </c>
      <c r="G7" s="214"/>
      <c r="H7" s="208"/>
      <c r="I7" s="208"/>
      <c r="J7" s="208"/>
      <c r="K7" s="208"/>
      <c r="L7" s="207" t="s">
        <v>10</v>
      </c>
      <c r="M7" s="215" t="s">
        <v>444</v>
      </c>
      <c r="N7" s="210"/>
      <c r="O7" s="211"/>
      <c r="P7" s="211"/>
    </row>
    <row r="8" spans="1:16" x14ac:dyDescent="0.25">
      <c r="A8" s="206"/>
      <c r="B8" s="207" t="s">
        <v>12</v>
      </c>
      <c r="C8" s="213" t="s">
        <v>445</v>
      </c>
      <c r="D8" s="213"/>
      <c r="E8" s="213"/>
      <c r="F8" s="213"/>
      <c r="H8" s="208"/>
      <c r="I8" s="208"/>
      <c r="J8" s="208"/>
      <c r="K8" s="208"/>
      <c r="L8" s="208"/>
      <c r="M8" s="203"/>
      <c r="N8" s="211"/>
      <c r="O8" s="211"/>
      <c r="P8" s="211"/>
    </row>
    <row r="9" spans="1:16" x14ac:dyDescent="0.25">
      <c r="A9" s="206"/>
      <c r="B9" s="208"/>
      <c r="C9" s="208"/>
      <c r="D9" s="208"/>
      <c r="E9" s="208"/>
      <c r="F9" s="213"/>
      <c r="G9" s="208"/>
      <c r="H9" s="208"/>
      <c r="I9" s="208"/>
      <c r="J9" s="208"/>
      <c r="K9" s="208"/>
      <c r="L9" s="208"/>
      <c r="M9" s="203"/>
    </row>
    <row r="10" spans="1:16" x14ac:dyDescent="0.25">
      <c r="A10" s="1249" t="s">
        <v>14</v>
      </c>
      <c r="B10" s="1249"/>
      <c r="C10" s="1249"/>
      <c r="D10" s="1249"/>
      <c r="E10" s="1249"/>
      <c r="F10" s="1249"/>
      <c r="G10" s="1250" t="s">
        <v>15</v>
      </c>
      <c r="H10" s="1250"/>
      <c r="I10" s="1250"/>
      <c r="J10" s="1250"/>
      <c r="K10" s="1251" t="s">
        <v>16</v>
      </c>
      <c r="L10" s="1251"/>
      <c r="M10" s="1251"/>
    </row>
    <row r="11" spans="1:16" x14ac:dyDescent="0.25">
      <c r="A11" s="216" t="s">
        <v>17</v>
      </c>
      <c r="B11" s="217" t="s">
        <v>18</v>
      </c>
      <c r="C11" s="217" t="s">
        <v>19</v>
      </c>
      <c r="D11" s="217" t="s">
        <v>20</v>
      </c>
      <c r="E11" s="218" t="s">
        <v>21</v>
      </c>
      <c r="F11" s="218" t="s">
        <v>22</v>
      </c>
      <c r="G11" s="219" t="s">
        <v>23</v>
      </c>
      <c r="H11" s="219" t="s">
        <v>24</v>
      </c>
      <c r="I11" s="220" t="s">
        <v>25</v>
      </c>
      <c r="J11" s="221" t="s">
        <v>26</v>
      </c>
      <c r="K11" s="222" t="s">
        <v>23</v>
      </c>
      <c r="L11" s="223" t="s">
        <v>24</v>
      </c>
      <c r="M11" s="223" t="s">
        <v>25</v>
      </c>
      <c r="N11" s="224"/>
    </row>
    <row r="12" spans="1:16" ht="12" customHeight="1" x14ac:dyDescent="0.25">
      <c r="A12" s="225">
        <v>1</v>
      </c>
      <c r="B12" s="226" t="s">
        <v>446</v>
      </c>
      <c r="C12" s="227"/>
      <c r="D12" s="228"/>
      <c r="E12" s="229"/>
      <c r="F12" s="229"/>
      <c r="G12" s="230"/>
      <c r="H12" s="230"/>
      <c r="I12" s="231"/>
      <c r="J12" s="232"/>
      <c r="K12" s="233"/>
      <c r="L12" s="234"/>
      <c r="M12" s="234"/>
      <c r="N12" s="235"/>
    </row>
    <row r="13" spans="1:16" ht="12.75" customHeight="1" x14ac:dyDescent="0.25">
      <c r="A13" s="236">
        <v>1.01</v>
      </c>
      <c r="B13" s="237" t="s">
        <v>130</v>
      </c>
      <c r="C13" s="228" t="s">
        <v>46</v>
      </c>
      <c r="D13" s="229">
        <v>1415</v>
      </c>
      <c r="E13" s="238">
        <v>51.943460000000002</v>
      </c>
      <c r="F13" s="238">
        <f>D13*E13</f>
        <v>73499.995900000009</v>
      </c>
      <c r="G13" s="230"/>
      <c r="H13" s="230">
        <v>1415</v>
      </c>
      <c r="I13" s="239">
        <f>G13+H13</f>
        <v>1415</v>
      </c>
      <c r="J13" s="240">
        <f>I13/D13*100</f>
        <v>100</v>
      </c>
      <c r="K13" s="241"/>
      <c r="L13" s="245">
        <f>H13*E13</f>
        <v>73499.995900000009</v>
      </c>
      <c r="M13" s="234">
        <f>K13+L13</f>
        <v>73499.995900000009</v>
      </c>
      <c r="N13" s="244"/>
    </row>
    <row r="14" spans="1:16" ht="13.5" customHeight="1" x14ac:dyDescent="0.25">
      <c r="A14" s="236"/>
      <c r="B14" s="249" t="s">
        <v>447</v>
      </c>
      <c r="C14" s="228"/>
      <c r="D14" s="229"/>
      <c r="E14" s="238"/>
      <c r="F14" s="684">
        <f>F13</f>
        <v>73499.995900000009</v>
      </c>
      <c r="G14" s="230"/>
      <c r="H14" s="230"/>
      <c r="I14" s="239"/>
      <c r="J14" s="240"/>
      <c r="K14" s="241"/>
      <c r="L14" s="245"/>
      <c r="M14" s="234"/>
      <c r="N14" s="244"/>
    </row>
    <row r="15" spans="1:16" ht="12.75" customHeight="1" x14ac:dyDescent="0.25">
      <c r="A15" s="236">
        <v>2</v>
      </c>
      <c r="B15" s="249" t="s">
        <v>36</v>
      </c>
      <c r="C15" s="228"/>
      <c r="D15" s="229"/>
      <c r="E15" s="238"/>
      <c r="F15" s="238"/>
      <c r="G15" s="230"/>
      <c r="H15" s="230"/>
      <c r="I15" s="239"/>
      <c r="J15" s="240"/>
      <c r="K15" s="250"/>
      <c r="L15" s="245"/>
      <c r="M15" s="234"/>
      <c r="N15" s="244"/>
    </row>
    <row r="16" spans="1:16" ht="12.75" customHeight="1" x14ac:dyDescent="0.25">
      <c r="A16" s="236">
        <v>2.0099999999999998</v>
      </c>
      <c r="B16" s="237" t="s">
        <v>448</v>
      </c>
      <c r="C16" s="228" t="s">
        <v>135</v>
      </c>
      <c r="D16" s="229">
        <v>1358.4</v>
      </c>
      <c r="E16" s="229">
        <v>321.91070000000002</v>
      </c>
      <c r="F16" s="238">
        <f>D16*E16</f>
        <v>437283.49488000007</v>
      </c>
      <c r="G16" s="230"/>
      <c r="H16" s="230"/>
      <c r="I16" s="239"/>
      <c r="J16" s="240"/>
      <c r="K16" s="251"/>
      <c r="L16" s="245"/>
      <c r="M16" s="234"/>
      <c r="N16" s="244"/>
    </row>
    <row r="17" spans="1:14" ht="12.75" customHeight="1" x14ac:dyDescent="0.25">
      <c r="A17" s="236">
        <v>2.02</v>
      </c>
      <c r="B17" s="237" t="s">
        <v>449</v>
      </c>
      <c r="C17" s="228" t="s">
        <v>135</v>
      </c>
      <c r="D17" s="229">
        <v>113.2</v>
      </c>
      <c r="E17" s="229">
        <v>1234.8</v>
      </c>
      <c r="F17" s="238">
        <f>D17*E17</f>
        <v>139779.35999999999</v>
      </c>
      <c r="G17" s="230"/>
      <c r="H17" s="230"/>
      <c r="I17" s="239"/>
      <c r="J17" s="240"/>
      <c r="K17" s="241"/>
      <c r="L17" s="245"/>
      <c r="M17" s="234"/>
      <c r="N17" s="244"/>
    </row>
    <row r="18" spans="1:14" ht="25.5" customHeight="1" x14ac:dyDescent="0.25">
      <c r="A18" s="236">
        <v>2.0299999999999998</v>
      </c>
      <c r="B18" s="237" t="s">
        <v>450</v>
      </c>
      <c r="C18" s="228" t="s">
        <v>135</v>
      </c>
      <c r="D18" s="229">
        <v>709.76</v>
      </c>
      <c r="E18" s="229">
        <v>644.79999999999995</v>
      </c>
      <c r="F18" s="238">
        <f>D18*E18</f>
        <v>457653.24799999996</v>
      </c>
      <c r="G18" s="230"/>
      <c r="H18" s="230"/>
      <c r="I18" s="239"/>
      <c r="J18" s="240"/>
      <c r="K18" s="241"/>
      <c r="L18" s="245"/>
      <c r="M18" s="234"/>
      <c r="N18" s="244"/>
    </row>
    <row r="19" spans="1:14" ht="24.75" x14ac:dyDescent="0.25">
      <c r="A19" s="236">
        <v>2.04</v>
      </c>
      <c r="B19" s="237" t="s">
        <v>451</v>
      </c>
      <c r="C19" s="228" t="s">
        <v>135</v>
      </c>
      <c r="D19" s="229">
        <v>473.18</v>
      </c>
      <c r="E19" s="229">
        <v>95</v>
      </c>
      <c r="F19" s="238">
        <f>D19*E19</f>
        <v>44952.1</v>
      </c>
      <c r="G19" s="230"/>
      <c r="H19" s="230"/>
      <c r="I19" s="239"/>
      <c r="J19" s="240"/>
      <c r="K19" s="241"/>
      <c r="L19" s="245"/>
      <c r="M19" s="234"/>
      <c r="N19" s="244"/>
    </row>
    <row r="20" spans="1:14" ht="13.5" customHeight="1" x14ac:dyDescent="0.25">
      <c r="A20" s="236">
        <v>2.0499999999999998</v>
      </c>
      <c r="B20" s="237" t="s">
        <v>200</v>
      </c>
      <c r="C20" s="228" t="s">
        <v>135</v>
      </c>
      <c r="D20" s="229">
        <v>1059.55</v>
      </c>
      <c r="E20" s="229">
        <v>200</v>
      </c>
      <c r="F20" s="238">
        <f>D20*E20</f>
        <v>211910</v>
      </c>
      <c r="G20" s="230"/>
      <c r="H20" s="230"/>
      <c r="I20" s="239"/>
      <c r="J20" s="240"/>
      <c r="K20" s="252"/>
      <c r="L20" s="245"/>
      <c r="M20" s="234"/>
      <c r="N20" s="244"/>
    </row>
    <row r="21" spans="1:14" ht="13.5" customHeight="1" x14ac:dyDescent="0.25">
      <c r="A21" s="225"/>
      <c r="B21" s="254" t="s">
        <v>76</v>
      </c>
      <c r="C21" s="228"/>
      <c r="D21" s="229"/>
      <c r="E21" s="229"/>
      <c r="F21" s="248">
        <f>SUM(F16:F20)</f>
        <v>1291578.20288</v>
      </c>
      <c r="G21" s="230"/>
      <c r="H21" s="230"/>
      <c r="I21" s="239"/>
      <c r="J21" s="240"/>
      <c r="K21" s="233"/>
      <c r="L21" s="245"/>
      <c r="M21" s="234"/>
      <c r="N21" s="244"/>
    </row>
    <row r="22" spans="1:14" ht="13.5" customHeight="1" x14ac:dyDescent="0.25">
      <c r="A22" s="255">
        <v>3</v>
      </c>
      <c r="B22" s="249" t="s">
        <v>141</v>
      </c>
      <c r="C22" s="256"/>
      <c r="D22" s="229"/>
      <c r="E22" s="229"/>
      <c r="F22" s="238"/>
      <c r="G22" s="230"/>
      <c r="H22" s="230"/>
      <c r="I22" s="239"/>
      <c r="J22" s="240"/>
      <c r="K22" s="233"/>
      <c r="L22" s="245"/>
      <c r="M22" s="234"/>
      <c r="N22" s="244"/>
    </row>
    <row r="23" spans="1:14" x14ac:dyDescent="0.25">
      <c r="A23" s="236">
        <v>3.01</v>
      </c>
      <c r="B23" s="257" t="s">
        <v>452</v>
      </c>
      <c r="C23" s="228" t="s">
        <v>46</v>
      </c>
      <c r="D23" s="229">
        <v>1015</v>
      </c>
      <c r="E23" s="229">
        <v>6754.3859701000001</v>
      </c>
      <c r="F23" s="238">
        <f t="shared" ref="F23:F29" si="0">D23*E23</f>
        <v>6855701.7596514998</v>
      </c>
      <c r="G23" s="230"/>
      <c r="H23" s="230">
        <v>800</v>
      </c>
      <c r="I23" s="239">
        <f t="shared" ref="I23:I29" si="1">G23+H23</f>
        <v>800</v>
      </c>
      <c r="J23" s="240">
        <f t="shared" ref="J23:J29" si="2">I23/D23*100</f>
        <v>78.817733990147786</v>
      </c>
      <c r="K23" s="260"/>
      <c r="L23" s="245">
        <f t="shared" ref="L23:L29" si="3">H23*E23</f>
        <v>5403508.7760800002</v>
      </c>
      <c r="M23" s="234">
        <f t="shared" ref="M23:M30" si="4">K23+L23</f>
        <v>5403508.7760800002</v>
      </c>
      <c r="N23" s="244"/>
    </row>
    <row r="24" spans="1:14" x14ac:dyDescent="0.25">
      <c r="A24" s="236">
        <v>3.02</v>
      </c>
      <c r="B24" s="685" t="s">
        <v>453</v>
      </c>
      <c r="C24" s="686" t="s">
        <v>46</v>
      </c>
      <c r="D24" s="687">
        <v>400</v>
      </c>
      <c r="E24" s="687">
        <v>12684.21055</v>
      </c>
      <c r="F24" s="688">
        <f t="shared" si="0"/>
        <v>5073684.22</v>
      </c>
      <c r="G24" s="230"/>
      <c r="H24" s="230">
        <v>100</v>
      </c>
      <c r="I24" s="239">
        <f t="shared" si="1"/>
        <v>100</v>
      </c>
      <c r="J24" s="240">
        <f t="shared" si="2"/>
        <v>25</v>
      </c>
      <c r="K24" s="260"/>
      <c r="L24" s="245">
        <f t="shared" si="3"/>
        <v>1268421.0549999999</v>
      </c>
      <c r="M24" s="234">
        <f t="shared" si="4"/>
        <v>1268421.0549999999</v>
      </c>
      <c r="N24" s="244"/>
    </row>
    <row r="25" spans="1:14" x14ac:dyDescent="0.25">
      <c r="A25" s="236">
        <v>3.03</v>
      </c>
      <c r="B25" s="685" t="s">
        <v>454</v>
      </c>
      <c r="C25" s="686" t="s">
        <v>46</v>
      </c>
      <c r="D25" s="687">
        <v>1015</v>
      </c>
      <c r="E25" s="687">
        <v>220.549014</v>
      </c>
      <c r="F25" s="688">
        <f t="shared" si="0"/>
        <v>223857.24921000001</v>
      </c>
      <c r="G25" s="230"/>
      <c r="H25" s="230">
        <v>800</v>
      </c>
      <c r="I25" s="239">
        <f t="shared" si="1"/>
        <v>800</v>
      </c>
      <c r="J25" s="240">
        <f t="shared" si="2"/>
        <v>78.817733990147786</v>
      </c>
      <c r="K25" s="260"/>
      <c r="L25" s="245">
        <f t="shared" si="3"/>
        <v>176439.21119999999</v>
      </c>
      <c r="M25" s="234">
        <f t="shared" si="4"/>
        <v>176439.21119999999</v>
      </c>
      <c r="N25" s="244"/>
    </row>
    <row r="26" spans="1:14" x14ac:dyDescent="0.25">
      <c r="A26" s="236">
        <v>3.04</v>
      </c>
      <c r="B26" s="685" t="s">
        <v>455</v>
      </c>
      <c r="C26" s="686" t="s">
        <v>46</v>
      </c>
      <c r="D26" s="687">
        <v>400</v>
      </c>
      <c r="E26" s="687">
        <v>315.84507000000002</v>
      </c>
      <c r="F26" s="688">
        <f t="shared" si="0"/>
        <v>126338.02800000001</v>
      </c>
      <c r="G26" s="230"/>
      <c r="H26" s="230">
        <v>100</v>
      </c>
      <c r="I26" s="239">
        <f t="shared" si="1"/>
        <v>100</v>
      </c>
      <c r="J26" s="240">
        <f t="shared" si="2"/>
        <v>25</v>
      </c>
      <c r="K26" s="260"/>
      <c r="L26" s="245">
        <f t="shared" si="3"/>
        <v>31584.507000000001</v>
      </c>
      <c r="M26" s="234">
        <f t="shared" si="4"/>
        <v>31584.507000000001</v>
      </c>
      <c r="N26" s="244"/>
    </row>
    <row r="27" spans="1:14" x14ac:dyDescent="0.25">
      <c r="A27" s="236">
        <v>3.05</v>
      </c>
      <c r="B27" s="257" t="s">
        <v>456</v>
      </c>
      <c r="C27" s="228" t="s">
        <v>79</v>
      </c>
      <c r="D27" s="229">
        <v>69</v>
      </c>
      <c r="E27" s="229">
        <v>3200</v>
      </c>
      <c r="F27" s="238">
        <f t="shared" si="0"/>
        <v>220800</v>
      </c>
      <c r="G27" s="230"/>
      <c r="H27" s="230">
        <v>30</v>
      </c>
      <c r="I27" s="239">
        <f t="shared" si="1"/>
        <v>30</v>
      </c>
      <c r="J27" s="240">
        <f t="shared" si="2"/>
        <v>43.478260869565219</v>
      </c>
      <c r="K27" s="260"/>
      <c r="L27" s="245">
        <f t="shared" si="3"/>
        <v>96000</v>
      </c>
      <c r="M27" s="234">
        <f t="shared" si="4"/>
        <v>96000</v>
      </c>
      <c r="N27" s="244"/>
    </row>
    <row r="28" spans="1:14" ht="24.75" x14ac:dyDescent="0.25">
      <c r="A28" s="236">
        <v>3.06</v>
      </c>
      <c r="B28" s="257" t="s">
        <v>457</v>
      </c>
      <c r="C28" s="228" t="s">
        <v>50</v>
      </c>
      <c r="D28" s="229">
        <v>1</v>
      </c>
      <c r="E28" s="229">
        <v>50987.13</v>
      </c>
      <c r="F28" s="238">
        <f t="shared" si="0"/>
        <v>50987.13</v>
      </c>
      <c r="G28" s="230"/>
      <c r="H28" s="230">
        <v>0.5</v>
      </c>
      <c r="I28" s="239">
        <f t="shared" si="1"/>
        <v>0.5</v>
      </c>
      <c r="J28" s="240">
        <f t="shared" si="2"/>
        <v>50</v>
      </c>
      <c r="K28" s="260"/>
      <c r="L28" s="245">
        <f t="shared" si="3"/>
        <v>25493.564999999999</v>
      </c>
      <c r="M28" s="234">
        <f t="shared" si="4"/>
        <v>25493.564999999999</v>
      </c>
      <c r="N28" s="244"/>
    </row>
    <row r="29" spans="1:14" x14ac:dyDescent="0.25">
      <c r="A29" s="236">
        <v>3.07</v>
      </c>
      <c r="B29" s="257" t="s">
        <v>458</v>
      </c>
      <c r="C29" s="228" t="s">
        <v>79</v>
      </c>
      <c r="D29" s="229">
        <v>4</v>
      </c>
      <c r="E29" s="229">
        <v>77234.964999999997</v>
      </c>
      <c r="F29" s="238">
        <f t="shared" si="0"/>
        <v>308939.86</v>
      </c>
      <c r="G29" s="230"/>
      <c r="H29" s="230">
        <v>2</v>
      </c>
      <c r="I29" s="239">
        <f t="shared" si="1"/>
        <v>2</v>
      </c>
      <c r="J29" s="240">
        <f t="shared" si="2"/>
        <v>50</v>
      </c>
      <c r="K29" s="260"/>
      <c r="L29" s="245">
        <f t="shared" si="3"/>
        <v>154469.93</v>
      </c>
      <c r="M29" s="234">
        <f t="shared" si="4"/>
        <v>154469.93</v>
      </c>
      <c r="N29" s="244"/>
    </row>
    <row r="30" spans="1:14" ht="12.75" customHeight="1" x14ac:dyDescent="0.25">
      <c r="A30" s="236"/>
      <c r="B30" s="249" t="s">
        <v>143</v>
      </c>
      <c r="C30" s="261"/>
      <c r="D30" s="262"/>
      <c r="E30" s="262"/>
      <c r="F30" s="248">
        <f>SUM(F23:F29)</f>
        <v>12860308.246861501</v>
      </c>
      <c r="G30" s="230"/>
      <c r="H30" s="230"/>
      <c r="I30" s="239"/>
      <c r="J30" s="240"/>
      <c r="K30" s="260"/>
      <c r="L30" s="245">
        <f>SUM(L23:L29)</f>
        <v>7155917.04428</v>
      </c>
      <c r="M30" s="234">
        <f t="shared" si="4"/>
        <v>7155917.04428</v>
      </c>
      <c r="N30" s="244"/>
    </row>
    <row r="31" spans="1:14" ht="12.75" customHeight="1" x14ac:dyDescent="0.25">
      <c r="A31" s="265">
        <v>4</v>
      </c>
      <c r="B31" s="249" t="s">
        <v>459</v>
      </c>
      <c r="C31" s="228"/>
      <c r="D31" s="229"/>
      <c r="E31" s="229"/>
      <c r="F31" s="238"/>
      <c r="G31" s="230"/>
      <c r="H31" s="230"/>
      <c r="I31" s="239"/>
      <c r="J31" s="240"/>
      <c r="K31" s="260"/>
      <c r="L31" s="245"/>
      <c r="M31" s="234"/>
      <c r="N31" s="244"/>
    </row>
    <row r="32" spans="1:14" ht="12.75" customHeight="1" x14ac:dyDescent="0.25">
      <c r="A32" s="236">
        <v>4.01</v>
      </c>
      <c r="B32" s="237" t="s">
        <v>460</v>
      </c>
      <c r="C32" s="228" t="s">
        <v>146</v>
      </c>
      <c r="D32" s="229">
        <v>62</v>
      </c>
      <c r="E32" s="229">
        <v>46530.901769999997</v>
      </c>
      <c r="F32" s="238">
        <f>D32*E32</f>
        <v>2884915.90974</v>
      </c>
      <c r="G32" s="230"/>
      <c r="H32" s="230">
        <v>10</v>
      </c>
      <c r="I32" s="239">
        <f>G32+H32</f>
        <v>10</v>
      </c>
      <c r="J32" s="240">
        <f>I32/D32*100</f>
        <v>16.129032258064516</v>
      </c>
      <c r="K32" s="260"/>
      <c r="L32" s="245">
        <f>H32*E32</f>
        <v>465309.01769999997</v>
      </c>
      <c r="M32" s="234">
        <f>K32+L32</f>
        <v>465309.01769999997</v>
      </c>
      <c r="N32" s="244"/>
    </row>
    <row r="33" spans="1:14" ht="12.75" customHeight="1" x14ac:dyDescent="0.25">
      <c r="A33" s="267"/>
      <c r="B33" s="249" t="s">
        <v>461</v>
      </c>
      <c r="C33" s="228"/>
      <c r="D33" s="256"/>
      <c r="E33" s="238"/>
      <c r="F33" s="248">
        <f>SUM(F32:F32)</f>
        <v>2884915.90974</v>
      </c>
      <c r="G33" s="230"/>
      <c r="H33" s="230"/>
      <c r="I33" s="271"/>
      <c r="J33" s="272"/>
      <c r="K33" s="273"/>
      <c r="L33" s="245">
        <f>SUM(L32)</f>
        <v>465309.01769999997</v>
      </c>
      <c r="M33" s="234">
        <f>K33+L33</f>
        <v>465309.01769999997</v>
      </c>
      <c r="N33" s="244"/>
    </row>
    <row r="34" spans="1:14" ht="24.75" x14ac:dyDescent="0.25">
      <c r="A34" s="267">
        <v>5</v>
      </c>
      <c r="B34" s="275" t="s">
        <v>462</v>
      </c>
      <c r="C34" s="276"/>
      <c r="D34" s="277"/>
      <c r="E34" s="278"/>
      <c r="F34" s="238"/>
      <c r="G34" s="230"/>
      <c r="H34" s="230"/>
      <c r="I34" s="271"/>
      <c r="J34" s="272"/>
      <c r="K34" s="273"/>
      <c r="L34" s="245"/>
      <c r="M34" s="234"/>
      <c r="N34" s="244"/>
    </row>
    <row r="35" spans="1:14" ht="24.75" customHeight="1" x14ac:dyDescent="0.25">
      <c r="A35" s="267">
        <v>5.01</v>
      </c>
      <c r="B35" s="257" t="s">
        <v>463</v>
      </c>
      <c r="C35" s="276" t="s">
        <v>50</v>
      </c>
      <c r="D35" s="277">
        <v>1</v>
      </c>
      <c r="E35" s="279">
        <v>34901.54</v>
      </c>
      <c r="F35" s="238">
        <f>D35*E35</f>
        <v>34901.54</v>
      </c>
      <c r="G35" s="230"/>
      <c r="H35" s="230">
        <v>1</v>
      </c>
      <c r="I35" s="239">
        <f>G35+H35</f>
        <v>1</v>
      </c>
      <c r="J35" s="240">
        <f>I35/D35*100</f>
        <v>100</v>
      </c>
      <c r="K35" s="273"/>
      <c r="L35" s="245">
        <f>H35*E35</f>
        <v>34901.54</v>
      </c>
      <c r="M35" s="234">
        <f t="shared" ref="M35:M40" si="5">K35+L35</f>
        <v>34901.54</v>
      </c>
      <c r="N35" s="244"/>
    </row>
    <row r="36" spans="1:14" ht="12.75" customHeight="1" x14ac:dyDescent="0.25">
      <c r="A36" s="267">
        <v>5.0199999999999996</v>
      </c>
      <c r="B36" s="257" t="s">
        <v>448</v>
      </c>
      <c r="C36" s="276" t="s">
        <v>135</v>
      </c>
      <c r="D36" s="277">
        <v>39.6</v>
      </c>
      <c r="E36" s="277">
        <v>342.67903999999999</v>
      </c>
      <c r="F36" s="238">
        <f>D36*E36</f>
        <v>13570.089984</v>
      </c>
      <c r="G36" s="230"/>
      <c r="H36" s="230">
        <v>39.6</v>
      </c>
      <c r="I36" s="239">
        <f>G36+H36</f>
        <v>39.6</v>
      </c>
      <c r="J36" s="240">
        <f>I36/D36*100</f>
        <v>100</v>
      </c>
      <c r="K36" s="273"/>
      <c r="L36" s="245">
        <f>H36*E36</f>
        <v>13570.089984</v>
      </c>
      <c r="M36" s="234">
        <f t="shared" si="5"/>
        <v>13570.089984</v>
      </c>
      <c r="N36" s="244"/>
    </row>
    <row r="37" spans="1:14" ht="12.75" customHeight="1" x14ac:dyDescent="0.25">
      <c r="A37" s="267">
        <v>5.03</v>
      </c>
      <c r="B37" s="257" t="s">
        <v>449</v>
      </c>
      <c r="C37" s="276" t="s">
        <v>135</v>
      </c>
      <c r="D37" s="689">
        <v>2.8</v>
      </c>
      <c r="E37" s="237">
        <v>1234.8</v>
      </c>
      <c r="F37" s="238">
        <f>D37*E37</f>
        <v>3457.4399999999996</v>
      </c>
      <c r="G37" s="230"/>
      <c r="H37" s="230">
        <v>2.8</v>
      </c>
      <c r="I37" s="239">
        <f>G37+H37</f>
        <v>2.8</v>
      </c>
      <c r="J37" s="240">
        <f>I37/D37*100</f>
        <v>100</v>
      </c>
      <c r="K37" s="273"/>
      <c r="L37" s="245">
        <f>H37*E37</f>
        <v>3457.4399999999996</v>
      </c>
      <c r="M37" s="234">
        <f t="shared" si="5"/>
        <v>3457.4399999999996</v>
      </c>
      <c r="N37" s="244"/>
    </row>
    <row r="38" spans="1:14" ht="27" customHeight="1" x14ac:dyDescent="0.25">
      <c r="A38" s="267">
        <v>5.04</v>
      </c>
      <c r="B38" s="257" t="s">
        <v>451</v>
      </c>
      <c r="C38" s="256" t="s">
        <v>135</v>
      </c>
      <c r="D38" s="229">
        <v>34.96</v>
      </c>
      <c r="E38" s="259">
        <v>96</v>
      </c>
      <c r="F38" s="238">
        <f>D38*E38</f>
        <v>3356.16</v>
      </c>
      <c r="G38" s="230"/>
      <c r="H38" s="239">
        <v>34.96</v>
      </c>
      <c r="I38" s="239">
        <f>G38+H38</f>
        <v>34.96</v>
      </c>
      <c r="J38" s="240">
        <f>I38/D38*100</f>
        <v>100</v>
      </c>
      <c r="K38" s="273"/>
      <c r="L38" s="245">
        <f>H38*E38</f>
        <v>3356.16</v>
      </c>
      <c r="M38" s="234">
        <f t="shared" si="5"/>
        <v>3356.16</v>
      </c>
      <c r="N38" s="244"/>
    </row>
    <row r="39" spans="1:14" ht="15.75" customHeight="1" x14ac:dyDescent="0.25">
      <c r="A39" s="267">
        <v>5.05</v>
      </c>
      <c r="B39" s="257" t="s">
        <v>200</v>
      </c>
      <c r="C39" s="256" t="s">
        <v>135</v>
      </c>
      <c r="D39" s="229">
        <v>3.64</v>
      </c>
      <c r="E39" s="259">
        <v>209.09</v>
      </c>
      <c r="F39" s="238">
        <f>D39*E39</f>
        <v>761.08760000000007</v>
      </c>
      <c r="G39" s="230"/>
      <c r="H39" s="239">
        <v>3.64</v>
      </c>
      <c r="I39" s="239">
        <f>G39+H39</f>
        <v>3.64</v>
      </c>
      <c r="J39" s="240">
        <f>I39/D39*100</f>
        <v>100</v>
      </c>
      <c r="K39" s="273"/>
      <c r="L39" s="245">
        <f>H39*E39</f>
        <v>761.08760000000007</v>
      </c>
      <c r="M39" s="234">
        <f t="shared" si="5"/>
        <v>761.08760000000007</v>
      </c>
      <c r="N39" s="244"/>
    </row>
    <row r="40" spans="1:14" x14ac:dyDescent="0.25">
      <c r="A40" s="267"/>
      <c r="B40" s="282" t="s">
        <v>464</v>
      </c>
      <c r="C40" s="256"/>
      <c r="D40" s="229"/>
      <c r="E40" s="283"/>
      <c r="F40" s="248">
        <f>SUM(F35:F39)</f>
        <v>56046.317584000004</v>
      </c>
      <c r="G40" s="230"/>
      <c r="H40" s="239"/>
      <c r="I40" s="271"/>
      <c r="J40" s="272"/>
      <c r="K40" s="273"/>
      <c r="L40" s="690">
        <f>SUM(L35:L39)</f>
        <v>56046.317584000004</v>
      </c>
      <c r="M40" s="234">
        <f t="shared" si="5"/>
        <v>56046.317584000004</v>
      </c>
      <c r="N40" s="244"/>
    </row>
    <row r="41" spans="1:14" ht="12.75" customHeight="1" x14ac:dyDescent="0.25">
      <c r="A41" s="267">
        <v>6</v>
      </c>
      <c r="B41" s="275" t="s">
        <v>465</v>
      </c>
      <c r="C41" s="256"/>
      <c r="D41" s="229"/>
      <c r="E41" s="283"/>
      <c r="F41" s="238"/>
      <c r="G41" s="230"/>
      <c r="H41" s="239"/>
      <c r="I41" s="271"/>
      <c r="J41" s="272"/>
      <c r="K41" s="273"/>
      <c r="L41" s="281"/>
      <c r="M41" s="234"/>
      <c r="N41" s="244"/>
    </row>
    <row r="42" spans="1:14" ht="24" customHeight="1" x14ac:dyDescent="0.25">
      <c r="A42" s="267">
        <v>6.01</v>
      </c>
      <c r="B42" s="257" t="s">
        <v>463</v>
      </c>
      <c r="C42" s="256" t="s">
        <v>50</v>
      </c>
      <c r="D42" s="229">
        <v>1</v>
      </c>
      <c r="E42" s="238">
        <v>34901.54</v>
      </c>
      <c r="F42" s="238">
        <f>D42*E42</f>
        <v>34901.54</v>
      </c>
      <c r="G42" s="230"/>
      <c r="H42" s="239"/>
      <c r="I42" s="271"/>
      <c r="J42" s="272"/>
      <c r="K42" s="273"/>
      <c r="L42" s="281"/>
      <c r="M42" s="234"/>
      <c r="N42" s="244"/>
    </row>
    <row r="43" spans="1:14" ht="12.75" customHeight="1" x14ac:dyDescent="0.25">
      <c r="A43" s="267">
        <v>6.02</v>
      </c>
      <c r="B43" s="257" t="s">
        <v>448</v>
      </c>
      <c r="C43" s="256" t="s">
        <v>135</v>
      </c>
      <c r="D43" s="229">
        <v>13.68</v>
      </c>
      <c r="E43" s="238">
        <v>342.67908999999997</v>
      </c>
      <c r="F43" s="238">
        <f>D43*E43</f>
        <v>4687.8499511999999</v>
      </c>
      <c r="G43" s="230"/>
      <c r="H43" s="239"/>
      <c r="I43" s="271"/>
      <c r="J43" s="272"/>
      <c r="K43" s="273"/>
      <c r="L43" s="281"/>
      <c r="M43" s="234"/>
      <c r="N43" s="244"/>
    </row>
    <row r="44" spans="1:14" ht="12.75" customHeight="1" x14ac:dyDescent="0.25">
      <c r="A44" s="267">
        <v>6.03</v>
      </c>
      <c r="B44" s="257" t="s">
        <v>449</v>
      </c>
      <c r="C44" s="256" t="s">
        <v>135</v>
      </c>
      <c r="D44" s="229">
        <v>0.64</v>
      </c>
      <c r="E44" s="238">
        <v>1234.8</v>
      </c>
      <c r="F44" s="238">
        <f>D44*E44</f>
        <v>790.27199999999993</v>
      </c>
      <c r="G44" s="230"/>
      <c r="H44" s="239"/>
      <c r="I44" s="271"/>
      <c r="J44" s="272"/>
      <c r="K44" s="273"/>
      <c r="L44" s="281"/>
      <c r="M44" s="234"/>
      <c r="N44" s="244"/>
    </row>
    <row r="45" spans="1:14" ht="12.75" customHeight="1" x14ac:dyDescent="0.25">
      <c r="A45" s="267">
        <v>6.04</v>
      </c>
      <c r="B45" s="257" t="s">
        <v>466</v>
      </c>
      <c r="C45" s="256" t="s">
        <v>135</v>
      </c>
      <c r="D45" s="229">
        <v>12.39</v>
      </c>
      <c r="E45" s="238">
        <v>96</v>
      </c>
      <c r="F45" s="238">
        <f>D45*E45</f>
        <v>1189.44</v>
      </c>
      <c r="G45" s="230"/>
      <c r="H45" s="239"/>
      <c r="I45" s="271"/>
      <c r="J45" s="272"/>
      <c r="K45" s="273"/>
      <c r="L45" s="281"/>
      <c r="M45" s="234"/>
      <c r="N45" s="244"/>
    </row>
    <row r="46" spans="1:14" ht="12.75" customHeight="1" x14ac:dyDescent="0.25">
      <c r="A46" s="267">
        <v>6.05</v>
      </c>
      <c r="B46" s="257" t="s">
        <v>200</v>
      </c>
      <c r="C46" s="256" t="s">
        <v>135</v>
      </c>
      <c r="D46" s="229">
        <v>0.83</v>
      </c>
      <c r="E46" s="238">
        <v>209.09100000000001</v>
      </c>
      <c r="F46" s="238">
        <f>D46*E46</f>
        <v>173.54552999999999</v>
      </c>
      <c r="G46" s="230"/>
      <c r="H46" s="239"/>
      <c r="I46" s="271"/>
      <c r="J46" s="272"/>
      <c r="K46" s="273"/>
      <c r="L46" s="281"/>
      <c r="M46" s="234"/>
      <c r="N46" s="244"/>
    </row>
    <row r="47" spans="1:14" ht="12.75" customHeight="1" x14ac:dyDescent="0.25">
      <c r="A47" s="267"/>
      <c r="B47" s="275" t="s">
        <v>467</v>
      </c>
      <c r="C47" s="286"/>
      <c r="D47" s="262"/>
      <c r="E47" s="287"/>
      <c r="F47" s="248">
        <f>SUM(F42:F46)</f>
        <v>41742.647481200001</v>
      </c>
      <c r="G47" s="230"/>
      <c r="H47" s="239"/>
      <c r="I47" s="271"/>
      <c r="J47" s="272"/>
      <c r="K47" s="273"/>
      <c r="L47" s="281"/>
      <c r="M47" s="234"/>
      <c r="N47" s="244"/>
    </row>
    <row r="48" spans="1:14" ht="12.75" customHeight="1" x14ac:dyDescent="0.25">
      <c r="A48" s="267">
        <v>7</v>
      </c>
      <c r="B48" s="275" t="s">
        <v>250</v>
      </c>
      <c r="C48" s="286"/>
      <c r="D48" s="262"/>
      <c r="E48" s="287"/>
      <c r="F48" s="248"/>
      <c r="G48" s="230"/>
      <c r="H48" s="239"/>
      <c r="I48" s="271"/>
      <c r="J48" s="272"/>
      <c r="K48" s="273"/>
      <c r="L48" s="281"/>
      <c r="M48" s="234"/>
      <c r="N48" s="244"/>
    </row>
    <row r="49" spans="1:14" ht="12.75" customHeight="1" x14ac:dyDescent="0.25">
      <c r="A49" s="267">
        <v>7.01</v>
      </c>
      <c r="B49" s="275" t="s">
        <v>468</v>
      </c>
      <c r="C49" s="256" t="s">
        <v>79</v>
      </c>
      <c r="D49" s="229">
        <v>155</v>
      </c>
      <c r="E49" s="259">
        <v>5621.5844999999999</v>
      </c>
      <c r="F49" s="259">
        <f>D49*E49</f>
        <v>871345.59750000003</v>
      </c>
      <c r="G49" s="230"/>
      <c r="H49" s="239">
        <v>50</v>
      </c>
      <c r="I49" s="239">
        <f>G49+H49</f>
        <v>50</v>
      </c>
      <c r="J49" s="240">
        <f>I49/D49*100</f>
        <v>32.258064516129032</v>
      </c>
      <c r="K49" s="273"/>
      <c r="L49" s="691">
        <f>H49*E49</f>
        <v>281079.22499999998</v>
      </c>
      <c r="M49" s="690">
        <f>K49+L49</f>
        <v>281079.22499999998</v>
      </c>
      <c r="N49" s="244"/>
    </row>
    <row r="50" spans="1:14" ht="12.75" customHeight="1" x14ac:dyDescent="0.25">
      <c r="A50" s="267">
        <v>7.02</v>
      </c>
      <c r="B50" s="275" t="s">
        <v>469</v>
      </c>
      <c r="C50" s="256" t="s">
        <v>79</v>
      </c>
      <c r="D50" s="229">
        <v>5</v>
      </c>
      <c r="E50" s="259">
        <v>62224.078000000001</v>
      </c>
      <c r="F50" s="259">
        <f>D50*E50</f>
        <v>311120.39</v>
      </c>
      <c r="G50" s="230"/>
      <c r="H50" s="239">
        <v>2</v>
      </c>
      <c r="I50" s="239">
        <f>G50+H50</f>
        <v>2</v>
      </c>
      <c r="J50" s="240">
        <f>I50/D50*100</f>
        <v>40</v>
      </c>
      <c r="K50" s="273"/>
      <c r="L50" s="691">
        <f>H50*E50</f>
        <v>124448.156</v>
      </c>
      <c r="M50" s="690">
        <f>K50+L50</f>
        <v>124448.156</v>
      </c>
      <c r="N50" s="244"/>
    </row>
    <row r="51" spans="1:14" ht="12.75" customHeight="1" x14ac:dyDescent="0.25">
      <c r="A51" s="267"/>
      <c r="B51" s="275" t="s">
        <v>343</v>
      </c>
      <c r="C51" s="286"/>
      <c r="D51" s="262"/>
      <c r="E51" s="287"/>
      <c r="F51" s="248">
        <f>SUM(F49:F50)</f>
        <v>1182465.9875</v>
      </c>
      <c r="G51" s="230"/>
      <c r="H51" s="239"/>
      <c r="I51" s="271"/>
      <c r="J51" s="272"/>
      <c r="K51" s="273"/>
      <c r="L51" s="692">
        <f>SUM(L49:L50)</f>
        <v>405527.38099999999</v>
      </c>
      <c r="M51" s="692">
        <f>K51+L51</f>
        <v>405527.38099999999</v>
      </c>
      <c r="N51" s="244"/>
    </row>
    <row r="52" spans="1:14" x14ac:dyDescent="0.25">
      <c r="A52" s="208"/>
      <c r="B52" s="290" t="s">
        <v>174</v>
      </c>
      <c r="C52" s="208"/>
      <c r="D52" s="208"/>
      <c r="E52" s="208"/>
      <c r="F52" s="291">
        <f>F47+F40+F33+F30+F21+F51+F14</f>
        <v>18390557.307946701</v>
      </c>
      <c r="G52" s="208"/>
      <c r="H52" s="208"/>
      <c r="I52" s="208"/>
      <c r="J52" s="208"/>
      <c r="K52" s="292"/>
      <c r="L52" s="356">
        <f>L51+L40+L33+L30+L13</f>
        <v>8156299.7564640008</v>
      </c>
      <c r="M52" s="293"/>
      <c r="N52" s="244"/>
    </row>
    <row r="53" spans="1:14" x14ac:dyDescent="0.25">
      <c r="A53" s="208"/>
      <c r="B53" s="213"/>
      <c r="C53" s="208"/>
      <c r="D53" s="208"/>
      <c r="E53" s="208"/>
      <c r="F53" s="208"/>
      <c r="G53" s="208"/>
      <c r="H53" s="208"/>
      <c r="I53" s="208"/>
      <c r="J53" s="208"/>
      <c r="K53" s="294"/>
      <c r="L53" s="293"/>
      <c r="M53" s="293"/>
      <c r="N53" s="244"/>
    </row>
    <row r="82" spans="1:15" x14ac:dyDescent="0.25">
      <c r="A82" s="198"/>
      <c r="B82" s="1252" t="s">
        <v>0</v>
      </c>
      <c r="C82" s="1252"/>
      <c r="D82" s="1252"/>
      <c r="E82" s="1252"/>
      <c r="F82" s="1252"/>
      <c r="G82" s="1252"/>
      <c r="H82" s="1252"/>
      <c r="I82" s="1252"/>
      <c r="J82" s="1252"/>
      <c r="K82" s="1252"/>
      <c r="L82" s="1252"/>
      <c r="M82" s="1252"/>
      <c r="N82" s="1252"/>
    </row>
    <row r="83" spans="1:15" x14ac:dyDescent="0.25">
      <c r="A83" s="198"/>
      <c r="B83" s="1246" t="s">
        <v>1</v>
      </c>
      <c r="C83" s="1246"/>
      <c r="D83" s="1246"/>
      <c r="E83" s="1246"/>
      <c r="F83" s="1246"/>
      <c r="G83" s="1246"/>
      <c r="H83" s="1246"/>
      <c r="I83" s="1246"/>
      <c r="J83" s="1246"/>
      <c r="K83" s="1246"/>
      <c r="L83" s="1246"/>
      <c r="M83" s="1246"/>
      <c r="N83" s="1246"/>
    </row>
    <row r="84" spans="1:15" ht="33" customHeight="1" x14ac:dyDescent="0.25">
      <c r="A84" s="208"/>
      <c r="B84" s="207" t="s">
        <v>3</v>
      </c>
      <c r="C84" s="1341" t="s">
        <v>470</v>
      </c>
      <c r="D84" s="1341"/>
      <c r="E84" s="1341"/>
      <c r="F84" s="1341"/>
      <c r="G84" s="1341"/>
      <c r="H84" s="1341"/>
      <c r="I84" s="1341"/>
      <c r="J84" s="208"/>
      <c r="K84" s="208"/>
      <c r="L84" s="207" t="s">
        <v>5</v>
      </c>
      <c r="M84" s="326">
        <v>24315191.309999999</v>
      </c>
      <c r="N84" s="693" t="s">
        <v>471</v>
      </c>
      <c r="O84" s="244"/>
    </row>
    <row r="85" spans="1:15" x14ac:dyDescent="0.25">
      <c r="A85" s="208"/>
      <c r="B85" s="207" t="s">
        <v>6</v>
      </c>
      <c r="C85" s="212">
        <v>1</v>
      </c>
      <c r="D85" s="208"/>
      <c r="E85" s="213"/>
      <c r="F85" s="213"/>
      <c r="G85" s="213"/>
      <c r="H85" s="208"/>
      <c r="I85" s="208"/>
      <c r="J85" s="208"/>
      <c r="K85" s="208"/>
      <c r="L85" s="207" t="s">
        <v>7</v>
      </c>
      <c r="M85" s="326">
        <v>4863038.26</v>
      </c>
      <c r="N85" s="244"/>
    </row>
    <row r="86" spans="1:15" x14ac:dyDescent="0.25">
      <c r="A86" s="208"/>
      <c r="B86" s="207" t="s">
        <v>8</v>
      </c>
      <c r="C86" s="213" t="s">
        <v>126</v>
      </c>
      <c r="D86" s="213"/>
      <c r="E86" s="213"/>
      <c r="F86" s="213"/>
      <c r="G86" s="214"/>
      <c r="H86" s="208"/>
      <c r="I86" s="208"/>
      <c r="J86" s="208"/>
      <c r="K86" s="208"/>
      <c r="L86" s="207" t="s">
        <v>10</v>
      </c>
      <c r="M86" s="327" t="s">
        <v>444</v>
      </c>
      <c r="N86" s="328"/>
    </row>
    <row r="87" spans="1:15" x14ac:dyDescent="0.25">
      <c r="A87" s="208"/>
      <c r="B87" s="207" t="s">
        <v>12</v>
      </c>
      <c r="C87" s="213" t="s">
        <v>445</v>
      </c>
      <c r="D87" s="213"/>
      <c r="E87" s="213"/>
      <c r="F87" s="213"/>
      <c r="G87" s="213"/>
      <c r="H87" s="208"/>
      <c r="I87" s="208"/>
      <c r="J87" s="208"/>
      <c r="K87" s="208"/>
      <c r="L87" s="208"/>
      <c r="M87" s="208"/>
      <c r="N87" s="328"/>
    </row>
    <row r="88" spans="1:15" x14ac:dyDescent="0.25">
      <c r="A88" s="208"/>
      <c r="B88" s="207"/>
      <c r="C88" s="213"/>
      <c r="D88" s="213"/>
      <c r="E88" s="1252" t="s">
        <v>98</v>
      </c>
      <c r="F88" s="1252"/>
      <c r="G88" s="330"/>
      <c r="H88" s="1254" t="s">
        <v>23</v>
      </c>
      <c r="I88" s="1254"/>
      <c r="J88" s="1254"/>
      <c r="K88" s="202" t="s">
        <v>24</v>
      </c>
      <c r="L88" s="1252" t="s">
        <v>25</v>
      </c>
      <c r="M88" s="1252"/>
      <c r="N88" s="328"/>
    </row>
    <row r="89" spans="1:15" x14ac:dyDescent="0.25">
      <c r="A89" s="208"/>
      <c r="B89" s="207"/>
      <c r="C89" s="213"/>
      <c r="D89" s="213"/>
      <c r="E89" s="1255">
        <f>F52</f>
        <v>18390557.307946701</v>
      </c>
      <c r="F89" s="1255"/>
      <c r="G89" s="356"/>
      <c r="H89" s="1255"/>
      <c r="I89" s="1255"/>
      <c r="J89" s="1255">
        <f>L52</f>
        <v>8156299.7564640008</v>
      </c>
      <c r="K89" s="1255"/>
      <c r="L89" s="1256"/>
      <c r="M89" s="1256"/>
      <c r="N89" s="328"/>
    </row>
    <row r="90" spans="1:15" x14ac:dyDescent="0.25">
      <c r="A90" s="208"/>
      <c r="B90" s="212" t="s">
        <v>99</v>
      </c>
      <c r="C90" s="213"/>
      <c r="D90" s="213"/>
      <c r="E90" s="294"/>
      <c r="F90" s="294"/>
      <c r="G90" s="294"/>
      <c r="H90" s="694"/>
      <c r="I90" s="694"/>
      <c r="J90" s="694"/>
      <c r="K90" s="694"/>
      <c r="L90" s="694"/>
      <c r="M90" s="694"/>
      <c r="N90" s="328"/>
    </row>
    <row r="91" spans="1:15" x14ac:dyDescent="0.25">
      <c r="A91" s="208"/>
      <c r="B91" s="212" t="s">
        <v>100</v>
      </c>
      <c r="C91" s="213"/>
      <c r="E91" s="695"/>
      <c r="F91" s="695"/>
      <c r="G91" s="695"/>
      <c r="H91" s="695"/>
      <c r="I91" s="695"/>
      <c r="J91" s="695"/>
      <c r="K91" s="695"/>
      <c r="L91" s="695"/>
      <c r="M91" s="695"/>
    </row>
    <row r="92" spans="1:15" x14ac:dyDescent="0.25">
      <c r="A92" s="333"/>
      <c r="B92" s="212" t="s">
        <v>101</v>
      </c>
      <c r="C92" s="334"/>
      <c r="D92" s="334"/>
      <c r="E92" s="1257"/>
      <c r="F92" s="1257"/>
      <c r="G92" s="696"/>
      <c r="H92" s="1257"/>
      <c r="I92" s="1257"/>
      <c r="J92" s="294"/>
      <c r="K92" s="294"/>
      <c r="L92" s="1257"/>
      <c r="M92" s="1257"/>
      <c r="N92" s="328"/>
    </row>
    <row r="93" spans="1:15" x14ac:dyDescent="0.25">
      <c r="A93" s="333"/>
      <c r="B93" s="213" t="s">
        <v>102</v>
      </c>
      <c r="C93" s="334"/>
      <c r="D93" s="336">
        <v>3.5000000000000003E-2</v>
      </c>
      <c r="E93" s="1257">
        <f>D93*E89</f>
        <v>643669.50577813457</v>
      </c>
      <c r="F93" s="1257"/>
      <c r="G93" s="696"/>
      <c r="H93" s="1257"/>
      <c r="I93" s="1257"/>
      <c r="J93" s="1256">
        <f>J89*D93</f>
        <v>285470.49147624004</v>
      </c>
      <c r="K93" s="1256"/>
      <c r="L93" s="1256">
        <f>J93+H93</f>
        <v>285470.49147624004</v>
      </c>
      <c r="M93" s="1256"/>
      <c r="N93" s="328"/>
    </row>
    <row r="94" spans="1:15" x14ac:dyDescent="0.25">
      <c r="A94" s="333"/>
      <c r="B94" s="213" t="s">
        <v>103</v>
      </c>
      <c r="C94" s="334"/>
      <c r="D94" s="337">
        <v>0.1</v>
      </c>
      <c r="E94" s="1257">
        <f>D94*E89</f>
        <v>1839055.7307946701</v>
      </c>
      <c r="F94" s="1257"/>
      <c r="G94" s="696"/>
      <c r="H94" s="1257"/>
      <c r="I94" s="1257"/>
      <c r="J94" s="1256">
        <f>J89*D94</f>
        <v>815629.97564640013</v>
      </c>
      <c r="K94" s="1256"/>
      <c r="L94" s="1256">
        <f t="shared" ref="L94:L99" si="6">J94+H94</f>
        <v>815629.97564640013</v>
      </c>
      <c r="M94" s="1256"/>
      <c r="N94" s="328"/>
    </row>
    <row r="95" spans="1:15" x14ac:dyDescent="0.25">
      <c r="A95" s="333"/>
      <c r="B95" s="213" t="s">
        <v>104</v>
      </c>
      <c r="C95" s="334"/>
      <c r="D95" s="337">
        <v>0.18</v>
      </c>
      <c r="E95" s="1257">
        <f>D95*E94</f>
        <v>331030.03154304059</v>
      </c>
      <c r="F95" s="1257"/>
      <c r="G95" s="696"/>
      <c r="H95" s="1257"/>
      <c r="I95" s="1257"/>
      <c r="J95" s="1256">
        <f>J94*D95</f>
        <v>146813.39561635201</v>
      </c>
      <c r="K95" s="1256"/>
      <c r="L95" s="1256">
        <f t="shared" si="6"/>
        <v>146813.39561635201</v>
      </c>
      <c r="M95" s="1256"/>
      <c r="N95" s="328"/>
    </row>
    <row r="96" spans="1:15" x14ac:dyDescent="0.25">
      <c r="A96" s="333"/>
      <c r="B96" s="213" t="s">
        <v>105</v>
      </c>
      <c r="C96" s="337"/>
      <c r="D96" s="338">
        <v>0.03</v>
      </c>
      <c r="E96" s="1257">
        <f>D96*E89</f>
        <v>551716.71923840104</v>
      </c>
      <c r="F96" s="1257"/>
      <c r="G96" s="696"/>
      <c r="H96" s="1256"/>
      <c r="I96" s="1256"/>
      <c r="J96" s="1256">
        <f>J89*D96</f>
        <v>244688.99269392001</v>
      </c>
      <c r="K96" s="1256"/>
      <c r="L96" s="1256">
        <f t="shared" si="6"/>
        <v>244688.99269392001</v>
      </c>
      <c r="M96" s="1256"/>
      <c r="N96" s="328"/>
    </row>
    <row r="97" spans="1:14" ht="12" customHeight="1" x14ac:dyDescent="0.25">
      <c r="A97" s="333"/>
      <c r="B97" s="213" t="s">
        <v>106</v>
      </c>
      <c r="C97" s="334"/>
      <c r="D97" s="334">
        <v>0.02</v>
      </c>
      <c r="E97" s="1257">
        <f>D97*E89</f>
        <v>367811.14615893405</v>
      </c>
      <c r="F97" s="1257"/>
      <c r="G97" s="696"/>
      <c r="H97" s="1256"/>
      <c r="I97" s="1256"/>
      <c r="J97" s="1256">
        <f>J89*D97</f>
        <v>163125.99512928003</v>
      </c>
      <c r="K97" s="1256"/>
      <c r="L97" s="1256">
        <f t="shared" si="6"/>
        <v>163125.99512928003</v>
      </c>
      <c r="M97" s="1256"/>
      <c r="N97" s="328"/>
    </row>
    <row r="98" spans="1:14" ht="16.5" customHeight="1" x14ac:dyDescent="0.25">
      <c r="A98" s="333"/>
      <c r="B98" s="213" t="s">
        <v>107</v>
      </c>
      <c r="C98" s="334"/>
      <c r="D98" s="337">
        <v>0.01</v>
      </c>
      <c r="E98" s="1257">
        <f>D98*E89</f>
        <v>183905.57307946702</v>
      </c>
      <c r="F98" s="1257"/>
      <c r="G98" s="696"/>
      <c r="H98" s="1256"/>
      <c r="I98" s="1256"/>
      <c r="J98" s="1256">
        <f>J89*D98</f>
        <v>81562.997564640013</v>
      </c>
      <c r="K98" s="1256"/>
      <c r="L98" s="1256">
        <f t="shared" si="6"/>
        <v>81562.997564640013</v>
      </c>
      <c r="M98" s="1256"/>
      <c r="N98" s="328"/>
    </row>
    <row r="99" spans="1:14" ht="15" customHeight="1" x14ac:dyDescent="0.25">
      <c r="A99" s="333"/>
      <c r="B99" s="213" t="s">
        <v>108</v>
      </c>
      <c r="C99" s="334"/>
      <c r="D99" s="334">
        <v>1E-3</v>
      </c>
      <c r="E99" s="1257">
        <f>D99*E89</f>
        <v>18390.557307946699</v>
      </c>
      <c r="F99" s="1257"/>
      <c r="G99" s="696"/>
      <c r="H99" s="697"/>
      <c r="I99" s="697"/>
      <c r="J99" s="1256">
        <f>J89*D99</f>
        <v>8156.2997564640009</v>
      </c>
      <c r="K99" s="1256"/>
      <c r="L99" s="1256">
        <f t="shared" si="6"/>
        <v>8156.2997564640009</v>
      </c>
      <c r="M99" s="1256"/>
      <c r="N99" s="328"/>
    </row>
    <row r="100" spans="1:14" ht="12" customHeight="1" x14ac:dyDescent="0.25">
      <c r="A100" s="333"/>
      <c r="B100" s="213" t="s">
        <v>109</v>
      </c>
      <c r="C100" s="334"/>
      <c r="D100" s="337">
        <v>0.05</v>
      </c>
      <c r="E100" s="1257">
        <f>E89*D100</f>
        <v>919527.86539733503</v>
      </c>
      <c r="F100" s="1257"/>
      <c r="G100" s="696"/>
      <c r="H100" s="697"/>
      <c r="I100" s="697"/>
      <c r="J100" s="697"/>
      <c r="K100" s="697"/>
      <c r="L100" s="697"/>
      <c r="M100" s="698"/>
      <c r="N100" s="328"/>
    </row>
    <row r="101" spans="1:14" ht="14.25" customHeight="1" x14ac:dyDescent="0.25">
      <c r="A101" s="333"/>
      <c r="B101" s="213" t="s">
        <v>110</v>
      </c>
      <c r="C101" s="342"/>
      <c r="D101" s="337">
        <v>0.05</v>
      </c>
      <c r="E101" s="1257">
        <f>D101*E89</f>
        <v>919527.86539733503</v>
      </c>
      <c r="F101" s="1257"/>
      <c r="G101" s="696"/>
      <c r="H101" s="1258"/>
      <c r="I101" s="1258"/>
      <c r="J101" s="1259"/>
      <c r="K101" s="1259"/>
      <c r="L101" s="1258"/>
      <c r="M101" s="1258"/>
      <c r="N101" s="328"/>
    </row>
    <row r="102" spans="1:14" ht="14.25" customHeight="1" x14ac:dyDescent="0.25">
      <c r="A102" s="333"/>
      <c r="B102" s="213" t="s">
        <v>472</v>
      </c>
      <c r="C102" s="342"/>
      <c r="D102" s="343">
        <v>1</v>
      </c>
      <c r="E102" s="1257">
        <v>150000</v>
      </c>
      <c r="F102" s="1257"/>
      <c r="G102" s="696"/>
      <c r="H102" s="699"/>
      <c r="I102" s="699"/>
      <c r="J102" s="700"/>
      <c r="K102" s="700"/>
      <c r="L102" s="699"/>
      <c r="M102" s="699"/>
      <c r="N102" s="328"/>
    </row>
    <row r="103" spans="1:14" ht="14.25" customHeight="1" x14ac:dyDescent="0.25">
      <c r="A103" s="333"/>
      <c r="B103" s="213"/>
      <c r="C103" s="342"/>
      <c r="D103" s="337"/>
      <c r="E103" s="1257"/>
      <c r="F103" s="1257"/>
      <c r="G103" s="696"/>
      <c r="H103" s="699"/>
      <c r="I103" s="699"/>
      <c r="J103" s="700"/>
      <c r="K103" s="700"/>
      <c r="L103" s="699"/>
      <c r="M103" s="699"/>
      <c r="N103" s="328"/>
    </row>
    <row r="104" spans="1:14" ht="14.25" customHeight="1" x14ac:dyDescent="0.25">
      <c r="A104" s="333"/>
      <c r="B104" s="213"/>
      <c r="C104" s="342"/>
      <c r="D104" s="337"/>
      <c r="E104" s="701"/>
      <c r="F104" s="701"/>
      <c r="G104" s="696"/>
      <c r="H104" s="699"/>
      <c r="I104" s="699"/>
      <c r="J104" s="700"/>
      <c r="K104" s="700"/>
      <c r="L104" s="699"/>
      <c r="M104" s="699"/>
      <c r="N104" s="328"/>
    </row>
    <row r="105" spans="1:14" x14ac:dyDescent="0.25">
      <c r="A105" s="333"/>
      <c r="B105" s="346" t="s">
        <v>111</v>
      </c>
      <c r="C105" s="337"/>
      <c r="D105" s="202"/>
      <c r="E105" s="1260">
        <f>SUM(E93:F104)</f>
        <v>5924634.9946952639</v>
      </c>
      <c r="F105" s="1260"/>
      <c r="G105" s="702"/>
      <c r="H105" s="703"/>
      <c r="I105" s="704"/>
      <c r="J105" s="1255">
        <f>SUM(J93:K104)</f>
        <v>1745448.1478832965</v>
      </c>
      <c r="K105" s="1255"/>
      <c r="L105" s="1260">
        <f>SUM(L93:M101)</f>
        <v>1745448.1478832965</v>
      </c>
      <c r="M105" s="1260"/>
      <c r="N105" s="361"/>
    </row>
    <row r="106" spans="1:14" x14ac:dyDescent="0.25">
      <c r="A106" s="333"/>
      <c r="B106" s="213"/>
      <c r="C106" s="349"/>
      <c r="D106" s="350"/>
      <c r="E106" s="1258"/>
      <c r="F106" s="1258"/>
      <c r="G106" s="696"/>
      <c r="H106" s="1259"/>
      <c r="I106" s="1259"/>
      <c r="J106" s="1259"/>
      <c r="K106" s="1259"/>
      <c r="L106" s="1258"/>
      <c r="M106" s="1258"/>
      <c r="N106" s="328"/>
    </row>
    <row r="107" spans="1:14" x14ac:dyDescent="0.25">
      <c r="A107" s="333"/>
      <c r="B107" s="351" t="s">
        <v>112</v>
      </c>
      <c r="C107" s="352"/>
      <c r="D107" s="329"/>
      <c r="E107" s="1260">
        <f>E89+E105</f>
        <v>24315192.302641965</v>
      </c>
      <c r="F107" s="1260"/>
      <c r="G107" s="703"/>
      <c r="H107" s="703"/>
      <c r="I107" s="704"/>
      <c r="J107" s="1255">
        <f>J105+J89</f>
        <v>9901747.9043472968</v>
      </c>
      <c r="K107" s="1255"/>
      <c r="L107" s="705"/>
      <c r="M107" s="705"/>
      <c r="N107" s="328"/>
    </row>
    <row r="108" spans="1:14" x14ac:dyDescent="0.25">
      <c r="A108" s="208"/>
      <c r="B108" s="354" t="s">
        <v>113</v>
      </c>
      <c r="C108" s="337"/>
      <c r="E108" s="694"/>
      <c r="F108" s="694"/>
      <c r="G108" s="694"/>
      <c r="H108" s="694"/>
      <c r="I108" s="694"/>
      <c r="J108" s="694"/>
      <c r="K108" s="694"/>
      <c r="L108" s="694"/>
      <c r="M108" s="694"/>
      <c r="N108" s="328"/>
    </row>
    <row r="109" spans="1:14" x14ac:dyDescent="0.25">
      <c r="A109" s="208"/>
      <c r="B109" s="213" t="s">
        <v>107</v>
      </c>
      <c r="C109" s="208"/>
      <c r="D109" s="337">
        <v>0.01</v>
      </c>
      <c r="E109" s="694"/>
      <c r="F109" s="294"/>
      <c r="G109" s="694"/>
      <c r="H109" s="1256"/>
      <c r="I109" s="1256"/>
      <c r="J109" s="1256">
        <f>J98</f>
        <v>81562.997564640013</v>
      </c>
      <c r="K109" s="1256"/>
      <c r="L109" s="1256">
        <f>H109+J109</f>
        <v>81562.997564640013</v>
      </c>
      <c r="M109" s="1256"/>
      <c r="N109" s="328"/>
    </row>
    <row r="110" spans="1:14" x14ac:dyDescent="0.25">
      <c r="A110" s="208"/>
      <c r="B110" s="212" t="s">
        <v>108</v>
      </c>
      <c r="C110" s="329"/>
      <c r="D110" s="334">
        <v>1E-3</v>
      </c>
      <c r="E110" s="694"/>
      <c r="F110" s="694"/>
      <c r="G110" s="694"/>
      <c r="H110" s="1256"/>
      <c r="I110" s="1256"/>
      <c r="J110" s="1256">
        <f>J99</f>
        <v>8156.2997564640009</v>
      </c>
      <c r="K110" s="1256"/>
      <c r="L110" s="1256">
        <f>H110+J110</f>
        <v>8156.2997564640009</v>
      </c>
      <c r="M110" s="1256"/>
    </row>
    <row r="111" spans="1:14" x14ac:dyDescent="0.25">
      <c r="A111" s="208"/>
      <c r="B111" s="212" t="s">
        <v>114</v>
      </c>
      <c r="C111" s="329"/>
      <c r="D111" s="357">
        <v>0.2</v>
      </c>
      <c r="E111" s="706"/>
      <c r="F111" s="706"/>
      <c r="G111" s="706"/>
      <c r="H111" s="1257"/>
      <c r="I111" s="1257"/>
      <c r="J111" s="1256">
        <f>J107*D111</f>
        <v>1980349.5808694595</v>
      </c>
      <c r="K111" s="1256"/>
      <c r="L111" s="1256">
        <f>H111+J111</f>
        <v>1980349.5808694595</v>
      </c>
      <c r="M111" s="1256"/>
    </row>
    <row r="112" spans="1:14" x14ac:dyDescent="0.25">
      <c r="A112" s="208"/>
      <c r="E112" s="706"/>
      <c r="F112" s="706"/>
      <c r="G112" s="706"/>
      <c r="H112" s="1258"/>
      <c r="I112" s="1258"/>
      <c r="J112" s="1256">
        <f>SUM(J109:K111)</f>
        <v>2070068.8781905635</v>
      </c>
      <c r="K112" s="1256"/>
      <c r="L112" s="1256">
        <f>H112+J112</f>
        <v>2070068.8781905635</v>
      </c>
      <c r="M112" s="1256"/>
    </row>
    <row r="113" spans="1:14" x14ac:dyDescent="0.25">
      <c r="A113" s="208"/>
      <c r="E113" s="706"/>
      <c r="F113" s="706"/>
      <c r="G113" s="706"/>
      <c r="H113" s="707"/>
      <c r="I113" s="694"/>
      <c r="J113" s="706"/>
      <c r="K113" s="700"/>
      <c r="L113" s="700"/>
      <c r="M113" s="700"/>
    </row>
    <row r="114" spans="1:14" x14ac:dyDescent="0.25">
      <c r="A114" s="208"/>
      <c r="B114" s="212" t="s">
        <v>115</v>
      </c>
      <c r="C114" s="329"/>
      <c r="D114" s="329"/>
      <c r="E114" s="706"/>
      <c r="F114" s="706"/>
      <c r="G114" s="706"/>
      <c r="H114" s="1258"/>
      <c r="I114" s="1258"/>
      <c r="J114" s="1255">
        <f>J107-J112</f>
        <v>7831679.0261567328</v>
      </c>
      <c r="K114" s="1255"/>
      <c r="L114" s="1255">
        <f>H114+J114</f>
        <v>7831679.0261567328</v>
      </c>
      <c r="M114" s="1255"/>
      <c r="N114" s="328"/>
    </row>
    <row r="115" spans="1:14" ht="15.75" x14ac:dyDescent="0.25">
      <c r="A115" s="208"/>
      <c r="B115" s="1208"/>
      <c r="C115" s="329"/>
      <c r="D115" s="1238" t="s">
        <v>759</v>
      </c>
      <c r="E115" s="1200"/>
      <c r="F115" s="1200"/>
      <c r="G115" s="1200"/>
      <c r="H115" s="699"/>
      <c r="I115" s="699"/>
      <c r="J115" s="331"/>
      <c r="K115" s="331"/>
      <c r="L115" s="331"/>
      <c r="M115" s="331"/>
      <c r="N115" s="328"/>
    </row>
    <row r="116" spans="1:14" ht="15.75" x14ac:dyDescent="0.25">
      <c r="A116" s="208"/>
      <c r="B116" s="1208"/>
      <c r="C116" s="329"/>
      <c r="D116" s="1238" t="s">
        <v>760</v>
      </c>
      <c r="E116" s="1200"/>
      <c r="F116" s="1200"/>
      <c r="G116" s="1200"/>
      <c r="H116" s="699"/>
      <c r="I116" s="699"/>
      <c r="J116" s="331"/>
      <c r="K116" s="331"/>
      <c r="L116" s="331"/>
      <c r="M116" s="331"/>
      <c r="N116" s="328"/>
    </row>
    <row r="117" spans="1:14" x14ac:dyDescent="0.25">
      <c r="A117" s="208"/>
      <c r="B117" s="1208"/>
      <c r="C117" s="329"/>
      <c r="D117" s="329"/>
      <c r="E117" s="706"/>
      <c r="F117" s="706"/>
      <c r="G117" s="706"/>
      <c r="H117" s="699"/>
      <c r="I117" s="699"/>
      <c r="J117" s="331"/>
      <c r="K117" s="331"/>
      <c r="L117" s="331"/>
      <c r="M117" s="331"/>
      <c r="N117" s="328"/>
    </row>
    <row r="118" spans="1:14" x14ac:dyDescent="0.25">
      <c r="A118" s="208"/>
      <c r="B118" s="212"/>
      <c r="C118" s="329"/>
      <c r="D118" s="329"/>
      <c r="E118" s="329"/>
      <c r="F118" s="329"/>
      <c r="G118" s="329"/>
      <c r="H118" s="358"/>
      <c r="I118" s="355"/>
      <c r="J118" s="359"/>
      <c r="K118" s="345"/>
      <c r="L118" s="345"/>
      <c r="M118" s="360"/>
      <c r="N118" s="328"/>
    </row>
    <row r="119" spans="1:14" x14ac:dyDescent="0.25">
      <c r="A119" s="202"/>
      <c r="B119" s="212"/>
      <c r="C119" s="1252" t="s">
        <v>116</v>
      </c>
      <c r="D119" s="1252"/>
      <c r="E119" s="1252"/>
      <c r="F119" s="202"/>
      <c r="G119" s="1252" t="s">
        <v>117</v>
      </c>
      <c r="H119" s="1252"/>
      <c r="I119" s="1252"/>
      <c r="J119" s="202"/>
      <c r="K119" s="1252" t="s">
        <v>118</v>
      </c>
      <c r="L119" s="1252"/>
      <c r="M119" s="202"/>
    </row>
    <row r="120" spans="1:14" x14ac:dyDescent="0.25">
      <c r="A120" s="202"/>
      <c r="B120" s="21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</row>
    <row r="121" spans="1:14" x14ac:dyDescent="0.25">
      <c r="A121" s="202"/>
      <c r="B121" s="202"/>
      <c r="C121" s="202"/>
      <c r="D121" s="202" t="s">
        <v>119</v>
      </c>
      <c r="E121" s="202"/>
      <c r="F121" s="202"/>
      <c r="G121" s="202"/>
      <c r="H121" s="202" t="s">
        <v>120</v>
      </c>
      <c r="I121" s="202"/>
      <c r="J121" s="202"/>
      <c r="K121" s="361" t="s">
        <v>121</v>
      </c>
      <c r="L121" s="361"/>
    </row>
    <row r="122" spans="1:14" ht="22.5" customHeight="1" x14ac:dyDescent="0.25">
      <c r="B122" s="202"/>
      <c r="C122" s="202"/>
      <c r="D122" s="202" t="s">
        <v>122</v>
      </c>
      <c r="E122" s="202"/>
      <c r="F122" s="202"/>
      <c r="G122" s="202"/>
      <c r="H122" s="202" t="s">
        <v>123</v>
      </c>
      <c r="I122" s="202"/>
      <c r="J122" s="202"/>
      <c r="K122" s="202" t="s">
        <v>124</v>
      </c>
      <c r="L122" s="202"/>
      <c r="M122" s="329"/>
    </row>
    <row r="123" spans="1:14" ht="22.5" customHeight="1" x14ac:dyDescent="0.25">
      <c r="N123" s="202"/>
    </row>
  </sheetData>
  <mergeCells count="80">
    <mergeCell ref="H114:I114"/>
    <mergeCell ref="J114:K114"/>
    <mergeCell ref="L114:M114"/>
    <mergeCell ref="C119:E119"/>
    <mergeCell ref="G119:I119"/>
    <mergeCell ref="K119:L119"/>
    <mergeCell ref="L109:M109"/>
    <mergeCell ref="H111:I111"/>
    <mergeCell ref="J111:K111"/>
    <mergeCell ref="L111:M111"/>
    <mergeCell ref="H112:I112"/>
    <mergeCell ref="J112:K112"/>
    <mergeCell ref="L112:M112"/>
    <mergeCell ref="H110:I110"/>
    <mergeCell ref="J110:K110"/>
    <mergeCell ref="L110:M110"/>
    <mergeCell ref="E102:F102"/>
    <mergeCell ref="E103:F103"/>
    <mergeCell ref="E105:F105"/>
    <mergeCell ref="J105:K105"/>
    <mergeCell ref="L105:M105"/>
    <mergeCell ref="E106:F106"/>
    <mergeCell ref="H106:I106"/>
    <mergeCell ref="J106:K106"/>
    <mergeCell ref="L106:M106"/>
    <mergeCell ref="E107:F107"/>
    <mergeCell ref="J107:K107"/>
    <mergeCell ref="H109:I109"/>
    <mergeCell ref="J109:K109"/>
    <mergeCell ref="E99:F99"/>
    <mergeCell ref="J99:K99"/>
    <mergeCell ref="L99:M99"/>
    <mergeCell ref="E100:F100"/>
    <mergeCell ref="E101:F101"/>
    <mergeCell ref="H101:I101"/>
    <mergeCell ref="J101:K101"/>
    <mergeCell ref="L101:M101"/>
    <mergeCell ref="E97:F97"/>
    <mergeCell ref="H97:I97"/>
    <mergeCell ref="J97:K97"/>
    <mergeCell ref="L97:M97"/>
    <mergeCell ref="E98:F98"/>
    <mergeCell ref="H98:I98"/>
    <mergeCell ref="J98:K98"/>
    <mergeCell ref="L98:M98"/>
    <mergeCell ref="E95:F95"/>
    <mergeCell ref="H95:I95"/>
    <mergeCell ref="J95:K95"/>
    <mergeCell ref="L95:M95"/>
    <mergeCell ref="E96:F96"/>
    <mergeCell ref="H96:I96"/>
    <mergeCell ref="J96:K96"/>
    <mergeCell ref="L96:M96"/>
    <mergeCell ref="E93:F93"/>
    <mergeCell ref="H93:I93"/>
    <mergeCell ref="J93:K93"/>
    <mergeCell ref="L93:M93"/>
    <mergeCell ref="E94:F94"/>
    <mergeCell ref="H94:I94"/>
    <mergeCell ref="J94:K94"/>
    <mergeCell ref="L94:M94"/>
    <mergeCell ref="E89:F89"/>
    <mergeCell ref="H89:I89"/>
    <mergeCell ref="J89:K89"/>
    <mergeCell ref="L89:M89"/>
    <mergeCell ref="E92:F92"/>
    <mergeCell ref="H92:I92"/>
    <mergeCell ref="L92:M92"/>
    <mergeCell ref="B82:N82"/>
    <mergeCell ref="B83:N83"/>
    <mergeCell ref="C84:I84"/>
    <mergeCell ref="E88:F88"/>
    <mergeCell ref="H88:J88"/>
    <mergeCell ref="L88:M88"/>
    <mergeCell ref="A1:M1"/>
    <mergeCell ref="A2:M2"/>
    <mergeCell ref="C5:I5"/>
    <mergeCell ref="A10:F10"/>
    <mergeCell ref="G10:J10"/>
    <mergeCell ref="K10:M10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8B299-8F1A-4472-9475-A6177EEABA81}">
  <dimension ref="A1:Y445"/>
  <sheetViews>
    <sheetView topLeftCell="A421" workbookViewId="0">
      <selection activeCell="E436" sqref="E436"/>
    </sheetView>
  </sheetViews>
  <sheetFormatPr baseColWidth="10" defaultRowHeight="12.75" x14ac:dyDescent="0.2"/>
  <cols>
    <col min="1" max="1" width="8" style="1" customWidth="1"/>
    <col min="2" max="2" width="40.7109375" style="1" customWidth="1"/>
    <col min="3" max="3" width="9.85546875" style="1" customWidth="1"/>
    <col min="4" max="4" width="20.7109375" style="1" customWidth="1"/>
    <col min="5" max="5" width="16.140625" style="1" customWidth="1"/>
    <col min="6" max="6" width="14.28515625" style="1" customWidth="1"/>
    <col min="7" max="7" width="13.42578125" style="1" bestFit="1" customWidth="1"/>
    <col min="8" max="8" width="11.5703125" style="1" customWidth="1"/>
    <col min="9" max="9" width="11.7109375" style="1" customWidth="1"/>
    <col min="10" max="10" width="13.5703125" style="1" customWidth="1"/>
    <col min="11" max="11" width="14.5703125" style="1" customWidth="1"/>
    <col min="12" max="12" width="15.140625" style="1" customWidth="1"/>
    <col min="13" max="13" width="15.42578125" style="1" customWidth="1"/>
    <col min="14" max="14" width="13.5703125" style="1" bestFit="1" customWidth="1"/>
    <col min="15" max="256" width="11.42578125" style="1"/>
    <col min="257" max="257" width="8" style="1" customWidth="1"/>
    <col min="258" max="258" width="40.7109375" style="1" customWidth="1"/>
    <col min="259" max="259" width="9.85546875" style="1" customWidth="1"/>
    <col min="260" max="260" width="20.7109375" style="1" customWidth="1"/>
    <col min="261" max="261" width="16.140625" style="1" customWidth="1"/>
    <col min="262" max="262" width="14.28515625" style="1" customWidth="1"/>
    <col min="263" max="263" width="13.42578125" style="1" bestFit="1" customWidth="1"/>
    <col min="264" max="264" width="11.5703125" style="1" customWidth="1"/>
    <col min="265" max="265" width="11.7109375" style="1" customWidth="1"/>
    <col min="266" max="266" width="13.5703125" style="1" customWidth="1"/>
    <col min="267" max="267" width="14.5703125" style="1" customWidth="1"/>
    <col min="268" max="268" width="15.140625" style="1" customWidth="1"/>
    <col min="269" max="269" width="15.42578125" style="1" customWidth="1"/>
    <col min="270" max="270" width="13.5703125" style="1" bestFit="1" customWidth="1"/>
    <col min="271" max="512" width="11.42578125" style="1"/>
    <col min="513" max="513" width="8" style="1" customWidth="1"/>
    <col min="514" max="514" width="40.7109375" style="1" customWidth="1"/>
    <col min="515" max="515" width="9.85546875" style="1" customWidth="1"/>
    <col min="516" max="516" width="20.7109375" style="1" customWidth="1"/>
    <col min="517" max="517" width="16.140625" style="1" customWidth="1"/>
    <col min="518" max="518" width="14.28515625" style="1" customWidth="1"/>
    <col min="519" max="519" width="13.42578125" style="1" bestFit="1" customWidth="1"/>
    <col min="520" max="520" width="11.5703125" style="1" customWidth="1"/>
    <col min="521" max="521" width="11.7109375" style="1" customWidth="1"/>
    <col min="522" max="522" width="13.5703125" style="1" customWidth="1"/>
    <col min="523" max="523" width="14.5703125" style="1" customWidth="1"/>
    <col min="524" max="524" width="15.140625" style="1" customWidth="1"/>
    <col min="525" max="525" width="15.42578125" style="1" customWidth="1"/>
    <col min="526" max="526" width="13.5703125" style="1" bestFit="1" customWidth="1"/>
    <col min="527" max="768" width="11.42578125" style="1"/>
    <col min="769" max="769" width="8" style="1" customWidth="1"/>
    <col min="770" max="770" width="40.7109375" style="1" customWidth="1"/>
    <col min="771" max="771" width="9.85546875" style="1" customWidth="1"/>
    <col min="772" max="772" width="20.7109375" style="1" customWidth="1"/>
    <col min="773" max="773" width="16.140625" style="1" customWidth="1"/>
    <col min="774" max="774" width="14.28515625" style="1" customWidth="1"/>
    <col min="775" max="775" width="13.42578125" style="1" bestFit="1" customWidth="1"/>
    <col min="776" max="776" width="11.5703125" style="1" customWidth="1"/>
    <col min="777" max="777" width="11.7109375" style="1" customWidth="1"/>
    <col min="778" max="778" width="13.5703125" style="1" customWidth="1"/>
    <col min="779" max="779" width="14.5703125" style="1" customWidth="1"/>
    <col min="780" max="780" width="15.140625" style="1" customWidth="1"/>
    <col min="781" max="781" width="15.42578125" style="1" customWidth="1"/>
    <col min="782" max="782" width="13.5703125" style="1" bestFit="1" customWidth="1"/>
    <col min="783" max="1024" width="11.42578125" style="1"/>
    <col min="1025" max="1025" width="8" style="1" customWidth="1"/>
    <col min="1026" max="1026" width="40.7109375" style="1" customWidth="1"/>
    <col min="1027" max="1027" width="9.85546875" style="1" customWidth="1"/>
    <col min="1028" max="1028" width="20.7109375" style="1" customWidth="1"/>
    <col min="1029" max="1029" width="16.140625" style="1" customWidth="1"/>
    <col min="1030" max="1030" width="14.28515625" style="1" customWidth="1"/>
    <col min="1031" max="1031" width="13.42578125" style="1" bestFit="1" customWidth="1"/>
    <col min="1032" max="1032" width="11.5703125" style="1" customWidth="1"/>
    <col min="1033" max="1033" width="11.7109375" style="1" customWidth="1"/>
    <col min="1034" max="1034" width="13.5703125" style="1" customWidth="1"/>
    <col min="1035" max="1035" width="14.5703125" style="1" customWidth="1"/>
    <col min="1036" max="1036" width="15.140625" style="1" customWidth="1"/>
    <col min="1037" max="1037" width="15.42578125" style="1" customWidth="1"/>
    <col min="1038" max="1038" width="13.5703125" style="1" bestFit="1" customWidth="1"/>
    <col min="1039" max="1280" width="11.42578125" style="1"/>
    <col min="1281" max="1281" width="8" style="1" customWidth="1"/>
    <col min="1282" max="1282" width="40.7109375" style="1" customWidth="1"/>
    <col min="1283" max="1283" width="9.85546875" style="1" customWidth="1"/>
    <col min="1284" max="1284" width="20.7109375" style="1" customWidth="1"/>
    <col min="1285" max="1285" width="16.140625" style="1" customWidth="1"/>
    <col min="1286" max="1286" width="14.28515625" style="1" customWidth="1"/>
    <col min="1287" max="1287" width="13.42578125" style="1" bestFit="1" customWidth="1"/>
    <col min="1288" max="1288" width="11.5703125" style="1" customWidth="1"/>
    <col min="1289" max="1289" width="11.7109375" style="1" customWidth="1"/>
    <col min="1290" max="1290" width="13.5703125" style="1" customWidth="1"/>
    <col min="1291" max="1291" width="14.5703125" style="1" customWidth="1"/>
    <col min="1292" max="1292" width="15.140625" style="1" customWidth="1"/>
    <col min="1293" max="1293" width="15.42578125" style="1" customWidth="1"/>
    <col min="1294" max="1294" width="13.5703125" style="1" bestFit="1" customWidth="1"/>
    <col min="1295" max="1536" width="11.42578125" style="1"/>
    <col min="1537" max="1537" width="8" style="1" customWidth="1"/>
    <col min="1538" max="1538" width="40.7109375" style="1" customWidth="1"/>
    <col min="1539" max="1539" width="9.85546875" style="1" customWidth="1"/>
    <col min="1540" max="1540" width="20.7109375" style="1" customWidth="1"/>
    <col min="1541" max="1541" width="16.140625" style="1" customWidth="1"/>
    <col min="1542" max="1542" width="14.28515625" style="1" customWidth="1"/>
    <col min="1543" max="1543" width="13.42578125" style="1" bestFit="1" customWidth="1"/>
    <col min="1544" max="1544" width="11.5703125" style="1" customWidth="1"/>
    <col min="1545" max="1545" width="11.7109375" style="1" customWidth="1"/>
    <col min="1546" max="1546" width="13.5703125" style="1" customWidth="1"/>
    <col min="1547" max="1547" width="14.5703125" style="1" customWidth="1"/>
    <col min="1548" max="1548" width="15.140625" style="1" customWidth="1"/>
    <col min="1549" max="1549" width="15.42578125" style="1" customWidth="1"/>
    <col min="1550" max="1550" width="13.5703125" style="1" bestFit="1" customWidth="1"/>
    <col min="1551" max="1792" width="11.42578125" style="1"/>
    <col min="1793" max="1793" width="8" style="1" customWidth="1"/>
    <col min="1794" max="1794" width="40.7109375" style="1" customWidth="1"/>
    <col min="1795" max="1795" width="9.85546875" style="1" customWidth="1"/>
    <col min="1796" max="1796" width="20.7109375" style="1" customWidth="1"/>
    <col min="1797" max="1797" width="16.140625" style="1" customWidth="1"/>
    <col min="1798" max="1798" width="14.28515625" style="1" customWidth="1"/>
    <col min="1799" max="1799" width="13.42578125" style="1" bestFit="1" customWidth="1"/>
    <col min="1800" max="1800" width="11.5703125" style="1" customWidth="1"/>
    <col min="1801" max="1801" width="11.7109375" style="1" customWidth="1"/>
    <col min="1802" max="1802" width="13.5703125" style="1" customWidth="1"/>
    <col min="1803" max="1803" width="14.5703125" style="1" customWidth="1"/>
    <col min="1804" max="1804" width="15.140625" style="1" customWidth="1"/>
    <col min="1805" max="1805" width="15.42578125" style="1" customWidth="1"/>
    <col min="1806" max="1806" width="13.5703125" style="1" bestFit="1" customWidth="1"/>
    <col min="1807" max="2048" width="11.42578125" style="1"/>
    <col min="2049" max="2049" width="8" style="1" customWidth="1"/>
    <col min="2050" max="2050" width="40.7109375" style="1" customWidth="1"/>
    <col min="2051" max="2051" width="9.85546875" style="1" customWidth="1"/>
    <col min="2052" max="2052" width="20.7109375" style="1" customWidth="1"/>
    <col min="2053" max="2053" width="16.140625" style="1" customWidth="1"/>
    <col min="2054" max="2054" width="14.28515625" style="1" customWidth="1"/>
    <col min="2055" max="2055" width="13.42578125" style="1" bestFit="1" customWidth="1"/>
    <col min="2056" max="2056" width="11.5703125" style="1" customWidth="1"/>
    <col min="2057" max="2057" width="11.7109375" style="1" customWidth="1"/>
    <col min="2058" max="2058" width="13.5703125" style="1" customWidth="1"/>
    <col min="2059" max="2059" width="14.5703125" style="1" customWidth="1"/>
    <col min="2060" max="2060" width="15.140625" style="1" customWidth="1"/>
    <col min="2061" max="2061" width="15.42578125" style="1" customWidth="1"/>
    <col min="2062" max="2062" width="13.5703125" style="1" bestFit="1" customWidth="1"/>
    <col min="2063" max="2304" width="11.42578125" style="1"/>
    <col min="2305" max="2305" width="8" style="1" customWidth="1"/>
    <col min="2306" max="2306" width="40.7109375" style="1" customWidth="1"/>
    <col min="2307" max="2307" width="9.85546875" style="1" customWidth="1"/>
    <col min="2308" max="2308" width="20.7109375" style="1" customWidth="1"/>
    <col min="2309" max="2309" width="16.140625" style="1" customWidth="1"/>
    <col min="2310" max="2310" width="14.28515625" style="1" customWidth="1"/>
    <col min="2311" max="2311" width="13.42578125" style="1" bestFit="1" customWidth="1"/>
    <col min="2312" max="2312" width="11.5703125" style="1" customWidth="1"/>
    <col min="2313" max="2313" width="11.7109375" style="1" customWidth="1"/>
    <col min="2314" max="2314" width="13.5703125" style="1" customWidth="1"/>
    <col min="2315" max="2315" width="14.5703125" style="1" customWidth="1"/>
    <col min="2316" max="2316" width="15.140625" style="1" customWidth="1"/>
    <col min="2317" max="2317" width="15.42578125" style="1" customWidth="1"/>
    <col min="2318" max="2318" width="13.5703125" style="1" bestFit="1" customWidth="1"/>
    <col min="2319" max="2560" width="11.42578125" style="1"/>
    <col min="2561" max="2561" width="8" style="1" customWidth="1"/>
    <col min="2562" max="2562" width="40.7109375" style="1" customWidth="1"/>
    <col min="2563" max="2563" width="9.85546875" style="1" customWidth="1"/>
    <col min="2564" max="2564" width="20.7109375" style="1" customWidth="1"/>
    <col min="2565" max="2565" width="16.140625" style="1" customWidth="1"/>
    <col min="2566" max="2566" width="14.28515625" style="1" customWidth="1"/>
    <col min="2567" max="2567" width="13.42578125" style="1" bestFit="1" customWidth="1"/>
    <col min="2568" max="2568" width="11.5703125" style="1" customWidth="1"/>
    <col min="2569" max="2569" width="11.7109375" style="1" customWidth="1"/>
    <col min="2570" max="2570" width="13.5703125" style="1" customWidth="1"/>
    <col min="2571" max="2571" width="14.5703125" style="1" customWidth="1"/>
    <col min="2572" max="2572" width="15.140625" style="1" customWidth="1"/>
    <col min="2573" max="2573" width="15.42578125" style="1" customWidth="1"/>
    <col min="2574" max="2574" width="13.5703125" style="1" bestFit="1" customWidth="1"/>
    <col min="2575" max="2816" width="11.42578125" style="1"/>
    <col min="2817" max="2817" width="8" style="1" customWidth="1"/>
    <col min="2818" max="2818" width="40.7109375" style="1" customWidth="1"/>
    <col min="2819" max="2819" width="9.85546875" style="1" customWidth="1"/>
    <col min="2820" max="2820" width="20.7109375" style="1" customWidth="1"/>
    <col min="2821" max="2821" width="16.140625" style="1" customWidth="1"/>
    <col min="2822" max="2822" width="14.28515625" style="1" customWidth="1"/>
    <col min="2823" max="2823" width="13.42578125" style="1" bestFit="1" customWidth="1"/>
    <col min="2824" max="2824" width="11.5703125" style="1" customWidth="1"/>
    <col min="2825" max="2825" width="11.7109375" style="1" customWidth="1"/>
    <col min="2826" max="2826" width="13.5703125" style="1" customWidth="1"/>
    <col min="2827" max="2827" width="14.5703125" style="1" customWidth="1"/>
    <col min="2828" max="2828" width="15.140625" style="1" customWidth="1"/>
    <col min="2829" max="2829" width="15.42578125" style="1" customWidth="1"/>
    <col min="2830" max="2830" width="13.5703125" style="1" bestFit="1" customWidth="1"/>
    <col min="2831" max="3072" width="11.42578125" style="1"/>
    <col min="3073" max="3073" width="8" style="1" customWidth="1"/>
    <col min="3074" max="3074" width="40.7109375" style="1" customWidth="1"/>
    <col min="3075" max="3075" width="9.85546875" style="1" customWidth="1"/>
    <col min="3076" max="3076" width="20.7109375" style="1" customWidth="1"/>
    <col min="3077" max="3077" width="16.140625" style="1" customWidth="1"/>
    <col min="3078" max="3078" width="14.28515625" style="1" customWidth="1"/>
    <col min="3079" max="3079" width="13.42578125" style="1" bestFit="1" customWidth="1"/>
    <col min="3080" max="3080" width="11.5703125" style="1" customWidth="1"/>
    <col min="3081" max="3081" width="11.7109375" style="1" customWidth="1"/>
    <col min="3082" max="3082" width="13.5703125" style="1" customWidth="1"/>
    <col min="3083" max="3083" width="14.5703125" style="1" customWidth="1"/>
    <col min="3084" max="3084" width="15.140625" style="1" customWidth="1"/>
    <col min="3085" max="3085" width="15.42578125" style="1" customWidth="1"/>
    <col min="3086" max="3086" width="13.5703125" style="1" bestFit="1" customWidth="1"/>
    <col min="3087" max="3328" width="11.42578125" style="1"/>
    <col min="3329" max="3329" width="8" style="1" customWidth="1"/>
    <col min="3330" max="3330" width="40.7109375" style="1" customWidth="1"/>
    <col min="3331" max="3331" width="9.85546875" style="1" customWidth="1"/>
    <col min="3332" max="3332" width="20.7109375" style="1" customWidth="1"/>
    <col min="3333" max="3333" width="16.140625" style="1" customWidth="1"/>
    <col min="3334" max="3334" width="14.28515625" style="1" customWidth="1"/>
    <col min="3335" max="3335" width="13.42578125" style="1" bestFit="1" customWidth="1"/>
    <col min="3336" max="3336" width="11.5703125" style="1" customWidth="1"/>
    <col min="3337" max="3337" width="11.7109375" style="1" customWidth="1"/>
    <col min="3338" max="3338" width="13.5703125" style="1" customWidth="1"/>
    <col min="3339" max="3339" width="14.5703125" style="1" customWidth="1"/>
    <col min="3340" max="3340" width="15.140625" style="1" customWidth="1"/>
    <col min="3341" max="3341" width="15.42578125" style="1" customWidth="1"/>
    <col min="3342" max="3342" width="13.5703125" style="1" bestFit="1" customWidth="1"/>
    <col min="3343" max="3584" width="11.42578125" style="1"/>
    <col min="3585" max="3585" width="8" style="1" customWidth="1"/>
    <col min="3586" max="3586" width="40.7109375" style="1" customWidth="1"/>
    <col min="3587" max="3587" width="9.85546875" style="1" customWidth="1"/>
    <col min="3588" max="3588" width="20.7109375" style="1" customWidth="1"/>
    <col min="3589" max="3589" width="16.140625" style="1" customWidth="1"/>
    <col min="3590" max="3590" width="14.28515625" style="1" customWidth="1"/>
    <col min="3591" max="3591" width="13.42578125" style="1" bestFit="1" customWidth="1"/>
    <col min="3592" max="3592" width="11.5703125" style="1" customWidth="1"/>
    <col min="3593" max="3593" width="11.7109375" style="1" customWidth="1"/>
    <col min="3594" max="3594" width="13.5703125" style="1" customWidth="1"/>
    <col min="3595" max="3595" width="14.5703125" style="1" customWidth="1"/>
    <col min="3596" max="3596" width="15.140625" style="1" customWidth="1"/>
    <col min="3597" max="3597" width="15.42578125" style="1" customWidth="1"/>
    <col min="3598" max="3598" width="13.5703125" style="1" bestFit="1" customWidth="1"/>
    <col min="3599" max="3840" width="11.42578125" style="1"/>
    <col min="3841" max="3841" width="8" style="1" customWidth="1"/>
    <col min="3842" max="3842" width="40.7109375" style="1" customWidth="1"/>
    <col min="3843" max="3843" width="9.85546875" style="1" customWidth="1"/>
    <col min="3844" max="3844" width="20.7109375" style="1" customWidth="1"/>
    <col min="3845" max="3845" width="16.140625" style="1" customWidth="1"/>
    <col min="3846" max="3846" width="14.28515625" style="1" customWidth="1"/>
    <col min="3847" max="3847" width="13.42578125" style="1" bestFit="1" customWidth="1"/>
    <col min="3848" max="3848" width="11.5703125" style="1" customWidth="1"/>
    <col min="3849" max="3849" width="11.7109375" style="1" customWidth="1"/>
    <col min="3850" max="3850" width="13.5703125" style="1" customWidth="1"/>
    <col min="3851" max="3851" width="14.5703125" style="1" customWidth="1"/>
    <col min="3852" max="3852" width="15.140625" style="1" customWidth="1"/>
    <col min="3853" max="3853" width="15.42578125" style="1" customWidth="1"/>
    <col min="3854" max="3854" width="13.5703125" style="1" bestFit="1" customWidth="1"/>
    <col min="3855" max="4096" width="11.42578125" style="1"/>
    <col min="4097" max="4097" width="8" style="1" customWidth="1"/>
    <col min="4098" max="4098" width="40.7109375" style="1" customWidth="1"/>
    <col min="4099" max="4099" width="9.85546875" style="1" customWidth="1"/>
    <col min="4100" max="4100" width="20.7109375" style="1" customWidth="1"/>
    <col min="4101" max="4101" width="16.140625" style="1" customWidth="1"/>
    <col min="4102" max="4102" width="14.28515625" style="1" customWidth="1"/>
    <col min="4103" max="4103" width="13.42578125" style="1" bestFit="1" customWidth="1"/>
    <col min="4104" max="4104" width="11.5703125" style="1" customWidth="1"/>
    <col min="4105" max="4105" width="11.7109375" style="1" customWidth="1"/>
    <col min="4106" max="4106" width="13.5703125" style="1" customWidth="1"/>
    <col min="4107" max="4107" width="14.5703125" style="1" customWidth="1"/>
    <col min="4108" max="4108" width="15.140625" style="1" customWidth="1"/>
    <col min="4109" max="4109" width="15.42578125" style="1" customWidth="1"/>
    <col min="4110" max="4110" width="13.5703125" style="1" bestFit="1" customWidth="1"/>
    <col min="4111" max="4352" width="11.42578125" style="1"/>
    <col min="4353" max="4353" width="8" style="1" customWidth="1"/>
    <col min="4354" max="4354" width="40.7109375" style="1" customWidth="1"/>
    <col min="4355" max="4355" width="9.85546875" style="1" customWidth="1"/>
    <col min="4356" max="4356" width="20.7109375" style="1" customWidth="1"/>
    <col min="4357" max="4357" width="16.140625" style="1" customWidth="1"/>
    <col min="4358" max="4358" width="14.28515625" style="1" customWidth="1"/>
    <col min="4359" max="4359" width="13.42578125" style="1" bestFit="1" customWidth="1"/>
    <col min="4360" max="4360" width="11.5703125" style="1" customWidth="1"/>
    <col min="4361" max="4361" width="11.7109375" style="1" customWidth="1"/>
    <col min="4362" max="4362" width="13.5703125" style="1" customWidth="1"/>
    <col min="4363" max="4363" width="14.5703125" style="1" customWidth="1"/>
    <col min="4364" max="4364" width="15.140625" style="1" customWidth="1"/>
    <col min="4365" max="4365" width="15.42578125" style="1" customWidth="1"/>
    <col min="4366" max="4366" width="13.5703125" style="1" bestFit="1" customWidth="1"/>
    <col min="4367" max="4608" width="11.42578125" style="1"/>
    <col min="4609" max="4609" width="8" style="1" customWidth="1"/>
    <col min="4610" max="4610" width="40.7109375" style="1" customWidth="1"/>
    <col min="4611" max="4611" width="9.85546875" style="1" customWidth="1"/>
    <col min="4612" max="4612" width="20.7109375" style="1" customWidth="1"/>
    <col min="4613" max="4613" width="16.140625" style="1" customWidth="1"/>
    <col min="4614" max="4614" width="14.28515625" style="1" customWidth="1"/>
    <col min="4615" max="4615" width="13.42578125" style="1" bestFit="1" customWidth="1"/>
    <col min="4616" max="4616" width="11.5703125" style="1" customWidth="1"/>
    <col min="4617" max="4617" width="11.7109375" style="1" customWidth="1"/>
    <col min="4618" max="4618" width="13.5703125" style="1" customWidth="1"/>
    <col min="4619" max="4619" width="14.5703125" style="1" customWidth="1"/>
    <col min="4620" max="4620" width="15.140625" style="1" customWidth="1"/>
    <col min="4621" max="4621" width="15.42578125" style="1" customWidth="1"/>
    <col min="4622" max="4622" width="13.5703125" style="1" bestFit="1" customWidth="1"/>
    <col min="4623" max="4864" width="11.42578125" style="1"/>
    <col min="4865" max="4865" width="8" style="1" customWidth="1"/>
    <col min="4866" max="4866" width="40.7109375" style="1" customWidth="1"/>
    <col min="4867" max="4867" width="9.85546875" style="1" customWidth="1"/>
    <col min="4868" max="4868" width="20.7109375" style="1" customWidth="1"/>
    <col min="4869" max="4869" width="16.140625" style="1" customWidth="1"/>
    <col min="4870" max="4870" width="14.28515625" style="1" customWidth="1"/>
    <col min="4871" max="4871" width="13.42578125" style="1" bestFit="1" customWidth="1"/>
    <col min="4872" max="4872" width="11.5703125" style="1" customWidth="1"/>
    <col min="4873" max="4873" width="11.7109375" style="1" customWidth="1"/>
    <col min="4874" max="4874" width="13.5703125" style="1" customWidth="1"/>
    <col min="4875" max="4875" width="14.5703125" style="1" customWidth="1"/>
    <col min="4876" max="4876" width="15.140625" style="1" customWidth="1"/>
    <col min="4877" max="4877" width="15.42578125" style="1" customWidth="1"/>
    <col min="4878" max="4878" width="13.5703125" style="1" bestFit="1" customWidth="1"/>
    <col min="4879" max="5120" width="11.42578125" style="1"/>
    <col min="5121" max="5121" width="8" style="1" customWidth="1"/>
    <col min="5122" max="5122" width="40.7109375" style="1" customWidth="1"/>
    <col min="5123" max="5123" width="9.85546875" style="1" customWidth="1"/>
    <col min="5124" max="5124" width="20.7109375" style="1" customWidth="1"/>
    <col min="5125" max="5125" width="16.140625" style="1" customWidth="1"/>
    <col min="5126" max="5126" width="14.28515625" style="1" customWidth="1"/>
    <col min="5127" max="5127" width="13.42578125" style="1" bestFit="1" customWidth="1"/>
    <col min="5128" max="5128" width="11.5703125" style="1" customWidth="1"/>
    <col min="5129" max="5129" width="11.7109375" style="1" customWidth="1"/>
    <col min="5130" max="5130" width="13.5703125" style="1" customWidth="1"/>
    <col min="5131" max="5131" width="14.5703125" style="1" customWidth="1"/>
    <col min="5132" max="5132" width="15.140625" style="1" customWidth="1"/>
    <col min="5133" max="5133" width="15.42578125" style="1" customWidth="1"/>
    <col min="5134" max="5134" width="13.5703125" style="1" bestFit="1" customWidth="1"/>
    <col min="5135" max="5376" width="11.42578125" style="1"/>
    <col min="5377" max="5377" width="8" style="1" customWidth="1"/>
    <col min="5378" max="5378" width="40.7109375" style="1" customWidth="1"/>
    <col min="5379" max="5379" width="9.85546875" style="1" customWidth="1"/>
    <col min="5380" max="5380" width="20.7109375" style="1" customWidth="1"/>
    <col min="5381" max="5381" width="16.140625" style="1" customWidth="1"/>
    <col min="5382" max="5382" width="14.28515625" style="1" customWidth="1"/>
    <col min="5383" max="5383" width="13.42578125" style="1" bestFit="1" customWidth="1"/>
    <col min="5384" max="5384" width="11.5703125" style="1" customWidth="1"/>
    <col min="5385" max="5385" width="11.7109375" style="1" customWidth="1"/>
    <col min="5386" max="5386" width="13.5703125" style="1" customWidth="1"/>
    <col min="5387" max="5387" width="14.5703125" style="1" customWidth="1"/>
    <col min="5388" max="5388" width="15.140625" style="1" customWidth="1"/>
    <col min="5389" max="5389" width="15.42578125" style="1" customWidth="1"/>
    <col min="5390" max="5390" width="13.5703125" style="1" bestFit="1" customWidth="1"/>
    <col min="5391" max="5632" width="11.42578125" style="1"/>
    <col min="5633" max="5633" width="8" style="1" customWidth="1"/>
    <col min="5634" max="5634" width="40.7109375" style="1" customWidth="1"/>
    <col min="5635" max="5635" width="9.85546875" style="1" customWidth="1"/>
    <col min="5636" max="5636" width="20.7109375" style="1" customWidth="1"/>
    <col min="5637" max="5637" width="16.140625" style="1" customWidth="1"/>
    <col min="5638" max="5638" width="14.28515625" style="1" customWidth="1"/>
    <col min="5639" max="5639" width="13.42578125" style="1" bestFit="1" customWidth="1"/>
    <col min="5640" max="5640" width="11.5703125" style="1" customWidth="1"/>
    <col min="5641" max="5641" width="11.7109375" style="1" customWidth="1"/>
    <col min="5642" max="5642" width="13.5703125" style="1" customWidth="1"/>
    <col min="5643" max="5643" width="14.5703125" style="1" customWidth="1"/>
    <col min="5644" max="5644" width="15.140625" style="1" customWidth="1"/>
    <col min="5645" max="5645" width="15.42578125" style="1" customWidth="1"/>
    <col min="5646" max="5646" width="13.5703125" style="1" bestFit="1" customWidth="1"/>
    <col min="5647" max="5888" width="11.42578125" style="1"/>
    <col min="5889" max="5889" width="8" style="1" customWidth="1"/>
    <col min="5890" max="5890" width="40.7109375" style="1" customWidth="1"/>
    <col min="5891" max="5891" width="9.85546875" style="1" customWidth="1"/>
    <col min="5892" max="5892" width="20.7109375" style="1" customWidth="1"/>
    <col min="5893" max="5893" width="16.140625" style="1" customWidth="1"/>
    <col min="5894" max="5894" width="14.28515625" style="1" customWidth="1"/>
    <col min="5895" max="5895" width="13.42578125" style="1" bestFit="1" customWidth="1"/>
    <col min="5896" max="5896" width="11.5703125" style="1" customWidth="1"/>
    <col min="5897" max="5897" width="11.7109375" style="1" customWidth="1"/>
    <col min="5898" max="5898" width="13.5703125" style="1" customWidth="1"/>
    <col min="5899" max="5899" width="14.5703125" style="1" customWidth="1"/>
    <col min="5900" max="5900" width="15.140625" style="1" customWidth="1"/>
    <col min="5901" max="5901" width="15.42578125" style="1" customWidth="1"/>
    <col min="5902" max="5902" width="13.5703125" style="1" bestFit="1" customWidth="1"/>
    <col min="5903" max="6144" width="11.42578125" style="1"/>
    <col min="6145" max="6145" width="8" style="1" customWidth="1"/>
    <col min="6146" max="6146" width="40.7109375" style="1" customWidth="1"/>
    <col min="6147" max="6147" width="9.85546875" style="1" customWidth="1"/>
    <col min="6148" max="6148" width="20.7109375" style="1" customWidth="1"/>
    <col min="6149" max="6149" width="16.140625" style="1" customWidth="1"/>
    <col min="6150" max="6150" width="14.28515625" style="1" customWidth="1"/>
    <col min="6151" max="6151" width="13.42578125" style="1" bestFit="1" customWidth="1"/>
    <col min="6152" max="6152" width="11.5703125" style="1" customWidth="1"/>
    <col min="6153" max="6153" width="11.7109375" style="1" customWidth="1"/>
    <col min="6154" max="6154" width="13.5703125" style="1" customWidth="1"/>
    <col min="6155" max="6155" width="14.5703125" style="1" customWidth="1"/>
    <col min="6156" max="6156" width="15.140625" style="1" customWidth="1"/>
    <col min="6157" max="6157" width="15.42578125" style="1" customWidth="1"/>
    <col min="6158" max="6158" width="13.5703125" style="1" bestFit="1" customWidth="1"/>
    <col min="6159" max="6400" width="11.42578125" style="1"/>
    <col min="6401" max="6401" width="8" style="1" customWidth="1"/>
    <col min="6402" max="6402" width="40.7109375" style="1" customWidth="1"/>
    <col min="6403" max="6403" width="9.85546875" style="1" customWidth="1"/>
    <col min="6404" max="6404" width="20.7109375" style="1" customWidth="1"/>
    <col min="6405" max="6405" width="16.140625" style="1" customWidth="1"/>
    <col min="6406" max="6406" width="14.28515625" style="1" customWidth="1"/>
    <col min="6407" max="6407" width="13.42578125" style="1" bestFit="1" customWidth="1"/>
    <col min="6408" max="6408" width="11.5703125" style="1" customWidth="1"/>
    <col min="6409" max="6409" width="11.7109375" style="1" customWidth="1"/>
    <col min="6410" max="6410" width="13.5703125" style="1" customWidth="1"/>
    <col min="6411" max="6411" width="14.5703125" style="1" customWidth="1"/>
    <col min="6412" max="6412" width="15.140625" style="1" customWidth="1"/>
    <col min="6413" max="6413" width="15.42578125" style="1" customWidth="1"/>
    <col min="6414" max="6414" width="13.5703125" style="1" bestFit="1" customWidth="1"/>
    <col min="6415" max="6656" width="11.42578125" style="1"/>
    <col min="6657" max="6657" width="8" style="1" customWidth="1"/>
    <col min="6658" max="6658" width="40.7109375" style="1" customWidth="1"/>
    <col min="6659" max="6659" width="9.85546875" style="1" customWidth="1"/>
    <col min="6660" max="6660" width="20.7109375" style="1" customWidth="1"/>
    <col min="6661" max="6661" width="16.140625" style="1" customWidth="1"/>
    <col min="6662" max="6662" width="14.28515625" style="1" customWidth="1"/>
    <col min="6663" max="6663" width="13.42578125" style="1" bestFit="1" customWidth="1"/>
    <col min="6664" max="6664" width="11.5703125" style="1" customWidth="1"/>
    <col min="6665" max="6665" width="11.7109375" style="1" customWidth="1"/>
    <col min="6666" max="6666" width="13.5703125" style="1" customWidth="1"/>
    <col min="6667" max="6667" width="14.5703125" style="1" customWidth="1"/>
    <col min="6668" max="6668" width="15.140625" style="1" customWidth="1"/>
    <col min="6669" max="6669" width="15.42578125" style="1" customWidth="1"/>
    <col min="6670" max="6670" width="13.5703125" style="1" bestFit="1" customWidth="1"/>
    <col min="6671" max="6912" width="11.42578125" style="1"/>
    <col min="6913" max="6913" width="8" style="1" customWidth="1"/>
    <col min="6914" max="6914" width="40.7109375" style="1" customWidth="1"/>
    <col min="6915" max="6915" width="9.85546875" style="1" customWidth="1"/>
    <col min="6916" max="6916" width="20.7109375" style="1" customWidth="1"/>
    <col min="6917" max="6917" width="16.140625" style="1" customWidth="1"/>
    <col min="6918" max="6918" width="14.28515625" style="1" customWidth="1"/>
    <col min="6919" max="6919" width="13.42578125" style="1" bestFit="1" customWidth="1"/>
    <col min="6920" max="6920" width="11.5703125" style="1" customWidth="1"/>
    <col min="6921" max="6921" width="11.7109375" style="1" customWidth="1"/>
    <col min="6922" max="6922" width="13.5703125" style="1" customWidth="1"/>
    <col min="6923" max="6923" width="14.5703125" style="1" customWidth="1"/>
    <col min="6924" max="6924" width="15.140625" style="1" customWidth="1"/>
    <col min="6925" max="6925" width="15.42578125" style="1" customWidth="1"/>
    <col min="6926" max="6926" width="13.5703125" style="1" bestFit="1" customWidth="1"/>
    <col min="6927" max="7168" width="11.42578125" style="1"/>
    <col min="7169" max="7169" width="8" style="1" customWidth="1"/>
    <col min="7170" max="7170" width="40.7109375" style="1" customWidth="1"/>
    <col min="7171" max="7171" width="9.85546875" style="1" customWidth="1"/>
    <col min="7172" max="7172" width="20.7109375" style="1" customWidth="1"/>
    <col min="7173" max="7173" width="16.140625" style="1" customWidth="1"/>
    <col min="7174" max="7174" width="14.28515625" style="1" customWidth="1"/>
    <col min="7175" max="7175" width="13.42578125" style="1" bestFit="1" customWidth="1"/>
    <col min="7176" max="7176" width="11.5703125" style="1" customWidth="1"/>
    <col min="7177" max="7177" width="11.7109375" style="1" customWidth="1"/>
    <col min="7178" max="7178" width="13.5703125" style="1" customWidth="1"/>
    <col min="7179" max="7179" width="14.5703125" style="1" customWidth="1"/>
    <col min="7180" max="7180" width="15.140625" style="1" customWidth="1"/>
    <col min="7181" max="7181" width="15.42578125" style="1" customWidth="1"/>
    <col min="7182" max="7182" width="13.5703125" style="1" bestFit="1" customWidth="1"/>
    <col min="7183" max="7424" width="11.42578125" style="1"/>
    <col min="7425" max="7425" width="8" style="1" customWidth="1"/>
    <col min="7426" max="7426" width="40.7109375" style="1" customWidth="1"/>
    <col min="7427" max="7427" width="9.85546875" style="1" customWidth="1"/>
    <col min="7428" max="7428" width="20.7109375" style="1" customWidth="1"/>
    <col min="7429" max="7429" width="16.140625" style="1" customWidth="1"/>
    <col min="7430" max="7430" width="14.28515625" style="1" customWidth="1"/>
    <col min="7431" max="7431" width="13.42578125" style="1" bestFit="1" customWidth="1"/>
    <col min="7432" max="7432" width="11.5703125" style="1" customWidth="1"/>
    <col min="7433" max="7433" width="11.7109375" style="1" customWidth="1"/>
    <col min="7434" max="7434" width="13.5703125" style="1" customWidth="1"/>
    <col min="7435" max="7435" width="14.5703125" style="1" customWidth="1"/>
    <col min="7436" max="7436" width="15.140625" style="1" customWidth="1"/>
    <col min="7437" max="7437" width="15.42578125" style="1" customWidth="1"/>
    <col min="7438" max="7438" width="13.5703125" style="1" bestFit="1" customWidth="1"/>
    <col min="7439" max="7680" width="11.42578125" style="1"/>
    <col min="7681" max="7681" width="8" style="1" customWidth="1"/>
    <col min="7682" max="7682" width="40.7109375" style="1" customWidth="1"/>
    <col min="7683" max="7683" width="9.85546875" style="1" customWidth="1"/>
    <col min="7684" max="7684" width="20.7109375" style="1" customWidth="1"/>
    <col min="7685" max="7685" width="16.140625" style="1" customWidth="1"/>
    <col min="7686" max="7686" width="14.28515625" style="1" customWidth="1"/>
    <col min="7687" max="7687" width="13.42578125" style="1" bestFit="1" customWidth="1"/>
    <col min="7688" max="7688" width="11.5703125" style="1" customWidth="1"/>
    <col min="7689" max="7689" width="11.7109375" style="1" customWidth="1"/>
    <col min="7690" max="7690" width="13.5703125" style="1" customWidth="1"/>
    <col min="7691" max="7691" width="14.5703125" style="1" customWidth="1"/>
    <col min="7692" max="7692" width="15.140625" style="1" customWidth="1"/>
    <col min="7693" max="7693" width="15.42578125" style="1" customWidth="1"/>
    <col min="7694" max="7694" width="13.5703125" style="1" bestFit="1" customWidth="1"/>
    <col min="7695" max="7936" width="11.42578125" style="1"/>
    <col min="7937" max="7937" width="8" style="1" customWidth="1"/>
    <col min="7938" max="7938" width="40.7109375" style="1" customWidth="1"/>
    <col min="7939" max="7939" width="9.85546875" style="1" customWidth="1"/>
    <col min="7940" max="7940" width="20.7109375" style="1" customWidth="1"/>
    <col min="7941" max="7941" width="16.140625" style="1" customWidth="1"/>
    <col min="7942" max="7942" width="14.28515625" style="1" customWidth="1"/>
    <col min="7943" max="7943" width="13.42578125" style="1" bestFit="1" customWidth="1"/>
    <col min="7944" max="7944" width="11.5703125" style="1" customWidth="1"/>
    <col min="7945" max="7945" width="11.7109375" style="1" customWidth="1"/>
    <col min="7946" max="7946" width="13.5703125" style="1" customWidth="1"/>
    <col min="7947" max="7947" width="14.5703125" style="1" customWidth="1"/>
    <col min="7948" max="7948" width="15.140625" style="1" customWidth="1"/>
    <col min="7949" max="7949" width="15.42578125" style="1" customWidth="1"/>
    <col min="7950" max="7950" width="13.5703125" style="1" bestFit="1" customWidth="1"/>
    <col min="7951" max="8192" width="11.42578125" style="1"/>
    <col min="8193" max="8193" width="8" style="1" customWidth="1"/>
    <col min="8194" max="8194" width="40.7109375" style="1" customWidth="1"/>
    <col min="8195" max="8195" width="9.85546875" style="1" customWidth="1"/>
    <col min="8196" max="8196" width="20.7109375" style="1" customWidth="1"/>
    <col min="8197" max="8197" width="16.140625" style="1" customWidth="1"/>
    <col min="8198" max="8198" width="14.28515625" style="1" customWidth="1"/>
    <col min="8199" max="8199" width="13.42578125" style="1" bestFit="1" customWidth="1"/>
    <col min="8200" max="8200" width="11.5703125" style="1" customWidth="1"/>
    <col min="8201" max="8201" width="11.7109375" style="1" customWidth="1"/>
    <col min="8202" max="8202" width="13.5703125" style="1" customWidth="1"/>
    <col min="8203" max="8203" width="14.5703125" style="1" customWidth="1"/>
    <col min="8204" max="8204" width="15.140625" style="1" customWidth="1"/>
    <col min="8205" max="8205" width="15.42578125" style="1" customWidth="1"/>
    <col min="8206" max="8206" width="13.5703125" style="1" bestFit="1" customWidth="1"/>
    <col min="8207" max="8448" width="11.42578125" style="1"/>
    <col min="8449" max="8449" width="8" style="1" customWidth="1"/>
    <col min="8450" max="8450" width="40.7109375" style="1" customWidth="1"/>
    <col min="8451" max="8451" width="9.85546875" style="1" customWidth="1"/>
    <col min="8452" max="8452" width="20.7109375" style="1" customWidth="1"/>
    <col min="8453" max="8453" width="16.140625" style="1" customWidth="1"/>
    <col min="8454" max="8454" width="14.28515625" style="1" customWidth="1"/>
    <col min="8455" max="8455" width="13.42578125" style="1" bestFit="1" customWidth="1"/>
    <col min="8456" max="8456" width="11.5703125" style="1" customWidth="1"/>
    <col min="8457" max="8457" width="11.7109375" style="1" customWidth="1"/>
    <col min="8458" max="8458" width="13.5703125" style="1" customWidth="1"/>
    <col min="8459" max="8459" width="14.5703125" style="1" customWidth="1"/>
    <col min="8460" max="8460" width="15.140625" style="1" customWidth="1"/>
    <col min="8461" max="8461" width="15.42578125" style="1" customWidth="1"/>
    <col min="8462" max="8462" width="13.5703125" style="1" bestFit="1" customWidth="1"/>
    <col min="8463" max="8704" width="11.42578125" style="1"/>
    <col min="8705" max="8705" width="8" style="1" customWidth="1"/>
    <col min="8706" max="8706" width="40.7109375" style="1" customWidth="1"/>
    <col min="8707" max="8707" width="9.85546875" style="1" customWidth="1"/>
    <col min="8708" max="8708" width="20.7109375" style="1" customWidth="1"/>
    <col min="8709" max="8709" width="16.140625" style="1" customWidth="1"/>
    <col min="8710" max="8710" width="14.28515625" style="1" customWidth="1"/>
    <col min="8711" max="8711" width="13.42578125" style="1" bestFit="1" customWidth="1"/>
    <col min="8712" max="8712" width="11.5703125" style="1" customWidth="1"/>
    <col min="8713" max="8713" width="11.7109375" style="1" customWidth="1"/>
    <col min="8714" max="8714" width="13.5703125" style="1" customWidth="1"/>
    <col min="8715" max="8715" width="14.5703125" style="1" customWidth="1"/>
    <col min="8716" max="8716" width="15.140625" style="1" customWidth="1"/>
    <col min="8717" max="8717" width="15.42578125" style="1" customWidth="1"/>
    <col min="8718" max="8718" width="13.5703125" style="1" bestFit="1" customWidth="1"/>
    <col min="8719" max="8960" width="11.42578125" style="1"/>
    <col min="8961" max="8961" width="8" style="1" customWidth="1"/>
    <col min="8962" max="8962" width="40.7109375" style="1" customWidth="1"/>
    <col min="8963" max="8963" width="9.85546875" style="1" customWidth="1"/>
    <col min="8964" max="8964" width="20.7109375" style="1" customWidth="1"/>
    <col min="8965" max="8965" width="16.140625" style="1" customWidth="1"/>
    <col min="8966" max="8966" width="14.28515625" style="1" customWidth="1"/>
    <col min="8967" max="8967" width="13.42578125" style="1" bestFit="1" customWidth="1"/>
    <col min="8968" max="8968" width="11.5703125" style="1" customWidth="1"/>
    <col min="8969" max="8969" width="11.7109375" style="1" customWidth="1"/>
    <col min="8970" max="8970" width="13.5703125" style="1" customWidth="1"/>
    <col min="8971" max="8971" width="14.5703125" style="1" customWidth="1"/>
    <col min="8972" max="8972" width="15.140625" style="1" customWidth="1"/>
    <col min="8973" max="8973" width="15.42578125" style="1" customWidth="1"/>
    <col min="8974" max="8974" width="13.5703125" style="1" bestFit="1" customWidth="1"/>
    <col min="8975" max="9216" width="11.42578125" style="1"/>
    <col min="9217" max="9217" width="8" style="1" customWidth="1"/>
    <col min="9218" max="9218" width="40.7109375" style="1" customWidth="1"/>
    <col min="9219" max="9219" width="9.85546875" style="1" customWidth="1"/>
    <col min="9220" max="9220" width="20.7109375" style="1" customWidth="1"/>
    <col min="9221" max="9221" width="16.140625" style="1" customWidth="1"/>
    <col min="9222" max="9222" width="14.28515625" style="1" customWidth="1"/>
    <col min="9223" max="9223" width="13.42578125" style="1" bestFit="1" customWidth="1"/>
    <col min="9224" max="9224" width="11.5703125" style="1" customWidth="1"/>
    <col min="9225" max="9225" width="11.7109375" style="1" customWidth="1"/>
    <col min="9226" max="9226" width="13.5703125" style="1" customWidth="1"/>
    <col min="9227" max="9227" width="14.5703125" style="1" customWidth="1"/>
    <col min="9228" max="9228" width="15.140625" style="1" customWidth="1"/>
    <col min="9229" max="9229" width="15.42578125" style="1" customWidth="1"/>
    <col min="9230" max="9230" width="13.5703125" style="1" bestFit="1" customWidth="1"/>
    <col min="9231" max="9472" width="11.42578125" style="1"/>
    <col min="9473" max="9473" width="8" style="1" customWidth="1"/>
    <col min="9474" max="9474" width="40.7109375" style="1" customWidth="1"/>
    <col min="9475" max="9475" width="9.85546875" style="1" customWidth="1"/>
    <col min="9476" max="9476" width="20.7109375" style="1" customWidth="1"/>
    <col min="9477" max="9477" width="16.140625" style="1" customWidth="1"/>
    <col min="9478" max="9478" width="14.28515625" style="1" customWidth="1"/>
    <col min="9479" max="9479" width="13.42578125" style="1" bestFit="1" customWidth="1"/>
    <col min="9480" max="9480" width="11.5703125" style="1" customWidth="1"/>
    <col min="9481" max="9481" width="11.7109375" style="1" customWidth="1"/>
    <col min="9482" max="9482" width="13.5703125" style="1" customWidth="1"/>
    <col min="9483" max="9483" width="14.5703125" style="1" customWidth="1"/>
    <col min="9484" max="9484" width="15.140625" style="1" customWidth="1"/>
    <col min="9485" max="9485" width="15.42578125" style="1" customWidth="1"/>
    <col min="9486" max="9486" width="13.5703125" style="1" bestFit="1" customWidth="1"/>
    <col min="9487" max="9728" width="11.42578125" style="1"/>
    <col min="9729" max="9729" width="8" style="1" customWidth="1"/>
    <col min="9730" max="9730" width="40.7109375" style="1" customWidth="1"/>
    <col min="9731" max="9731" width="9.85546875" style="1" customWidth="1"/>
    <col min="9732" max="9732" width="20.7109375" style="1" customWidth="1"/>
    <col min="9733" max="9733" width="16.140625" style="1" customWidth="1"/>
    <col min="9734" max="9734" width="14.28515625" style="1" customWidth="1"/>
    <col min="9735" max="9735" width="13.42578125" style="1" bestFit="1" customWidth="1"/>
    <col min="9736" max="9736" width="11.5703125" style="1" customWidth="1"/>
    <col min="9737" max="9737" width="11.7109375" style="1" customWidth="1"/>
    <col min="9738" max="9738" width="13.5703125" style="1" customWidth="1"/>
    <col min="9739" max="9739" width="14.5703125" style="1" customWidth="1"/>
    <col min="9740" max="9740" width="15.140625" style="1" customWidth="1"/>
    <col min="9741" max="9741" width="15.42578125" style="1" customWidth="1"/>
    <col min="9742" max="9742" width="13.5703125" style="1" bestFit="1" customWidth="1"/>
    <col min="9743" max="9984" width="11.42578125" style="1"/>
    <col min="9985" max="9985" width="8" style="1" customWidth="1"/>
    <col min="9986" max="9986" width="40.7109375" style="1" customWidth="1"/>
    <col min="9987" max="9987" width="9.85546875" style="1" customWidth="1"/>
    <col min="9988" max="9988" width="20.7109375" style="1" customWidth="1"/>
    <col min="9989" max="9989" width="16.140625" style="1" customWidth="1"/>
    <col min="9990" max="9990" width="14.28515625" style="1" customWidth="1"/>
    <col min="9991" max="9991" width="13.42578125" style="1" bestFit="1" customWidth="1"/>
    <col min="9992" max="9992" width="11.5703125" style="1" customWidth="1"/>
    <col min="9993" max="9993" width="11.7109375" style="1" customWidth="1"/>
    <col min="9994" max="9994" width="13.5703125" style="1" customWidth="1"/>
    <col min="9995" max="9995" width="14.5703125" style="1" customWidth="1"/>
    <col min="9996" max="9996" width="15.140625" style="1" customWidth="1"/>
    <col min="9997" max="9997" width="15.42578125" style="1" customWidth="1"/>
    <col min="9998" max="9998" width="13.5703125" style="1" bestFit="1" customWidth="1"/>
    <col min="9999" max="10240" width="11.42578125" style="1"/>
    <col min="10241" max="10241" width="8" style="1" customWidth="1"/>
    <col min="10242" max="10242" width="40.7109375" style="1" customWidth="1"/>
    <col min="10243" max="10243" width="9.85546875" style="1" customWidth="1"/>
    <col min="10244" max="10244" width="20.7109375" style="1" customWidth="1"/>
    <col min="10245" max="10245" width="16.140625" style="1" customWidth="1"/>
    <col min="10246" max="10246" width="14.28515625" style="1" customWidth="1"/>
    <col min="10247" max="10247" width="13.42578125" style="1" bestFit="1" customWidth="1"/>
    <col min="10248" max="10248" width="11.5703125" style="1" customWidth="1"/>
    <col min="10249" max="10249" width="11.7109375" style="1" customWidth="1"/>
    <col min="10250" max="10250" width="13.5703125" style="1" customWidth="1"/>
    <col min="10251" max="10251" width="14.5703125" style="1" customWidth="1"/>
    <col min="10252" max="10252" width="15.140625" style="1" customWidth="1"/>
    <col min="10253" max="10253" width="15.42578125" style="1" customWidth="1"/>
    <col min="10254" max="10254" width="13.5703125" style="1" bestFit="1" customWidth="1"/>
    <col min="10255" max="10496" width="11.42578125" style="1"/>
    <col min="10497" max="10497" width="8" style="1" customWidth="1"/>
    <col min="10498" max="10498" width="40.7109375" style="1" customWidth="1"/>
    <col min="10499" max="10499" width="9.85546875" style="1" customWidth="1"/>
    <col min="10500" max="10500" width="20.7109375" style="1" customWidth="1"/>
    <col min="10501" max="10501" width="16.140625" style="1" customWidth="1"/>
    <col min="10502" max="10502" width="14.28515625" style="1" customWidth="1"/>
    <col min="10503" max="10503" width="13.42578125" style="1" bestFit="1" customWidth="1"/>
    <col min="10504" max="10504" width="11.5703125" style="1" customWidth="1"/>
    <col min="10505" max="10505" width="11.7109375" style="1" customWidth="1"/>
    <col min="10506" max="10506" width="13.5703125" style="1" customWidth="1"/>
    <col min="10507" max="10507" width="14.5703125" style="1" customWidth="1"/>
    <col min="10508" max="10508" width="15.140625" style="1" customWidth="1"/>
    <col min="10509" max="10509" width="15.42578125" style="1" customWidth="1"/>
    <col min="10510" max="10510" width="13.5703125" style="1" bestFit="1" customWidth="1"/>
    <col min="10511" max="10752" width="11.42578125" style="1"/>
    <col min="10753" max="10753" width="8" style="1" customWidth="1"/>
    <col min="10754" max="10754" width="40.7109375" style="1" customWidth="1"/>
    <col min="10755" max="10755" width="9.85546875" style="1" customWidth="1"/>
    <col min="10756" max="10756" width="20.7109375" style="1" customWidth="1"/>
    <col min="10757" max="10757" width="16.140625" style="1" customWidth="1"/>
    <col min="10758" max="10758" width="14.28515625" style="1" customWidth="1"/>
    <col min="10759" max="10759" width="13.42578125" style="1" bestFit="1" customWidth="1"/>
    <col min="10760" max="10760" width="11.5703125" style="1" customWidth="1"/>
    <col min="10761" max="10761" width="11.7109375" style="1" customWidth="1"/>
    <col min="10762" max="10762" width="13.5703125" style="1" customWidth="1"/>
    <col min="10763" max="10763" width="14.5703125" style="1" customWidth="1"/>
    <col min="10764" max="10764" width="15.140625" style="1" customWidth="1"/>
    <col min="10765" max="10765" width="15.42578125" style="1" customWidth="1"/>
    <col min="10766" max="10766" width="13.5703125" style="1" bestFit="1" customWidth="1"/>
    <col min="10767" max="11008" width="11.42578125" style="1"/>
    <col min="11009" max="11009" width="8" style="1" customWidth="1"/>
    <col min="11010" max="11010" width="40.7109375" style="1" customWidth="1"/>
    <col min="11011" max="11011" width="9.85546875" style="1" customWidth="1"/>
    <col min="11012" max="11012" width="20.7109375" style="1" customWidth="1"/>
    <col min="11013" max="11013" width="16.140625" style="1" customWidth="1"/>
    <col min="11014" max="11014" width="14.28515625" style="1" customWidth="1"/>
    <col min="11015" max="11015" width="13.42578125" style="1" bestFit="1" customWidth="1"/>
    <col min="11016" max="11016" width="11.5703125" style="1" customWidth="1"/>
    <col min="11017" max="11017" width="11.7109375" style="1" customWidth="1"/>
    <col min="11018" max="11018" width="13.5703125" style="1" customWidth="1"/>
    <col min="11019" max="11019" width="14.5703125" style="1" customWidth="1"/>
    <col min="11020" max="11020" width="15.140625" style="1" customWidth="1"/>
    <col min="11021" max="11021" width="15.42578125" style="1" customWidth="1"/>
    <col min="11022" max="11022" width="13.5703125" style="1" bestFit="1" customWidth="1"/>
    <col min="11023" max="11264" width="11.42578125" style="1"/>
    <col min="11265" max="11265" width="8" style="1" customWidth="1"/>
    <col min="11266" max="11266" width="40.7109375" style="1" customWidth="1"/>
    <col min="11267" max="11267" width="9.85546875" style="1" customWidth="1"/>
    <col min="11268" max="11268" width="20.7109375" style="1" customWidth="1"/>
    <col min="11269" max="11269" width="16.140625" style="1" customWidth="1"/>
    <col min="11270" max="11270" width="14.28515625" style="1" customWidth="1"/>
    <col min="11271" max="11271" width="13.42578125" style="1" bestFit="1" customWidth="1"/>
    <col min="11272" max="11272" width="11.5703125" style="1" customWidth="1"/>
    <col min="11273" max="11273" width="11.7109375" style="1" customWidth="1"/>
    <col min="11274" max="11274" width="13.5703125" style="1" customWidth="1"/>
    <col min="11275" max="11275" width="14.5703125" style="1" customWidth="1"/>
    <col min="11276" max="11276" width="15.140625" style="1" customWidth="1"/>
    <col min="11277" max="11277" width="15.42578125" style="1" customWidth="1"/>
    <col min="11278" max="11278" width="13.5703125" style="1" bestFit="1" customWidth="1"/>
    <col min="11279" max="11520" width="11.42578125" style="1"/>
    <col min="11521" max="11521" width="8" style="1" customWidth="1"/>
    <col min="11522" max="11522" width="40.7109375" style="1" customWidth="1"/>
    <col min="11523" max="11523" width="9.85546875" style="1" customWidth="1"/>
    <col min="11524" max="11524" width="20.7109375" style="1" customWidth="1"/>
    <col min="11525" max="11525" width="16.140625" style="1" customWidth="1"/>
    <col min="11526" max="11526" width="14.28515625" style="1" customWidth="1"/>
    <col min="11527" max="11527" width="13.42578125" style="1" bestFit="1" customWidth="1"/>
    <col min="11528" max="11528" width="11.5703125" style="1" customWidth="1"/>
    <col min="11529" max="11529" width="11.7109375" style="1" customWidth="1"/>
    <col min="11530" max="11530" width="13.5703125" style="1" customWidth="1"/>
    <col min="11531" max="11531" width="14.5703125" style="1" customWidth="1"/>
    <col min="11532" max="11532" width="15.140625" style="1" customWidth="1"/>
    <col min="11533" max="11533" width="15.42578125" style="1" customWidth="1"/>
    <col min="11534" max="11534" width="13.5703125" style="1" bestFit="1" customWidth="1"/>
    <col min="11535" max="11776" width="11.42578125" style="1"/>
    <col min="11777" max="11777" width="8" style="1" customWidth="1"/>
    <col min="11778" max="11778" width="40.7109375" style="1" customWidth="1"/>
    <col min="11779" max="11779" width="9.85546875" style="1" customWidth="1"/>
    <col min="11780" max="11780" width="20.7109375" style="1" customWidth="1"/>
    <col min="11781" max="11781" width="16.140625" style="1" customWidth="1"/>
    <col min="11782" max="11782" width="14.28515625" style="1" customWidth="1"/>
    <col min="11783" max="11783" width="13.42578125" style="1" bestFit="1" customWidth="1"/>
    <col min="11784" max="11784" width="11.5703125" style="1" customWidth="1"/>
    <col min="11785" max="11785" width="11.7109375" style="1" customWidth="1"/>
    <col min="11786" max="11786" width="13.5703125" style="1" customWidth="1"/>
    <col min="11787" max="11787" width="14.5703125" style="1" customWidth="1"/>
    <col min="11788" max="11788" width="15.140625" style="1" customWidth="1"/>
    <col min="11789" max="11789" width="15.42578125" style="1" customWidth="1"/>
    <col min="11790" max="11790" width="13.5703125" style="1" bestFit="1" customWidth="1"/>
    <col min="11791" max="12032" width="11.42578125" style="1"/>
    <col min="12033" max="12033" width="8" style="1" customWidth="1"/>
    <col min="12034" max="12034" width="40.7109375" style="1" customWidth="1"/>
    <col min="12035" max="12035" width="9.85546875" style="1" customWidth="1"/>
    <col min="12036" max="12036" width="20.7109375" style="1" customWidth="1"/>
    <col min="12037" max="12037" width="16.140625" style="1" customWidth="1"/>
    <col min="12038" max="12038" width="14.28515625" style="1" customWidth="1"/>
    <col min="12039" max="12039" width="13.42578125" style="1" bestFit="1" customWidth="1"/>
    <col min="12040" max="12040" width="11.5703125" style="1" customWidth="1"/>
    <col min="12041" max="12041" width="11.7109375" style="1" customWidth="1"/>
    <col min="12042" max="12042" width="13.5703125" style="1" customWidth="1"/>
    <col min="12043" max="12043" width="14.5703125" style="1" customWidth="1"/>
    <col min="12044" max="12044" width="15.140625" style="1" customWidth="1"/>
    <col min="12045" max="12045" width="15.42578125" style="1" customWidth="1"/>
    <col min="12046" max="12046" width="13.5703125" style="1" bestFit="1" customWidth="1"/>
    <col min="12047" max="12288" width="11.42578125" style="1"/>
    <col min="12289" max="12289" width="8" style="1" customWidth="1"/>
    <col min="12290" max="12290" width="40.7109375" style="1" customWidth="1"/>
    <col min="12291" max="12291" width="9.85546875" style="1" customWidth="1"/>
    <col min="12292" max="12292" width="20.7109375" style="1" customWidth="1"/>
    <col min="12293" max="12293" width="16.140625" style="1" customWidth="1"/>
    <col min="12294" max="12294" width="14.28515625" style="1" customWidth="1"/>
    <col min="12295" max="12295" width="13.42578125" style="1" bestFit="1" customWidth="1"/>
    <col min="12296" max="12296" width="11.5703125" style="1" customWidth="1"/>
    <col min="12297" max="12297" width="11.7109375" style="1" customWidth="1"/>
    <col min="12298" max="12298" width="13.5703125" style="1" customWidth="1"/>
    <col min="12299" max="12299" width="14.5703125" style="1" customWidth="1"/>
    <col min="12300" max="12300" width="15.140625" style="1" customWidth="1"/>
    <col min="12301" max="12301" width="15.42578125" style="1" customWidth="1"/>
    <col min="12302" max="12302" width="13.5703125" style="1" bestFit="1" customWidth="1"/>
    <col min="12303" max="12544" width="11.42578125" style="1"/>
    <col min="12545" max="12545" width="8" style="1" customWidth="1"/>
    <col min="12546" max="12546" width="40.7109375" style="1" customWidth="1"/>
    <col min="12547" max="12547" width="9.85546875" style="1" customWidth="1"/>
    <col min="12548" max="12548" width="20.7109375" style="1" customWidth="1"/>
    <col min="12549" max="12549" width="16.140625" style="1" customWidth="1"/>
    <col min="12550" max="12550" width="14.28515625" style="1" customWidth="1"/>
    <col min="12551" max="12551" width="13.42578125" style="1" bestFit="1" customWidth="1"/>
    <col min="12552" max="12552" width="11.5703125" style="1" customWidth="1"/>
    <col min="12553" max="12553" width="11.7109375" style="1" customWidth="1"/>
    <col min="12554" max="12554" width="13.5703125" style="1" customWidth="1"/>
    <col min="12555" max="12555" width="14.5703125" style="1" customWidth="1"/>
    <col min="12556" max="12556" width="15.140625" style="1" customWidth="1"/>
    <col min="12557" max="12557" width="15.42578125" style="1" customWidth="1"/>
    <col min="12558" max="12558" width="13.5703125" style="1" bestFit="1" customWidth="1"/>
    <col min="12559" max="12800" width="11.42578125" style="1"/>
    <col min="12801" max="12801" width="8" style="1" customWidth="1"/>
    <col min="12802" max="12802" width="40.7109375" style="1" customWidth="1"/>
    <col min="12803" max="12803" width="9.85546875" style="1" customWidth="1"/>
    <col min="12804" max="12804" width="20.7109375" style="1" customWidth="1"/>
    <col min="12805" max="12805" width="16.140625" style="1" customWidth="1"/>
    <col min="12806" max="12806" width="14.28515625" style="1" customWidth="1"/>
    <col min="12807" max="12807" width="13.42578125" style="1" bestFit="1" customWidth="1"/>
    <col min="12808" max="12808" width="11.5703125" style="1" customWidth="1"/>
    <col min="12809" max="12809" width="11.7109375" style="1" customWidth="1"/>
    <col min="12810" max="12810" width="13.5703125" style="1" customWidth="1"/>
    <col min="12811" max="12811" width="14.5703125" style="1" customWidth="1"/>
    <col min="12812" max="12812" width="15.140625" style="1" customWidth="1"/>
    <col min="12813" max="12813" width="15.42578125" style="1" customWidth="1"/>
    <col min="12814" max="12814" width="13.5703125" style="1" bestFit="1" customWidth="1"/>
    <col min="12815" max="13056" width="11.42578125" style="1"/>
    <col min="13057" max="13057" width="8" style="1" customWidth="1"/>
    <col min="13058" max="13058" width="40.7109375" style="1" customWidth="1"/>
    <col min="13059" max="13059" width="9.85546875" style="1" customWidth="1"/>
    <col min="13060" max="13060" width="20.7109375" style="1" customWidth="1"/>
    <col min="13061" max="13061" width="16.140625" style="1" customWidth="1"/>
    <col min="13062" max="13062" width="14.28515625" style="1" customWidth="1"/>
    <col min="13063" max="13063" width="13.42578125" style="1" bestFit="1" customWidth="1"/>
    <col min="13064" max="13064" width="11.5703125" style="1" customWidth="1"/>
    <col min="13065" max="13065" width="11.7109375" style="1" customWidth="1"/>
    <col min="13066" max="13066" width="13.5703125" style="1" customWidth="1"/>
    <col min="13067" max="13067" width="14.5703125" style="1" customWidth="1"/>
    <col min="13068" max="13068" width="15.140625" style="1" customWidth="1"/>
    <col min="13069" max="13069" width="15.42578125" style="1" customWidth="1"/>
    <col min="13070" max="13070" width="13.5703125" style="1" bestFit="1" customWidth="1"/>
    <col min="13071" max="13312" width="11.42578125" style="1"/>
    <col min="13313" max="13313" width="8" style="1" customWidth="1"/>
    <col min="13314" max="13314" width="40.7109375" style="1" customWidth="1"/>
    <col min="13315" max="13315" width="9.85546875" style="1" customWidth="1"/>
    <col min="13316" max="13316" width="20.7109375" style="1" customWidth="1"/>
    <col min="13317" max="13317" width="16.140625" style="1" customWidth="1"/>
    <col min="13318" max="13318" width="14.28515625" style="1" customWidth="1"/>
    <col min="13319" max="13319" width="13.42578125" style="1" bestFit="1" customWidth="1"/>
    <col min="13320" max="13320" width="11.5703125" style="1" customWidth="1"/>
    <col min="13321" max="13321" width="11.7109375" style="1" customWidth="1"/>
    <col min="13322" max="13322" width="13.5703125" style="1" customWidth="1"/>
    <col min="13323" max="13323" width="14.5703125" style="1" customWidth="1"/>
    <col min="13324" max="13324" width="15.140625" style="1" customWidth="1"/>
    <col min="13325" max="13325" width="15.42578125" style="1" customWidth="1"/>
    <col min="13326" max="13326" width="13.5703125" style="1" bestFit="1" customWidth="1"/>
    <col min="13327" max="13568" width="11.42578125" style="1"/>
    <col min="13569" max="13569" width="8" style="1" customWidth="1"/>
    <col min="13570" max="13570" width="40.7109375" style="1" customWidth="1"/>
    <col min="13571" max="13571" width="9.85546875" style="1" customWidth="1"/>
    <col min="13572" max="13572" width="20.7109375" style="1" customWidth="1"/>
    <col min="13573" max="13573" width="16.140625" style="1" customWidth="1"/>
    <col min="13574" max="13574" width="14.28515625" style="1" customWidth="1"/>
    <col min="13575" max="13575" width="13.42578125" style="1" bestFit="1" customWidth="1"/>
    <col min="13576" max="13576" width="11.5703125" style="1" customWidth="1"/>
    <col min="13577" max="13577" width="11.7109375" style="1" customWidth="1"/>
    <col min="13578" max="13578" width="13.5703125" style="1" customWidth="1"/>
    <col min="13579" max="13579" width="14.5703125" style="1" customWidth="1"/>
    <col min="13580" max="13580" width="15.140625" style="1" customWidth="1"/>
    <col min="13581" max="13581" width="15.42578125" style="1" customWidth="1"/>
    <col min="13582" max="13582" width="13.5703125" style="1" bestFit="1" customWidth="1"/>
    <col min="13583" max="13824" width="11.42578125" style="1"/>
    <col min="13825" max="13825" width="8" style="1" customWidth="1"/>
    <col min="13826" max="13826" width="40.7109375" style="1" customWidth="1"/>
    <col min="13827" max="13827" width="9.85546875" style="1" customWidth="1"/>
    <col min="13828" max="13828" width="20.7109375" style="1" customWidth="1"/>
    <col min="13829" max="13829" width="16.140625" style="1" customWidth="1"/>
    <col min="13830" max="13830" width="14.28515625" style="1" customWidth="1"/>
    <col min="13831" max="13831" width="13.42578125" style="1" bestFit="1" customWidth="1"/>
    <col min="13832" max="13832" width="11.5703125" style="1" customWidth="1"/>
    <col min="13833" max="13833" width="11.7109375" style="1" customWidth="1"/>
    <col min="13834" max="13834" width="13.5703125" style="1" customWidth="1"/>
    <col min="13835" max="13835" width="14.5703125" style="1" customWidth="1"/>
    <col min="13836" max="13836" width="15.140625" style="1" customWidth="1"/>
    <col min="13837" max="13837" width="15.42578125" style="1" customWidth="1"/>
    <col min="13838" max="13838" width="13.5703125" style="1" bestFit="1" customWidth="1"/>
    <col min="13839" max="14080" width="11.42578125" style="1"/>
    <col min="14081" max="14081" width="8" style="1" customWidth="1"/>
    <col min="14082" max="14082" width="40.7109375" style="1" customWidth="1"/>
    <col min="14083" max="14083" width="9.85546875" style="1" customWidth="1"/>
    <col min="14084" max="14084" width="20.7109375" style="1" customWidth="1"/>
    <col min="14085" max="14085" width="16.140625" style="1" customWidth="1"/>
    <col min="14086" max="14086" width="14.28515625" style="1" customWidth="1"/>
    <col min="14087" max="14087" width="13.42578125" style="1" bestFit="1" customWidth="1"/>
    <col min="14088" max="14088" width="11.5703125" style="1" customWidth="1"/>
    <col min="14089" max="14089" width="11.7109375" style="1" customWidth="1"/>
    <col min="14090" max="14090" width="13.5703125" style="1" customWidth="1"/>
    <col min="14091" max="14091" width="14.5703125" style="1" customWidth="1"/>
    <col min="14092" max="14092" width="15.140625" style="1" customWidth="1"/>
    <col min="14093" max="14093" width="15.42578125" style="1" customWidth="1"/>
    <col min="14094" max="14094" width="13.5703125" style="1" bestFit="1" customWidth="1"/>
    <col min="14095" max="14336" width="11.42578125" style="1"/>
    <col min="14337" max="14337" width="8" style="1" customWidth="1"/>
    <col min="14338" max="14338" width="40.7109375" style="1" customWidth="1"/>
    <col min="14339" max="14339" width="9.85546875" style="1" customWidth="1"/>
    <col min="14340" max="14340" width="20.7109375" style="1" customWidth="1"/>
    <col min="14341" max="14341" width="16.140625" style="1" customWidth="1"/>
    <col min="14342" max="14342" width="14.28515625" style="1" customWidth="1"/>
    <col min="14343" max="14343" width="13.42578125" style="1" bestFit="1" customWidth="1"/>
    <col min="14344" max="14344" width="11.5703125" style="1" customWidth="1"/>
    <col min="14345" max="14345" width="11.7109375" style="1" customWidth="1"/>
    <col min="14346" max="14346" width="13.5703125" style="1" customWidth="1"/>
    <col min="14347" max="14347" width="14.5703125" style="1" customWidth="1"/>
    <col min="14348" max="14348" width="15.140625" style="1" customWidth="1"/>
    <col min="14349" max="14349" width="15.42578125" style="1" customWidth="1"/>
    <col min="14350" max="14350" width="13.5703125" style="1" bestFit="1" customWidth="1"/>
    <col min="14351" max="14592" width="11.42578125" style="1"/>
    <col min="14593" max="14593" width="8" style="1" customWidth="1"/>
    <col min="14594" max="14594" width="40.7109375" style="1" customWidth="1"/>
    <col min="14595" max="14595" width="9.85546875" style="1" customWidth="1"/>
    <col min="14596" max="14596" width="20.7109375" style="1" customWidth="1"/>
    <col min="14597" max="14597" width="16.140625" style="1" customWidth="1"/>
    <col min="14598" max="14598" width="14.28515625" style="1" customWidth="1"/>
    <col min="14599" max="14599" width="13.42578125" style="1" bestFit="1" customWidth="1"/>
    <col min="14600" max="14600" width="11.5703125" style="1" customWidth="1"/>
    <col min="14601" max="14601" width="11.7109375" style="1" customWidth="1"/>
    <col min="14602" max="14602" width="13.5703125" style="1" customWidth="1"/>
    <col min="14603" max="14603" width="14.5703125" style="1" customWidth="1"/>
    <col min="14604" max="14604" width="15.140625" style="1" customWidth="1"/>
    <col min="14605" max="14605" width="15.42578125" style="1" customWidth="1"/>
    <col min="14606" max="14606" width="13.5703125" style="1" bestFit="1" customWidth="1"/>
    <col min="14607" max="14848" width="11.42578125" style="1"/>
    <col min="14849" max="14849" width="8" style="1" customWidth="1"/>
    <col min="14850" max="14850" width="40.7109375" style="1" customWidth="1"/>
    <col min="14851" max="14851" width="9.85546875" style="1" customWidth="1"/>
    <col min="14852" max="14852" width="20.7109375" style="1" customWidth="1"/>
    <col min="14853" max="14853" width="16.140625" style="1" customWidth="1"/>
    <col min="14854" max="14854" width="14.28515625" style="1" customWidth="1"/>
    <col min="14855" max="14855" width="13.42578125" style="1" bestFit="1" customWidth="1"/>
    <col min="14856" max="14856" width="11.5703125" style="1" customWidth="1"/>
    <col min="14857" max="14857" width="11.7109375" style="1" customWidth="1"/>
    <col min="14858" max="14858" width="13.5703125" style="1" customWidth="1"/>
    <col min="14859" max="14859" width="14.5703125" style="1" customWidth="1"/>
    <col min="14860" max="14860" width="15.140625" style="1" customWidth="1"/>
    <col min="14861" max="14861" width="15.42578125" style="1" customWidth="1"/>
    <col min="14862" max="14862" width="13.5703125" style="1" bestFit="1" customWidth="1"/>
    <col min="14863" max="15104" width="11.42578125" style="1"/>
    <col min="15105" max="15105" width="8" style="1" customWidth="1"/>
    <col min="15106" max="15106" width="40.7109375" style="1" customWidth="1"/>
    <col min="15107" max="15107" width="9.85546875" style="1" customWidth="1"/>
    <col min="15108" max="15108" width="20.7109375" style="1" customWidth="1"/>
    <col min="15109" max="15109" width="16.140625" style="1" customWidth="1"/>
    <col min="15110" max="15110" width="14.28515625" style="1" customWidth="1"/>
    <col min="15111" max="15111" width="13.42578125" style="1" bestFit="1" customWidth="1"/>
    <col min="15112" max="15112" width="11.5703125" style="1" customWidth="1"/>
    <col min="15113" max="15113" width="11.7109375" style="1" customWidth="1"/>
    <col min="15114" max="15114" width="13.5703125" style="1" customWidth="1"/>
    <col min="15115" max="15115" width="14.5703125" style="1" customWidth="1"/>
    <col min="15116" max="15116" width="15.140625" style="1" customWidth="1"/>
    <col min="15117" max="15117" width="15.42578125" style="1" customWidth="1"/>
    <col min="15118" max="15118" width="13.5703125" style="1" bestFit="1" customWidth="1"/>
    <col min="15119" max="15360" width="11.42578125" style="1"/>
    <col min="15361" max="15361" width="8" style="1" customWidth="1"/>
    <col min="15362" max="15362" width="40.7109375" style="1" customWidth="1"/>
    <col min="15363" max="15363" width="9.85546875" style="1" customWidth="1"/>
    <col min="15364" max="15364" width="20.7109375" style="1" customWidth="1"/>
    <col min="15365" max="15365" width="16.140625" style="1" customWidth="1"/>
    <col min="15366" max="15366" width="14.28515625" style="1" customWidth="1"/>
    <col min="15367" max="15367" width="13.42578125" style="1" bestFit="1" customWidth="1"/>
    <col min="15368" max="15368" width="11.5703125" style="1" customWidth="1"/>
    <col min="15369" max="15369" width="11.7109375" style="1" customWidth="1"/>
    <col min="15370" max="15370" width="13.5703125" style="1" customWidth="1"/>
    <col min="15371" max="15371" width="14.5703125" style="1" customWidth="1"/>
    <col min="15372" max="15372" width="15.140625" style="1" customWidth="1"/>
    <col min="15373" max="15373" width="15.42578125" style="1" customWidth="1"/>
    <col min="15374" max="15374" width="13.5703125" style="1" bestFit="1" customWidth="1"/>
    <col min="15375" max="15616" width="11.42578125" style="1"/>
    <col min="15617" max="15617" width="8" style="1" customWidth="1"/>
    <col min="15618" max="15618" width="40.7109375" style="1" customWidth="1"/>
    <col min="15619" max="15619" width="9.85546875" style="1" customWidth="1"/>
    <col min="15620" max="15620" width="20.7109375" style="1" customWidth="1"/>
    <col min="15621" max="15621" width="16.140625" style="1" customWidth="1"/>
    <col min="15622" max="15622" width="14.28515625" style="1" customWidth="1"/>
    <col min="15623" max="15623" width="13.42578125" style="1" bestFit="1" customWidth="1"/>
    <col min="15624" max="15624" width="11.5703125" style="1" customWidth="1"/>
    <col min="15625" max="15625" width="11.7109375" style="1" customWidth="1"/>
    <col min="15626" max="15626" width="13.5703125" style="1" customWidth="1"/>
    <col min="15627" max="15627" width="14.5703125" style="1" customWidth="1"/>
    <col min="15628" max="15628" width="15.140625" style="1" customWidth="1"/>
    <col min="15629" max="15629" width="15.42578125" style="1" customWidth="1"/>
    <col min="15630" max="15630" width="13.5703125" style="1" bestFit="1" customWidth="1"/>
    <col min="15631" max="15872" width="11.42578125" style="1"/>
    <col min="15873" max="15873" width="8" style="1" customWidth="1"/>
    <col min="15874" max="15874" width="40.7109375" style="1" customWidth="1"/>
    <col min="15875" max="15875" width="9.85546875" style="1" customWidth="1"/>
    <col min="15876" max="15876" width="20.7109375" style="1" customWidth="1"/>
    <col min="15877" max="15877" width="16.140625" style="1" customWidth="1"/>
    <col min="15878" max="15878" width="14.28515625" style="1" customWidth="1"/>
    <col min="15879" max="15879" width="13.42578125" style="1" bestFit="1" customWidth="1"/>
    <col min="15880" max="15880" width="11.5703125" style="1" customWidth="1"/>
    <col min="15881" max="15881" width="11.7109375" style="1" customWidth="1"/>
    <col min="15882" max="15882" width="13.5703125" style="1" customWidth="1"/>
    <col min="15883" max="15883" width="14.5703125" style="1" customWidth="1"/>
    <col min="15884" max="15884" width="15.140625" style="1" customWidth="1"/>
    <col min="15885" max="15885" width="15.42578125" style="1" customWidth="1"/>
    <col min="15886" max="15886" width="13.5703125" style="1" bestFit="1" customWidth="1"/>
    <col min="15887" max="16128" width="11.42578125" style="1"/>
    <col min="16129" max="16129" width="8" style="1" customWidth="1"/>
    <col min="16130" max="16130" width="40.7109375" style="1" customWidth="1"/>
    <col min="16131" max="16131" width="9.85546875" style="1" customWidth="1"/>
    <col min="16132" max="16132" width="20.7109375" style="1" customWidth="1"/>
    <col min="16133" max="16133" width="16.140625" style="1" customWidth="1"/>
    <col min="16134" max="16134" width="14.28515625" style="1" customWidth="1"/>
    <col min="16135" max="16135" width="13.42578125" style="1" bestFit="1" customWidth="1"/>
    <col min="16136" max="16136" width="11.5703125" style="1" customWidth="1"/>
    <col min="16137" max="16137" width="11.7109375" style="1" customWidth="1"/>
    <col min="16138" max="16138" width="13.5703125" style="1" customWidth="1"/>
    <col min="16139" max="16139" width="14.5703125" style="1" customWidth="1"/>
    <col min="16140" max="16140" width="15.140625" style="1" customWidth="1"/>
    <col min="16141" max="16141" width="15.42578125" style="1" customWidth="1"/>
    <col min="16142" max="16142" width="13.5703125" style="1" bestFit="1" customWidth="1"/>
    <col min="16143" max="16384" width="11.42578125" style="1"/>
  </cols>
  <sheetData>
    <row r="1" spans="1:16" x14ac:dyDescent="0.2">
      <c r="A1" s="1343" t="s">
        <v>0</v>
      </c>
      <c r="B1" s="1343"/>
      <c r="C1" s="1343"/>
      <c r="D1" s="1343"/>
      <c r="E1" s="1343"/>
      <c r="F1" s="1343"/>
      <c r="G1" s="1343"/>
      <c r="H1" s="1343"/>
      <c r="I1" s="1343"/>
      <c r="J1" s="1343"/>
      <c r="K1" s="1343"/>
      <c r="L1" s="1343"/>
      <c r="M1" s="1343"/>
    </row>
    <row r="2" spans="1:16" x14ac:dyDescent="0.2">
      <c r="A2" s="1342" t="s">
        <v>1</v>
      </c>
      <c r="B2" s="1342"/>
      <c r="C2" s="1342"/>
      <c r="D2" s="1342"/>
      <c r="E2" s="1342"/>
      <c r="F2" s="1342"/>
      <c r="G2" s="1342"/>
      <c r="H2" s="1342"/>
      <c r="I2" s="1342"/>
      <c r="J2" s="1342"/>
      <c r="K2" s="1342"/>
      <c r="L2" s="1342"/>
      <c r="M2" s="1342"/>
    </row>
    <row r="3" spans="1:16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57" t="s">
        <v>223</v>
      </c>
      <c r="N3" s="5"/>
      <c r="O3" s="5"/>
      <c r="P3" s="5"/>
    </row>
    <row r="4" spans="1:16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3"/>
      <c r="N4" s="9"/>
      <c r="O4" s="9"/>
      <c r="P4" s="10"/>
    </row>
    <row r="5" spans="1:16" x14ac:dyDescent="0.2">
      <c r="A5" s="13"/>
      <c r="B5" s="12" t="s">
        <v>3</v>
      </c>
      <c r="C5" s="18" t="s">
        <v>224</v>
      </c>
      <c r="D5" s="18"/>
      <c r="E5" s="18"/>
      <c r="F5" s="18"/>
      <c r="G5" s="362"/>
      <c r="H5" s="13"/>
      <c r="I5" s="13"/>
      <c r="J5" s="13"/>
      <c r="K5" s="13"/>
      <c r="L5" s="12" t="s">
        <v>5</v>
      </c>
      <c r="M5" s="160">
        <v>4958280.12</v>
      </c>
      <c r="N5" s="15"/>
      <c r="O5" s="16"/>
      <c r="P5" s="16"/>
    </row>
    <row r="6" spans="1:16" x14ac:dyDescent="0.2">
      <c r="A6" s="13"/>
      <c r="B6" s="12" t="s">
        <v>6</v>
      </c>
      <c r="C6" s="17" t="s">
        <v>225</v>
      </c>
      <c r="D6" s="13"/>
      <c r="E6" s="18"/>
      <c r="F6" s="18"/>
      <c r="G6" s="18"/>
      <c r="H6" s="13"/>
      <c r="I6" s="13"/>
      <c r="J6" s="13"/>
      <c r="K6" s="13"/>
      <c r="L6" s="12" t="s">
        <v>7</v>
      </c>
      <c r="M6" s="160" t="s">
        <v>226</v>
      </c>
      <c r="N6" s="15"/>
      <c r="O6" s="16"/>
      <c r="P6" s="16"/>
    </row>
    <row r="7" spans="1:16" x14ac:dyDescent="0.2">
      <c r="A7" s="13"/>
      <c r="B7" s="12" t="s">
        <v>8</v>
      </c>
      <c r="C7" s="18" t="s">
        <v>126</v>
      </c>
      <c r="D7" s="18"/>
      <c r="E7" s="18"/>
      <c r="F7" s="18"/>
      <c r="G7" s="19"/>
      <c r="H7" s="13"/>
      <c r="I7" s="13"/>
      <c r="J7" s="13"/>
      <c r="K7" s="13"/>
      <c r="L7" s="12" t="s">
        <v>10</v>
      </c>
      <c r="M7" s="161" t="s">
        <v>227</v>
      </c>
      <c r="N7" s="15"/>
      <c r="O7" s="16"/>
      <c r="P7" s="16"/>
    </row>
    <row r="8" spans="1:16" x14ac:dyDescent="0.2">
      <c r="A8" s="13"/>
      <c r="B8" s="12" t="s">
        <v>12</v>
      </c>
      <c r="C8" s="18" t="s">
        <v>228</v>
      </c>
      <c r="D8" s="18"/>
      <c r="E8" s="18"/>
      <c r="F8" s="18"/>
      <c r="G8" s="18"/>
      <c r="H8" s="13"/>
      <c r="I8" s="13"/>
      <c r="J8" s="13"/>
      <c r="K8" s="13"/>
      <c r="L8" s="13"/>
      <c r="M8" s="13"/>
      <c r="N8" s="16"/>
      <c r="O8" s="16"/>
      <c r="P8" s="16"/>
    </row>
    <row r="9" spans="1:16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6" x14ac:dyDescent="0.2">
      <c r="A10" s="1344" t="s">
        <v>229</v>
      </c>
      <c r="B10" s="1344"/>
      <c r="C10" s="1344"/>
      <c r="D10" s="1344"/>
      <c r="E10" s="1344"/>
      <c r="F10" s="1344"/>
      <c r="G10" s="1345" t="s">
        <v>15</v>
      </c>
      <c r="H10" s="1345"/>
      <c r="I10" s="1345"/>
      <c r="J10" s="1345"/>
      <c r="K10" s="1346" t="s">
        <v>16</v>
      </c>
      <c r="L10" s="1346"/>
      <c r="M10" s="1346"/>
    </row>
    <row r="11" spans="1:16" ht="13.5" thickBot="1" x14ac:dyDescent="0.25">
      <c r="A11" s="126" t="s">
        <v>17</v>
      </c>
      <c r="B11" s="22" t="s">
        <v>18</v>
      </c>
      <c r="C11" s="22" t="s">
        <v>19</v>
      </c>
      <c r="D11" s="22" t="s">
        <v>98</v>
      </c>
      <c r="E11" s="23" t="s">
        <v>21</v>
      </c>
      <c r="F11" s="24" t="s">
        <v>22</v>
      </c>
      <c r="G11" s="25" t="s">
        <v>23</v>
      </c>
      <c r="H11" s="26" t="s">
        <v>24</v>
      </c>
      <c r="I11" s="27" t="s">
        <v>25</v>
      </c>
      <c r="J11" s="28" t="s">
        <v>26</v>
      </c>
      <c r="K11" s="29" t="s">
        <v>23</v>
      </c>
      <c r="L11" s="30" t="s">
        <v>24</v>
      </c>
      <c r="M11" s="127" t="s">
        <v>25</v>
      </c>
      <c r="N11" s="31"/>
    </row>
    <row r="12" spans="1:16" ht="12" customHeight="1" x14ac:dyDescent="0.2">
      <c r="A12" s="456">
        <v>1</v>
      </c>
      <c r="B12" s="363" t="s">
        <v>129</v>
      </c>
      <c r="C12" s="34"/>
      <c r="D12" s="35"/>
      <c r="E12" s="36"/>
      <c r="F12" s="36"/>
      <c r="G12" s="37"/>
      <c r="H12" s="37"/>
      <c r="I12" s="38"/>
      <c r="J12" s="39"/>
      <c r="K12" s="40"/>
      <c r="L12" s="41"/>
      <c r="M12" s="457"/>
      <c r="N12" s="42"/>
    </row>
    <row r="13" spans="1:16" ht="12.75" customHeight="1" x14ac:dyDescent="0.2">
      <c r="A13" s="458">
        <v>1.01</v>
      </c>
      <c r="B13" s="364" t="s">
        <v>230</v>
      </c>
      <c r="C13" s="35" t="s">
        <v>29</v>
      </c>
      <c r="D13" s="36">
        <v>2635</v>
      </c>
      <c r="E13" s="60">
        <v>21.88</v>
      </c>
      <c r="F13" s="64">
        <f>D13*E13</f>
        <v>57653.799999999996</v>
      </c>
      <c r="G13" s="49">
        <v>2635</v>
      </c>
      <c r="H13" s="459"/>
      <c r="I13" s="51">
        <f>G13+H13</f>
        <v>2635</v>
      </c>
      <c r="J13" s="365">
        <f>(I13/D13)*100</f>
        <v>100</v>
      </c>
      <c r="K13" s="460">
        <v>57653.8</v>
      </c>
      <c r="L13" s="88"/>
      <c r="M13" s="457">
        <f>K13+L13</f>
        <v>57653.8</v>
      </c>
      <c r="N13" s="57"/>
    </row>
    <row r="14" spans="1:16" ht="24" customHeight="1" x14ac:dyDescent="0.2">
      <c r="A14" s="458">
        <v>1.02</v>
      </c>
      <c r="B14" s="364" t="s">
        <v>231</v>
      </c>
      <c r="C14" s="35" t="s">
        <v>31</v>
      </c>
      <c r="D14" s="36">
        <v>1</v>
      </c>
      <c r="E14" s="60">
        <v>6200</v>
      </c>
      <c r="F14" s="64">
        <f>D14*E14</f>
        <v>6200</v>
      </c>
      <c r="G14" s="49">
        <v>1</v>
      </c>
      <c r="H14" s="459"/>
      <c r="I14" s="51">
        <f>G14+H14</f>
        <v>1</v>
      </c>
      <c r="J14" s="365">
        <f>(I14/D14)*100</f>
        <v>100</v>
      </c>
      <c r="K14" s="460">
        <v>6200</v>
      </c>
      <c r="L14" s="88"/>
      <c r="M14" s="457">
        <f>K14+L14</f>
        <v>6200</v>
      </c>
      <c r="N14" s="57"/>
    </row>
    <row r="15" spans="1:16" ht="12.75" customHeight="1" x14ac:dyDescent="0.2">
      <c r="A15" s="458">
        <v>1.03</v>
      </c>
      <c r="B15" s="364" t="s">
        <v>131</v>
      </c>
      <c r="C15" s="35" t="s">
        <v>29</v>
      </c>
      <c r="D15" s="36">
        <v>2635</v>
      </c>
      <c r="E15" s="60">
        <v>34.840000000000003</v>
      </c>
      <c r="F15" s="64">
        <f>D15*E15</f>
        <v>91803.400000000009</v>
      </c>
      <c r="G15" s="49">
        <v>2635</v>
      </c>
      <c r="H15" s="459"/>
      <c r="I15" s="51">
        <f>G15+H15</f>
        <v>2635</v>
      </c>
      <c r="J15" s="365">
        <f>(I15/D15)*100</f>
        <v>100</v>
      </c>
      <c r="K15" s="460">
        <v>91803.4</v>
      </c>
      <c r="L15" s="88"/>
      <c r="M15" s="457">
        <f t="shared" ref="M15:M24" si="0">K15+L15</f>
        <v>91803.4</v>
      </c>
      <c r="N15" s="57"/>
    </row>
    <row r="16" spans="1:16" ht="12.75" customHeight="1" x14ac:dyDescent="0.2">
      <c r="A16" s="458">
        <v>1.04</v>
      </c>
      <c r="B16" s="364" t="s">
        <v>232</v>
      </c>
      <c r="C16" s="35" t="s">
        <v>31</v>
      </c>
      <c r="D16" s="36">
        <v>1</v>
      </c>
      <c r="E16" s="60">
        <v>7140</v>
      </c>
      <c r="F16" s="64">
        <f>D16*E16</f>
        <v>7140</v>
      </c>
      <c r="G16" s="49">
        <v>1</v>
      </c>
      <c r="H16" s="459"/>
      <c r="I16" s="51">
        <f>G16+H16</f>
        <v>1</v>
      </c>
      <c r="J16" s="365">
        <f>(I16/D16)*100</f>
        <v>100</v>
      </c>
      <c r="K16" s="460">
        <v>7140</v>
      </c>
      <c r="L16" s="88"/>
      <c r="M16" s="457">
        <f t="shared" si="0"/>
        <v>7140</v>
      </c>
      <c r="N16" s="57"/>
    </row>
    <row r="17" spans="1:14" ht="12.75" customHeight="1" x14ac:dyDescent="0.2">
      <c r="A17" s="461"/>
      <c r="B17" s="59" t="s">
        <v>196</v>
      </c>
      <c r="C17" s="35"/>
      <c r="D17" s="36"/>
      <c r="E17" s="60"/>
      <c r="F17" s="366">
        <f>F13+F14+F15+F16</f>
        <v>162797.20000000001</v>
      </c>
      <c r="G17" s="49"/>
      <c r="H17" s="459"/>
      <c r="I17" s="51"/>
      <c r="J17" s="365"/>
      <c r="K17" s="462">
        <f>K13+K14+K15+K16</f>
        <v>162797.20000000001</v>
      </c>
      <c r="L17" s="62"/>
      <c r="M17" s="463">
        <f t="shared" si="0"/>
        <v>162797.20000000001</v>
      </c>
      <c r="N17" s="57"/>
    </row>
    <row r="18" spans="1:14" ht="12.75" customHeight="1" x14ac:dyDescent="0.2">
      <c r="A18" s="456">
        <v>2</v>
      </c>
      <c r="B18" s="59" t="s">
        <v>36</v>
      </c>
      <c r="C18" s="35"/>
      <c r="D18" s="36"/>
      <c r="E18" s="36"/>
      <c r="F18" s="64"/>
      <c r="G18" s="49"/>
      <c r="H18" s="459"/>
      <c r="I18" s="51"/>
      <c r="J18" s="365"/>
      <c r="K18" s="40"/>
      <c r="L18" s="53"/>
      <c r="M18" s="457"/>
      <c r="N18" s="57"/>
    </row>
    <row r="19" spans="1:14" ht="12.75" customHeight="1" x14ac:dyDescent="0.2">
      <c r="A19" s="458">
        <v>2.0099999999999998</v>
      </c>
      <c r="B19" s="364" t="s">
        <v>134</v>
      </c>
      <c r="C19" s="35" t="s">
        <v>135</v>
      </c>
      <c r="D19" s="36">
        <v>1739.1</v>
      </c>
      <c r="E19" s="36">
        <v>319.36</v>
      </c>
      <c r="F19" s="64">
        <f>D19*E19</f>
        <v>555398.97600000002</v>
      </c>
      <c r="G19" s="464">
        <v>1739.1</v>
      </c>
      <c r="H19" s="459"/>
      <c r="I19" s="464">
        <f>G19+H19</f>
        <v>1739.1</v>
      </c>
      <c r="J19" s="365">
        <f>(I19/D19)*100</f>
        <v>100</v>
      </c>
      <c r="K19" s="460">
        <f>G19*E19</f>
        <v>555398.97600000002</v>
      </c>
      <c r="L19" s="88"/>
      <c r="M19" s="457">
        <f t="shared" si="0"/>
        <v>555398.97600000002</v>
      </c>
      <c r="N19" s="57"/>
    </row>
    <row r="20" spans="1:14" ht="12.75" customHeight="1" x14ac:dyDescent="0.2">
      <c r="A20" s="465">
        <v>2.02</v>
      </c>
      <c r="B20" s="369" t="s">
        <v>198</v>
      </c>
      <c r="C20" s="85" t="s">
        <v>135</v>
      </c>
      <c r="D20" s="370">
        <v>158.1</v>
      </c>
      <c r="E20" s="370">
        <v>1343.44</v>
      </c>
      <c r="F20" s="371">
        <f>D20*E20</f>
        <v>212397.864</v>
      </c>
      <c r="G20" s="464">
        <v>158.1</v>
      </c>
      <c r="H20" s="466"/>
      <c r="I20" s="464">
        <f>G20+H20</f>
        <v>158.1</v>
      </c>
      <c r="J20" s="365">
        <f>(I20/D20)*100</f>
        <v>100</v>
      </c>
      <c r="K20" s="460">
        <f>G20*E20</f>
        <v>212397.864</v>
      </c>
      <c r="L20" s="88"/>
      <c r="M20" s="457">
        <f t="shared" si="0"/>
        <v>212397.864</v>
      </c>
      <c r="N20" s="57"/>
    </row>
    <row r="21" spans="1:14" x14ac:dyDescent="0.2">
      <c r="A21" s="467">
        <v>2.0299999999999998</v>
      </c>
      <c r="B21" s="364" t="s">
        <v>233</v>
      </c>
      <c r="C21" s="372" t="s">
        <v>135</v>
      </c>
      <c r="D21" s="36">
        <v>948.6</v>
      </c>
      <c r="E21" s="373">
        <v>411.25</v>
      </c>
      <c r="F21" s="60">
        <f>D21*E21</f>
        <v>390111.75</v>
      </c>
      <c r="G21" s="464">
        <v>948.6</v>
      </c>
      <c r="H21" s="459"/>
      <c r="I21" s="464">
        <f>G21+H21</f>
        <v>948.6</v>
      </c>
      <c r="J21" s="365">
        <f>(I21/D21)*100</f>
        <v>100</v>
      </c>
      <c r="K21" s="460">
        <f>G21*E21</f>
        <v>390111.75</v>
      </c>
      <c r="L21" s="88"/>
      <c r="M21" s="457">
        <f t="shared" si="0"/>
        <v>390111.75</v>
      </c>
      <c r="N21" s="57"/>
    </row>
    <row r="22" spans="1:14" ht="25.5" customHeight="1" x14ac:dyDescent="0.2">
      <c r="A22" s="468">
        <v>2.04</v>
      </c>
      <c r="B22" s="374" t="s">
        <v>234</v>
      </c>
      <c r="C22" s="375" t="s">
        <v>135</v>
      </c>
      <c r="D22" s="376">
        <v>632.4</v>
      </c>
      <c r="E22" s="376">
        <v>723.25</v>
      </c>
      <c r="F22" s="377">
        <f>D22*E22</f>
        <v>457383.3</v>
      </c>
      <c r="G22" s="464">
        <v>632.4</v>
      </c>
      <c r="H22" s="469"/>
      <c r="I22" s="464">
        <f>G22+H22</f>
        <v>632.4</v>
      </c>
      <c r="J22" s="365">
        <f>(I22/D22)*100</f>
        <v>100</v>
      </c>
      <c r="K22" s="460">
        <f>G22*E22</f>
        <v>457383.3</v>
      </c>
      <c r="L22" s="88"/>
      <c r="M22" s="457">
        <f t="shared" si="0"/>
        <v>457383.3</v>
      </c>
      <c r="N22" s="57"/>
    </row>
    <row r="23" spans="1:14" ht="12.75" customHeight="1" x14ac:dyDescent="0.2">
      <c r="A23" s="458">
        <v>2.0499999999999998</v>
      </c>
      <c r="B23" s="364" t="s">
        <v>200</v>
      </c>
      <c r="C23" s="35" t="s">
        <v>135</v>
      </c>
      <c r="D23" s="36">
        <v>1027.6500000000001</v>
      </c>
      <c r="E23" s="36">
        <v>234.37</v>
      </c>
      <c r="F23" s="60">
        <f>D23*E23</f>
        <v>240850.33050000004</v>
      </c>
      <c r="G23" s="464">
        <v>1027.6500000000001</v>
      </c>
      <c r="H23" s="459"/>
      <c r="I23" s="464">
        <f>G23+H23</f>
        <v>1027.6500000000001</v>
      </c>
      <c r="J23" s="365">
        <f>(I23/D23)*100</f>
        <v>100</v>
      </c>
      <c r="K23" s="460">
        <f>G23*E23</f>
        <v>240850.33050000004</v>
      </c>
      <c r="L23" s="88"/>
      <c r="M23" s="457">
        <f t="shared" si="0"/>
        <v>240850.33050000004</v>
      </c>
      <c r="N23" s="57"/>
    </row>
    <row r="24" spans="1:14" ht="13.5" customHeight="1" x14ac:dyDescent="0.2">
      <c r="A24" s="461"/>
      <c r="B24" s="59" t="s">
        <v>43</v>
      </c>
      <c r="C24" s="35"/>
      <c r="D24" s="36"/>
      <c r="E24" s="36"/>
      <c r="F24" s="80">
        <f>F19+F20+F21+F22+F23</f>
        <v>1856142.2205000003</v>
      </c>
      <c r="G24" s="37"/>
      <c r="H24" s="37"/>
      <c r="I24" s="51"/>
      <c r="J24" s="365"/>
      <c r="K24" s="470">
        <f>K19+K20+K21+K22+K23</f>
        <v>1856142.2205000003</v>
      </c>
      <c r="L24" s="429"/>
      <c r="M24" s="471">
        <f t="shared" si="0"/>
        <v>1856142.2205000003</v>
      </c>
      <c r="N24" s="57"/>
    </row>
    <row r="25" spans="1:14" ht="12.75" customHeight="1" x14ac:dyDescent="0.2">
      <c r="A25" s="472">
        <v>3</v>
      </c>
      <c r="B25" s="84" t="s">
        <v>141</v>
      </c>
      <c r="C25" s="85"/>
      <c r="D25" s="370"/>
      <c r="E25" s="370"/>
      <c r="F25" s="380"/>
      <c r="G25" s="86"/>
      <c r="H25" s="86"/>
      <c r="I25" s="473"/>
      <c r="J25" s="474"/>
      <c r="K25" s="87"/>
      <c r="L25" s="88"/>
      <c r="M25" s="475"/>
      <c r="N25" s="57"/>
    </row>
    <row r="26" spans="1:14" ht="12.75" customHeight="1" x14ac:dyDescent="0.2">
      <c r="A26" s="476">
        <v>3.01</v>
      </c>
      <c r="B26" s="369" t="s">
        <v>235</v>
      </c>
      <c r="C26" s="382"/>
      <c r="D26" s="370"/>
      <c r="E26" s="383"/>
      <c r="F26" s="380"/>
      <c r="G26" s="93"/>
      <c r="H26" s="72"/>
      <c r="I26" s="477"/>
      <c r="J26" s="474"/>
      <c r="K26" s="94"/>
      <c r="L26" s="88"/>
      <c r="M26" s="478"/>
      <c r="N26" s="57"/>
    </row>
    <row r="27" spans="1:14" ht="12.75" customHeight="1" x14ac:dyDescent="0.2">
      <c r="A27" s="479"/>
      <c r="B27" s="480" t="s">
        <v>236</v>
      </c>
      <c r="C27" s="481" t="s">
        <v>29</v>
      </c>
      <c r="D27" s="482">
        <v>1926.75</v>
      </c>
      <c r="E27" s="483">
        <v>334.63</v>
      </c>
      <c r="F27" s="484">
        <f>D27*E27</f>
        <v>644748.35250000004</v>
      </c>
      <c r="G27" s="485"/>
      <c r="H27" s="486"/>
      <c r="I27" s="487"/>
      <c r="J27" s="488"/>
      <c r="K27" s="489"/>
      <c r="L27" s="490"/>
      <c r="M27" s="491"/>
      <c r="N27" s="57"/>
    </row>
    <row r="28" spans="1:14" ht="12.75" customHeight="1" x14ac:dyDescent="0.2">
      <c r="A28" s="476">
        <v>3.02</v>
      </c>
      <c r="B28" s="369" t="s">
        <v>237</v>
      </c>
      <c r="C28" s="382"/>
      <c r="D28" s="370"/>
      <c r="E28" s="383"/>
      <c r="F28" s="380"/>
      <c r="G28" s="93"/>
      <c r="H28" s="86"/>
      <c r="I28" s="492"/>
      <c r="J28" s="493"/>
      <c r="K28" s="87"/>
      <c r="L28" s="494"/>
      <c r="M28" s="495"/>
      <c r="N28" s="57"/>
    </row>
    <row r="29" spans="1:14" ht="12.75" customHeight="1" x14ac:dyDescent="0.2">
      <c r="A29" s="479"/>
      <c r="B29" s="480" t="s">
        <v>236</v>
      </c>
      <c r="C29" s="481" t="s">
        <v>29</v>
      </c>
      <c r="D29" s="482">
        <v>840</v>
      </c>
      <c r="E29" s="483">
        <v>439.63</v>
      </c>
      <c r="F29" s="484">
        <f t="shared" ref="F29:F36" si="1">D29*E29</f>
        <v>369289.2</v>
      </c>
      <c r="G29" s="485">
        <v>840</v>
      </c>
      <c r="H29" s="486"/>
      <c r="I29" s="487">
        <f>G29+H29</f>
        <v>840</v>
      </c>
      <c r="J29" s="488">
        <f>(I29/D29)*100</f>
        <v>100</v>
      </c>
      <c r="K29" s="496">
        <v>369289.2</v>
      </c>
      <c r="L29" s="490"/>
      <c r="M29" s="491">
        <f>K29+L29</f>
        <v>369289.2</v>
      </c>
      <c r="N29" s="57"/>
    </row>
    <row r="30" spans="1:14" ht="12.75" customHeight="1" x14ac:dyDescent="0.2">
      <c r="A30" s="467">
        <v>3.03</v>
      </c>
      <c r="B30" s="364" t="s">
        <v>238</v>
      </c>
      <c r="C30" s="372" t="s">
        <v>239</v>
      </c>
      <c r="D30" s="36">
        <v>35</v>
      </c>
      <c r="E30" s="373">
        <v>981.5</v>
      </c>
      <c r="F30" s="60">
        <f t="shared" si="1"/>
        <v>34352.5</v>
      </c>
      <c r="G30" s="74"/>
      <c r="H30" s="37"/>
      <c r="I30" s="487"/>
      <c r="J30" s="488"/>
      <c r="K30" s="40"/>
      <c r="L30" s="497"/>
      <c r="M30" s="457"/>
      <c r="N30" s="57"/>
    </row>
    <row r="31" spans="1:14" ht="12.75" customHeight="1" x14ac:dyDescent="0.2">
      <c r="A31" s="498">
        <v>3.04</v>
      </c>
      <c r="B31" s="480" t="s">
        <v>240</v>
      </c>
      <c r="C31" s="481" t="s">
        <v>239</v>
      </c>
      <c r="D31" s="482">
        <v>8</v>
      </c>
      <c r="E31" s="483">
        <v>981.5</v>
      </c>
      <c r="F31" s="499">
        <f t="shared" si="1"/>
        <v>7852</v>
      </c>
      <c r="G31" s="485"/>
      <c r="H31" s="500"/>
      <c r="I31" s="487"/>
      <c r="J31" s="488"/>
      <c r="K31" s="501"/>
      <c r="L31" s="494"/>
      <c r="M31" s="495"/>
      <c r="N31" s="57"/>
    </row>
    <row r="32" spans="1:14" ht="12.75" customHeight="1" x14ac:dyDescent="0.2">
      <c r="A32" s="476">
        <v>3.05</v>
      </c>
      <c r="B32" s="364" t="s">
        <v>240</v>
      </c>
      <c r="C32" s="382" t="s">
        <v>239</v>
      </c>
      <c r="D32" s="370">
        <v>10</v>
      </c>
      <c r="E32" s="383">
        <v>981.5</v>
      </c>
      <c r="F32" s="380">
        <f t="shared" si="1"/>
        <v>9815</v>
      </c>
      <c r="G32" s="93"/>
      <c r="H32" s="86"/>
      <c r="I32" s="487"/>
      <c r="J32" s="488"/>
      <c r="K32" s="87"/>
      <c r="L32" s="502"/>
      <c r="M32" s="475"/>
      <c r="N32" s="57"/>
    </row>
    <row r="33" spans="1:14" ht="12.75" customHeight="1" x14ac:dyDescent="0.2">
      <c r="A33" s="467">
        <v>3.06</v>
      </c>
      <c r="B33" s="364" t="s">
        <v>241</v>
      </c>
      <c r="C33" s="372" t="s">
        <v>239</v>
      </c>
      <c r="D33" s="36">
        <v>25</v>
      </c>
      <c r="E33" s="373">
        <v>1282.5</v>
      </c>
      <c r="F33" s="60">
        <f t="shared" si="1"/>
        <v>32062.5</v>
      </c>
      <c r="G33" s="74"/>
      <c r="H33" s="37"/>
      <c r="I33" s="487"/>
      <c r="J33" s="488"/>
      <c r="K33" s="40"/>
      <c r="L33" s="497"/>
      <c r="M33" s="457"/>
      <c r="N33" s="57"/>
    </row>
    <row r="34" spans="1:14" ht="12.75" customHeight="1" x14ac:dyDescent="0.2">
      <c r="A34" s="503">
        <v>3.07</v>
      </c>
      <c r="B34" s="374" t="s">
        <v>238</v>
      </c>
      <c r="C34" s="504" t="s">
        <v>239</v>
      </c>
      <c r="D34" s="376">
        <v>5</v>
      </c>
      <c r="E34" s="505">
        <v>1282.5</v>
      </c>
      <c r="F34" s="499">
        <f t="shared" si="1"/>
        <v>6412.5</v>
      </c>
      <c r="G34" s="506"/>
      <c r="H34" s="378">
        <v>4</v>
      </c>
      <c r="I34" s="487">
        <f>G34+H34</f>
        <v>4</v>
      </c>
      <c r="J34" s="488">
        <f>(I34/D34)*100</f>
        <v>80</v>
      </c>
      <c r="K34" s="507"/>
      <c r="L34" s="508">
        <f>H34*E34</f>
        <v>5130</v>
      </c>
      <c r="M34" s="509">
        <f>K34+L34</f>
        <v>5130</v>
      </c>
      <c r="N34" s="57"/>
    </row>
    <row r="35" spans="1:14" ht="12.75" customHeight="1" x14ac:dyDescent="0.2">
      <c r="A35" s="503">
        <v>3.08</v>
      </c>
      <c r="B35" s="374" t="s">
        <v>242</v>
      </c>
      <c r="C35" s="504" t="s">
        <v>206</v>
      </c>
      <c r="D35" s="376">
        <v>1</v>
      </c>
      <c r="E35" s="505">
        <v>178.96</v>
      </c>
      <c r="F35" s="499">
        <f t="shared" si="1"/>
        <v>178.96</v>
      </c>
      <c r="G35" s="506"/>
      <c r="H35" s="378"/>
      <c r="I35" s="487"/>
      <c r="J35" s="488"/>
      <c r="K35" s="507"/>
      <c r="L35" s="508"/>
      <c r="M35" s="509"/>
      <c r="N35" s="57"/>
    </row>
    <row r="36" spans="1:14" ht="12.75" customHeight="1" x14ac:dyDescent="0.2">
      <c r="A36" s="503">
        <v>3.09</v>
      </c>
      <c r="B36" s="374" t="s">
        <v>243</v>
      </c>
      <c r="C36" s="504" t="s">
        <v>239</v>
      </c>
      <c r="D36" s="376">
        <v>6</v>
      </c>
      <c r="E36" s="505">
        <v>1326</v>
      </c>
      <c r="F36" s="499">
        <f t="shared" si="1"/>
        <v>7956</v>
      </c>
      <c r="G36" s="506">
        <v>6</v>
      </c>
      <c r="H36" s="378"/>
      <c r="I36" s="487">
        <f>G36+H36</f>
        <v>6</v>
      </c>
      <c r="J36" s="488">
        <f>(I36/D36)*100</f>
        <v>100</v>
      </c>
      <c r="K36" s="510">
        <f>G36*E36</f>
        <v>7956</v>
      </c>
      <c r="L36" s="53"/>
      <c r="M36" s="509">
        <f>K36+L36</f>
        <v>7956</v>
      </c>
      <c r="N36" s="57"/>
    </row>
    <row r="37" spans="1:14" ht="12.75" customHeight="1" x14ac:dyDescent="0.2">
      <c r="A37" s="511"/>
      <c r="B37" s="433" t="s">
        <v>244</v>
      </c>
      <c r="C37" s="375"/>
      <c r="D37" s="376"/>
      <c r="E37" s="376"/>
      <c r="F37" s="512">
        <f>F27+F29+F30+F31+F32+F33+F34+F35+F36</f>
        <v>1112667.0125</v>
      </c>
      <c r="G37" s="378"/>
      <c r="H37" s="378"/>
      <c r="I37" s="487"/>
      <c r="J37" s="488"/>
      <c r="K37" s="513">
        <f>K29+K36</f>
        <v>377245.2</v>
      </c>
      <c r="L37" s="514">
        <f>L36+L34</f>
        <v>5130</v>
      </c>
      <c r="M37" s="515">
        <f>K37+L37</f>
        <v>382375.2</v>
      </c>
      <c r="N37" s="57"/>
    </row>
    <row r="38" spans="1:14" ht="25.5" customHeight="1" x14ac:dyDescent="0.2">
      <c r="A38" s="456">
        <v>4</v>
      </c>
      <c r="B38" s="59" t="s">
        <v>245</v>
      </c>
      <c r="C38" s="35"/>
      <c r="D38" s="36"/>
      <c r="E38" s="36"/>
      <c r="F38" s="60"/>
      <c r="G38" s="37"/>
      <c r="H38" s="37"/>
      <c r="I38" s="487"/>
      <c r="J38" s="488"/>
      <c r="K38" s="40"/>
      <c r="L38" s="53" t="s">
        <v>96</v>
      </c>
      <c r="M38" s="457"/>
      <c r="N38" s="57"/>
    </row>
    <row r="39" spans="1:14" ht="36.75" customHeight="1" x14ac:dyDescent="0.2">
      <c r="A39" s="458">
        <v>4.01</v>
      </c>
      <c r="B39" s="364" t="s">
        <v>246</v>
      </c>
      <c r="C39" s="35" t="s">
        <v>239</v>
      </c>
      <c r="D39" s="36">
        <v>81</v>
      </c>
      <c r="E39" s="36">
        <v>2906.55</v>
      </c>
      <c r="F39" s="60">
        <f>D39*E39</f>
        <v>235430.55000000002</v>
      </c>
      <c r="G39" s="37">
        <v>10</v>
      </c>
      <c r="H39" s="37"/>
      <c r="I39" s="487">
        <f>G39+H39</f>
        <v>10</v>
      </c>
      <c r="J39" s="488"/>
      <c r="K39" s="516">
        <f>I39*E39</f>
        <v>29065.5</v>
      </c>
      <c r="L39" s="88"/>
      <c r="M39" s="457"/>
      <c r="N39" s="57"/>
    </row>
    <row r="40" spans="1:14" ht="24.75" customHeight="1" thickBot="1" x14ac:dyDescent="0.25">
      <c r="A40" s="43"/>
      <c r="B40" s="517" t="s">
        <v>247</v>
      </c>
      <c r="C40" s="518"/>
      <c r="D40" s="519"/>
      <c r="E40" s="519"/>
      <c r="F40" s="520">
        <f>F39</f>
        <v>235430.55000000002</v>
      </c>
      <c r="G40" s="521"/>
      <c r="H40" s="521"/>
      <c r="I40" s="522"/>
      <c r="J40" s="523"/>
      <c r="K40" s="524"/>
      <c r="L40" s="525">
        <f>L39</f>
        <v>0</v>
      </c>
      <c r="M40" s="526">
        <f>K40+L40</f>
        <v>0</v>
      </c>
      <c r="N40" s="57"/>
    </row>
    <row r="41" spans="1:14" ht="24.75" customHeight="1" x14ac:dyDescent="0.2">
      <c r="A41" s="527"/>
      <c r="B41" s="528"/>
      <c r="C41" s="529"/>
      <c r="D41" s="530"/>
      <c r="E41" s="530"/>
      <c r="F41" s="531"/>
      <c r="G41" s="530"/>
      <c r="H41" s="530"/>
      <c r="I41" s="532"/>
      <c r="J41" s="533"/>
      <c r="K41" s="529"/>
      <c r="L41" s="534"/>
      <c r="M41" s="535"/>
      <c r="N41" s="57"/>
    </row>
    <row r="42" spans="1:14" ht="24.75" customHeight="1" x14ac:dyDescent="0.2">
      <c r="A42" s="527"/>
      <c r="B42" s="528"/>
      <c r="C42" s="529"/>
      <c r="D42" s="530"/>
      <c r="E42" s="530"/>
      <c r="F42" s="531"/>
      <c r="G42" s="530"/>
      <c r="H42" s="530"/>
      <c r="I42" s="532"/>
      <c r="J42" s="533"/>
      <c r="K42" s="529"/>
      <c r="L42" s="534"/>
      <c r="M42" s="535"/>
      <c r="N42" s="57"/>
    </row>
    <row r="43" spans="1:14" ht="24.75" customHeight="1" x14ac:dyDescent="0.2">
      <c r="A43" s="527"/>
      <c r="B43" s="528"/>
      <c r="C43" s="529"/>
      <c r="D43" s="530"/>
      <c r="E43" s="530"/>
      <c r="F43" s="531"/>
      <c r="G43" s="530"/>
      <c r="H43" s="530"/>
      <c r="I43" s="532"/>
      <c r="J43" s="533"/>
      <c r="K43" s="529"/>
      <c r="L43" s="534"/>
      <c r="M43" s="535"/>
      <c r="N43" s="57"/>
    </row>
    <row r="44" spans="1:14" ht="12.75" customHeight="1" x14ac:dyDescent="0.2">
      <c r="A44" s="1343" t="s">
        <v>0</v>
      </c>
      <c r="B44" s="1343"/>
      <c r="C44" s="1343"/>
      <c r="D44" s="1343"/>
      <c r="E44" s="1343"/>
      <c r="F44" s="1343"/>
      <c r="G44" s="1343"/>
      <c r="H44" s="1343"/>
      <c r="I44" s="1343"/>
      <c r="J44" s="1343"/>
      <c r="K44" s="1343"/>
      <c r="L44" s="1343"/>
      <c r="M44" s="1343"/>
      <c r="N44" s="57"/>
    </row>
    <row r="45" spans="1:14" ht="12.75" customHeight="1" x14ac:dyDescent="0.2">
      <c r="A45" s="1342" t="s">
        <v>1</v>
      </c>
      <c r="B45" s="1342"/>
      <c r="C45" s="1342"/>
      <c r="D45" s="1342"/>
      <c r="E45" s="1342"/>
      <c r="F45" s="1342"/>
      <c r="G45" s="1342"/>
      <c r="H45" s="1342"/>
      <c r="I45" s="1342"/>
      <c r="J45" s="1342"/>
      <c r="K45" s="1342"/>
      <c r="L45" s="1342"/>
      <c r="M45" s="1342"/>
      <c r="N45" s="57"/>
    </row>
    <row r="46" spans="1:14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57" t="s">
        <v>248</v>
      </c>
      <c r="N46" s="57"/>
    </row>
    <row r="47" spans="1:14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3"/>
      <c r="N47" s="57"/>
    </row>
    <row r="48" spans="1:14" ht="12.75" customHeight="1" x14ac:dyDescent="0.2">
      <c r="A48" s="13"/>
      <c r="B48" s="12" t="s">
        <v>3</v>
      </c>
      <c r="C48" s="18" t="s">
        <v>224</v>
      </c>
      <c r="D48" s="18"/>
      <c r="E48" s="18"/>
      <c r="F48" s="18"/>
      <c r="G48" s="362"/>
      <c r="H48" s="13"/>
      <c r="I48" s="13"/>
      <c r="J48" s="13"/>
      <c r="K48" s="13"/>
      <c r="L48" s="12" t="s">
        <v>5</v>
      </c>
      <c r="M48" s="160">
        <v>4958280.12</v>
      </c>
      <c r="N48" s="57"/>
    </row>
    <row r="49" spans="1:14" ht="12.75" customHeight="1" x14ac:dyDescent="0.2">
      <c r="A49" s="13"/>
      <c r="B49" s="12" t="s">
        <v>6</v>
      </c>
      <c r="C49" s="17" t="s">
        <v>225</v>
      </c>
      <c r="D49" s="13"/>
      <c r="E49" s="18"/>
      <c r="F49" s="18"/>
      <c r="G49" s="18"/>
      <c r="H49" s="13"/>
      <c r="I49" s="13"/>
      <c r="J49" s="13"/>
      <c r="K49" s="13"/>
      <c r="L49" s="12" t="s">
        <v>7</v>
      </c>
      <c r="M49" s="160" t="s">
        <v>226</v>
      </c>
      <c r="N49" s="57"/>
    </row>
    <row r="50" spans="1:14" ht="12.75" customHeight="1" x14ac:dyDescent="0.2">
      <c r="A50" s="13"/>
      <c r="B50" s="12" t="s">
        <v>8</v>
      </c>
      <c r="C50" s="18" t="s">
        <v>249</v>
      </c>
      <c r="D50" s="18"/>
      <c r="E50" s="18"/>
      <c r="F50" s="18"/>
      <c r="G50" s="19"/>
      <c r="H50" s="13"/>
      <c r="I50" s="13"/>
      <c r="J50" s="13"/>
      <c r="K50" s="13"/>
      <c r="L50" s="12" t="s">
        <v>10</v>
      </c>
      <c r="M50" s="161" t="s">
        <v>227</v>
      </c>
      <c r="N50" s="57"/>
    </row>
    <row r="51" spans="1:14" ht="12.75" customHeight="1" x14ac:dyDescent="0.2">
      <c r="A51" s="13"/>
      <c r="B51" s="12" t="s">
        <v>12</v>
      </c>
      <c r="C51" s="18" t="s">
        <v>228</v>
      </c>
      <c r="D51" s="18"/>
      <c r="E51" s="18"/>
      <c r="F51" s="18"/>
      <c r="G51" s="18"/>
      <c r="H51" s="13"/>
      <c r="I51" s="13"/>
      <c r="J51" s="13"/>
      <c r="K51" s="13"/>
      <c r="L51" s="13"/>
      <c r="M51" s="13"/>
      <c r="N51" s="57"/>
    </row>
    <row r="52" spans="1:14" ht="12.75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57"/>
    </row>
    <row r="53" spans="1:14" ht="12.75" customHeight="1" x14ac:dyDescent="0.2">
      <c r="A53" s="1344" t="s">
        <v>176</v>
      </c>
      <c r="B53" s="1344"/>
      <c r="C53" s="1344"/>
      <c r="D53" s="1344"/>
      <c r="E53" s="1344"/>
      <c r="F53" s="1344"/>
      <c r="G53" s="1345" t="s">
        <v>15</v>
      </c>
      <c r="H53" s="1345"/>
      <c r="I53" s="1345"/>
      <c r="J53" s="1345"/>
      <c r="K53" s="1346" t="s">
        <v>16</v>
      </c>
      <c r="L53" s="1346"/>
      <c r="M53" s="1346"/>
      <c r="N53" s="57"/>
    </row>
    <row r="54" spans="1:14" ht="12.75" customHeight="1" thickBot="1" x14ac:dyDescent="0.25">
      <c r="A54" s="126" t="s">
        <v>17</v>
      </c>
      <c r="B54" s="22" t="s">
        <v>18</v>
      </c>
      <c r="C54" s="22" t="s">
        <v>19</v>
      </c>
      <c r="D54" s="22" t="s">
        <v>98</v>
      </c>
      <c r="E54" s="23" t="s">
        <v>21</v>
      </c>
      <c r="F54" s="24" t="s">
        <v>22</v>
      </c>
      <c r="G54" s="25" t="s">
        <v>23</v>
      </c>
      <c r="H54" s="26" t="s">
        <v>24</v>
      </c>
      <c r="I54" s="27" t="s">
        <v>25</v>
      </c>
      <c r="J54" s="28" t="s">
        <v>26</v>
      </c>
      <c r="K54" s="29" t="s">
        <v>23</v>
      </c>
      <c r="L54" s="30" t="s">
        <v>24</v>
      </c>
      <c r="M54" s="127" t="s">
        <v>25</v>
      </c>
      <c r="N54" s="57"/>
    </row>
    <row r="55" spans="1:14" ht="12.75" customHeight="1" x14ac:dyDescent="0.2">
      <c r="A55" s="536">
        <v>5</v>
      </c>
      <c r="B55" s="537" t="s">
        <v>250</v>
      </c>
      <c r="C55" s="538"/>
      <c r="D55" s="539"/>
      <c r="E55" s="539"/>
      <c r="F55" s="540"/>
      <c r="G55" s="541"/>
      <c r="H55" s="541"/>
      <c r="I55" s="542"/>
      <c r="J55" s="543"/>
      <c r="K55" s="544"/>
      <c r="L55" s="545"/>
      <c r="M55" s="546"/>
      <c r="N55" s="57"/>
    </row>
    <row r="56" spans="1:14" ht="12.75" customHeight="1" x14ac:dyDescent="0.2">
      <c r="A56" s="458">
        <v>5.01</v>
      </c>
      <c r="B56" s="364" t="s">
        <v>251</v>
      </c>
      <c r="C56" s="35" t="s">
        <v>239</v>
      </c>
      <c r="D56" s="36">
        <v>50</v>
      </c>
      <c r="E56" s="36">
        <v>3858.32</v>
      </c>
      <c r="F56" s="60">
        <f>D56*E56</f>
        <v>192916</v>
      </c>
      <c r="G56" s="37">
        <v>50</v>
      </c>
      <c r="H56" s="37"/>
      <c r="I56" s="51">
        <f>G56+H56</f>
        <v>50</v>
      </c>
      <c r="J56" s="547">
        <f>(I56/D56)*100</f>
        <v>100</v>
      </c>
      <c r="K56" s="460">
        <v>192916</v>
      </c>
      <c r="L56" s="88">
        <f>H56*E56</f>
        <v>0</v>
      </c>
      <c r="M56" s="457">
        <f>K56+L56</f>
        <v>192916</v>
      </c>
      <c r="N56" s="57"/>
    </row>
    <row r="57" spans="1:14" ht="12.75" customHeight="1" x14ac:dyDescent="0.2">
      <c r="A57" s="461"/>
      <c r="B57" s="59" t="s">
        <v>252</v>
      </c>
      <c r="C57" s="35"/>
      <c r="D57" s="36"/>
      <c r="E57" s="36"/>
      <c r="F57" s="80">
        <f>F56</f>
        <v>192916</v>
      </c>
      <c r="G57" s="37"/>
      <c r="H57" s="37"/>
      <c r="I57" s="51"/>
      <c r="J57" s="548"/>
      <c r="K57" s="549">
        <f>K56+K39</f>
        <v>221981.5</v>
      </c>
      <c r="L57" s="429"/>
      <c r="M57" s="471">
        <f>M56</f>
        <v>192916</v>
      </c>
      <c r="N57" s="57"/>
    </row>
    <row r="58" spans="1:14" ht="12.75" customHeight="1" x14ac:dyDescent="0.2">
      <c r="A58" s="456">
        <v>6</v>
      </c>
      <c r="B58" s="59" t="s">
        <v>253</v>
      </c>
      <c r="C58" s="35"/>
      <c r="D58" s="36"/>
      <c r="E58" s="36"/>
      <c r="F58" s="60"/>
      <c r="G58" s="37"/>
      <c r="H58" s="37"/>
      <c r="I58" s="51"/>
      <c r="J58" s="548"/>
      <c r="K58" s="40"/>
      <c r="L58" s="53"/>
      <c r="M58" s="457"/>
      <c r="N58" s="57"/>
    </row>
    <row r="59" spans="1:14" ht="12.75" customHeight="1" x14ac:dyDescent="0.2">
      <c r="A59" s="458">
        <v>6.01</v>
      </c>
      <c r="B59" s="364" t="s">
        <v>254</v>
      </c>
      <c r="C59" s="35" t="s">
        <v>61</v>
      </c>
      <c r="D59" s="36">
        <v>24.45</v>
      </c>
      <c r="E59" s="36">
        <v>378.8</v>
      </c>
      <c r="F59" s="60">
        <f t="shared" ref="F59:F65" si="2">D59*E59</f>
        <v>9261.66</v>
      </c>
      <c r="G59" s="37">
        <v>24.45</v>
      </c>
      <c r="H59" s="37"/>
      <c r="I59" s="51">
        <f t="shared" ref="I59:I68" si="3">G59+H59</f>
        <v>24.45</v>
      </c>
      <c r="J59" s="550">
        <f t="shared" ref="J59:J68" si="4">(I59/D59)*100</f>
        <v>100</v>
      </c>
      <c r="K59" s="460">
        <v>9261.66</v>
      </c>
      <c r="L59" s="53"/>
      <c r="M59" s="457">
        <f t="shared" ref="M59:M66" si="5">K59+L59</f>
        <v>9261.66</v>
      </c>
      <c r="N59" s="57"/>
    </row>
    <row r="60" spans="1:14" ht="12.75" customHeight="1" x14ac:dyDescent="0.2">
      <c r="A60" s="458">
        <v>6.02</v>
      </c>
      <c r="B60" s="364" t="s">
        <v>255</v>
      </c>
      <c r="C60" s="35" t="s">
        <v>61</v>
      </c>
      <c r="D60" s="36">
        <v>25.25</v>
      </c>
      <c r="E60" s="36">
        <v>413.8</v>
      </c>
      <c r="F60" s="60">
        <f t="shared" si="2"/>
        <v>10448.450000000001</v>
      </c>
      <c r="G60" s="37">
        <v>25.25</v>
      </c>
      <c r="H60" s="37"/>
      <c r="I60" s="51">
        <f t="shared" si="3"/>
        <v>25.25</v>
      </c>
      <c r="J60" s="550">
        <f t="shared" si="4"/>
        <v>100</v>
      </c>
      <c r="K60" s="460">
        <v>10448.450000000001</v>
      </c>
      <c r="L60" s="53"/>
      <c r="M60" s="457">
        <f t="shared" si="5"/>
        <v>10448.450000000001</v>
      </c>
      <c r="N60" s="57"/>
    </row>
    <row r="61" spans="1:14" ht="12.75" customHeight="1" x14ac:dyDescent="0.2">
      <c r="A61" s="458">
        <v>6.03</v>
      </c>
      <c r="B61" s="364" t="s">
        <v>256</v>
      </c>
      <c r="C61" s="35" t="s">
        <v>61</v>
      </c>
      <c r="D61" s="36">
        <v>25.25</v>
      </c>
      <c r="E61" s="36">
        <v>228.16</v>
      </c>
      <c r="F61" s="60">
        <f t="shared" si="2"/>
        <v>5761.04</v>
      </c>
      <c r="G61" s="37">
        <v>25.25</v>
      </c>
      <c r="H61" s="37"/>
      <c r="I61" s="51">
        <f t="shared" si="3"/>
        <v>25.25</v>
      </c>
      <c r="J61" s="550">
        <f t="shared" si="4"/>
        <v>100</v>
      </c>
      <c r="K61" s="460">
        <v>5761.04</v>
      </c>
      <c r="L61" s="53"/>
      <c r="M61" s="457">
        <f t="shared" si="5"/>
        <v>5761.04</v>
      </c>
      <c r="N61" s="57"/>
    </row>
    <row r="62" spans="1:14" ht="12.75" customHeight="1" x14ac:dyDescent="0.2">
      <c r="A62" s="458">
        <v>6.04</v>
      </c>
      <c r="B62" s="364" t="s">
        <v>257</v>
      </c>
      <c r="C62" s="35" t="s">
        <v>61</v>
      </c>
      <c r="D62" s="36">
        <v>36.700000000000003</v>
      </c>
      <c r="E62" s="36">
        <v>236.49</v>
      </c>
      <c r="F62" s="60">
        <f t="shared" si="2"/>
        <v>8679.1830000000009</v>
      </c>
      <c r="G62" s="37">
        <v>36.700000000000003</v>
      </c>
      <c r="H62" s="37"/>
      <c r="I62" s="51">
        <f t="shared" si="3"/>
        <v>36.700000000000003</v>
      </c>
      <c r="J62" s="550">
        <f t="shared" si="4"/>
        <v>100</v>
      </c>
      <c r="K62" s="460">
        <v>8679.18</v>
      </c>
      <c r="L62" s="53"/>
      <c r="M62" s="457">
        <f t="shared" si="5"/>
        <v>8679.18</v>
      </c>
      <c r="N62" s="57"/>
    </row>
    <row r="63" spans="1:14" ht="12.75" customHeight="1" x14ac:dyDescent="0.2">
      <c r="A63" s="458">
        <v>6.05</v>
      </c>
      <c r="B63" s="364" t="s">
        <v>258</v>
      </c>
      <c r="C63" s="35" t="s">
        <v>239</v>
      </c>
      <c r="D63" s="36">
        <v>1</v>
      </c>
      <c r="E63" s="36">
        <v>6120</v>
      </c>
      <c r="F63" s="60">
        <f t="shared" si="2"/>
        <v>6120</v>
      </c>
      <c r="G63" s="37">
        <v>1</v>
      </c>
      <c r="H63" s="37"/>
      <c r="I63" s="51">
        <f t="shared" si="3"/>
        <v>1</v>
      </c>
      <c r="J63" s="550">
        <f t="shared" si="4"/>
        <v>100</v>
      </c>
      <c r="K63" s="460">
        <v>6120</v>
      </c>
      <c r="L63" s="53"/>
      <c r="M63" s="457">
        <f t="shared" si="5"/>
        <v>6120</v>
      </c>
      <c r="N63" s="57"/>
    </row>
    <row r="64" spans="1:14" ht="12.75" customHeight="1" x14ac:dyDescent="0.2">
      <c r="A64" s="458">
        <v>6.06</v>
      </c>
      <c r="B64" s="364" t="s">
        <v>259</v>
      </c>
      <c r="C64" s="35" t="s">
        <v>239</v>
      </c>
      <c r="D64" s="36">
        <v>1</v>
      </c>
      <c r="E64" s="36">
        <v>5610</v>
      </c>
      <c r="F64" s="60">
        <f t="shared" si="2"/>
        <v>5610</v>
      </c>
      <c r="G64" s="37">
        <v>1</v>
      </c>
      <c r="H64" s="37"/>
      <c r="I64" s="51">
        <f t="shared" si="3"/>
        <v>1</v>
      </c>
      <c r="J64" s="550">
        <f t="shared" si="4"/>
        <v>100</v>
      </c>
      <c r="K64" s="460">
        <v>5610</v>
      </c>
      <c r="L64" s="53"/>
      <c r="M64" s="457">
        <f t="shared" si="5"/>
        <v>5610</v>
      </c>
      <c r="N64" s="57"/>
    </row>
    <row r="65" spans="1:14" ht="12.75" customHeight="1" x14ac:dyDescent="0.2">
      <c r="A65" s="458">
        <v>6.07</v>
      </c>
      <c r="B65" s="364" t="s">
        <v>260</v>
      </c>
      <c r="C65" s="35" t="s">
        <v>31</v>
      </c>
      <c r="D65" s="36">
        <v>1</v>
      </c>
      <c r="E65" s="36">
        <v>7070</v>
      </c>
      <c r="F65" s="60">
        <f t="shared" si="2"/>
        <v>7070</v>
      </c>
      <c r="G65" s="37">
        <v>1</v>
      </c>
      <c r="H65" s="37"/>
      <c r="I65" s="51">
        <f t="shared" si="3"/>
        <v>1</v>
      </c>
      <c r="J65" s="550">
        <f t="shared" si="4"/>
        <v>100</v>
      </c>
      <c r="K65" s="460">
        <v>7070</v>
      </c>
      <c r="L65" s="53"/>
      <c r="M65" s="457">
        <f t="shared" si="5"/>
        <v>7070</v>
      </c>
      <c r="N65" s="57"/>
    </row>
    <row r="66" spans="1:14" ht="12.75" customHeight="1" x14ac:dyDescent="0.2">
      <c r="A66" s="465"/>
      <c r="B66" s="84" t="s">
        <v>261</v>
      </c>
      <c r="C66" s="85"/>
      <c r="D66" s="370"/>
      <c r="E66" s="370"/>
      <c r="F66" s="551">
        <f>F59+F60+F61+F62+F63+F64+F65</f>
        <v>52950.332999999999</v>
      </c>
      <c r="G66" s="86"/>
      <c r="H66" s="86"/>
      <c r="I66" s="51"/>
      <c r="J66" s="550"/>
      <c r="K66" s="552">
        <f>K59+K60+K61+K62+K63+K64+K65</f>
        <v>52950.33</v>
      </c>
      <c r="L66" s="429"/>
      <c r="M66" s="471">
        <f t="shared" si="5"/>
        <v>52950.33</v>
      </c>
      <c r="N66" s="57"/>
    </row>
    <row r="67" spans="1:14" ht="12.75" customHeight="1" x14ac:dyDescent="0.2">
      <c r="A67" s="472">
        <v>7</v>
      </c>
      <c r="B67" s="84" t="s">
        <v>262</v>
      </c>
      <c r="C67" s="85"/>
      <c r="D67" s="370"/>
      <c r="E67" s="370"/>
      <c r="F67" s="380"/>
      <c r="G67" s="86"/>
      <c r="H67" s="86"/>
      <c r="I67" s="51"/>
      <c r="J67" s="550"/>
      <c r="K67" s="87"/>
      <c r="L67" s="53"/>
      <c r="M67" s="457"/>
      <c r="N67" s="57"/>
    </row>
    <row r="68" spans="1:14" ht="12.75" customHeight="1" x14ac:dyDescent="0.2">
      <c r="A68" s="465">
        <v>7.01</v>
      </c>
      <c r="B68" s="369" t="s">
        <v>263</v>
      </c>
      <c r="C68" s="85" t="s">
        <v>135</v>
      </c>
      <c r="D68" s="370">
        <v>1.35</v>
      </c>
      <c r="E68" s="370">
        <v>9663.3700000000008</v>
      </c>
      <c r="F68" s="380">
        <f>D68*E68</f>
        <v>13045.549500000003</v>
      </c>
      <c r="G68" s="86">
        <v>1.35</v>
      </c>
      <c r="H68" s="86"/>
      <c r="I68" s="51">
        <f t="shared" si="3"/>
        <v>1.35</v>
      </c>
      <c r="J68" s="550">
        <f t="shared" si="4"/>
        <v>100</v>
      </c>
      <c r="K68" s="553">
        <v>13045.55</v>
      </c>
      <c r="L68" s="53"/>
      <c r="M68" s="457">
        <f>K68+L68</f>
        <v>13045.55</v>
      </c>
      <c r="N68" s="57"/>
    </row>
    <row r="69" spans="1:14" ht="23.25" customHeight="1" x14ac:dyDescent="0.2">
      <c r="A69" s="465">
        <v>7.02</v>
      </c>
      <c r="B69" s="369" t="s">
        <v>264</v>
      </c>
      <c r="C69" s="85" t="s">
        <v>29</v>
      </c>
      <c r="D69" s="370">
        <v>4.32</v>
      </c>
      <c r="E69" s="370">
        <v>3420.58</v>
      </c>
      <c r="F69" s="380">
        <f t="shared" ref="F69:F81" si="6">D69*E69</f>
        <v>14776.9056</v>
      </c>
      <c r="G69" s="86"/>
      <c r="H69" s="86"/>
      <c r="I69" s="51"/>
      <c r="J69" s="550"/>
      <c r="K69" s="87"/>
      <c r="L69" s="53"/>
      <c r="M69" s="457"/>
      <c r="N69" s="57"/>
    </row>
    <row r="70" spans="1:14" ht="23.25" customHeight="1" x14ac:dyDescent="0.2">
      <c r="A70" s="465">
        <v>7.03</v>
      </c>
      <c r="B70" s="369" t="s">
        <v>265</v>
      </c>
      <c r="C70" s="85" t="s">
        <v>135</v>
      </c>
      <c r="D70" s="370">
        <v>1.35</v>
      </c>
      <c r="E70" s="370">
        <v>12040.1</v>
      </c>
      <c r="F70" s="380">
        <f t="shared" si="6"/>
        <v>16254.135000000002</v>
      </c>
      <c r="G70" s="86"/>
      <c r="H70" s="86"/>
      <c r="I70" s="51"/>
      <c r="J70" s="550"/>
      <c r="K70" s="87"/>
      <c r="L70" s="53"/>
      <c r="M70" s="457"/>
      <c r="N70" s="57"/>
    </row>
    <row r="71" spans="1:14" ht="23.25" customHeight="1" x14ac:dyDescent="0.2">
      <c r="A71" s="465">
        <v>7.04</v>
      </c>
      <c r="B71" s="369" t="s">
        <v>266</v>
      </c>
      <c r="C71" s="85" t="s">
        <v>135</v>
      </c>
      <c r="D71" s="370">
        <v>0.96</v>
      </c>
      <c r="E71" s="370">
        <v>14240.82</v>
      </c>
      <c r="F71" s="380">
        <f t="shared" si="6"/>
        <v>13671.187199999998</v>
      </c>
      <c r="G71" s="86">
        <v>0.96</v>
      </c>
      <c r="H71" s="86"/>
      <c r="I71" s="51">
        <f t="shared" ref="I71:I80" si="7">G71+H71</f>
        <v>0.96</v>
      </c>
      <c r="J71" s="550">
        <f t="shared" ref="J71:J81" si="8">(I71/D71)*100</f>
        <v>100</v>
      </c>
      <c r="K71" s="553">
        <v>13671.19</v>
      </c>
      <c r="L71" s="53"/>
      <c r="M71" s="457">
        <f t="shared" ref="M71:M80" si="9">K71+L71</f>
        <v>13671.19</v>
      </c>
      <c r="N71" s="57"/>
    </row>
    <row r="72" spans="1:14" ht="12.75" customHeight="1" x14ac:dyDescent="0.2">
      <c r="A72" s="465">
        <v>7.05</v>
      </c>
      <c r="B72" s="369" t="s">
        <v>255</v>
      </c>
      <c r="C72" s="85" t="s">
        <v>61</v>
      </c>
      <c r="D72" s="370">
        <v>21.6</v>
      </c>
      <c r="E72" s="370">
        <v>413.8</v>
      </c>
      <c r="F72" s="380">
        <f t="shared" si="6"/>
        <v>8938.08</v>
      </c>
      <c r="G72" s="86">
        <v>21.6</v>
      </c>
      <c r="H72" s="86"/>
      <c r="I72" s="51">
        <f t="shared" si="7"/>
        <v>21.6</v>
      </c>
      <c r="J72" s="550">
        <f t="shared" si="8"/>
        <v>100</v>
      </c>
      <c r="K72" s="553">
        <v>8938.08</v>
      </c>
      <c r="L72" s="53"/>
      <c r="M72" s="457">
        <f t="shared" si="9"/>
        <v>8938.08</v>
      </c>
      <c r="N72" s="57"/>
    </row>
    <row r="73" spans="1:14" ht="12.75" customHeight="1" x14ac:dyDescent="0.2">
      <c r="A73" s="465">
        <v>7.06</v>
      </c>
      <c r="B73" s="369" t="s">
        <v>259</v>
      </c>
      <c r="C73" s="85" t="s">
        <v>206</v>
      </c>
      <c r="D73" s="370">
        <v>1</v>
      </c>
      <c r="E73" s="370">
        <v>5610</v>
      </c>
      <c r="F73" s="380">
        <f t="shared" si="6"/>
        <v>5610</v>
      </c>
      <c r="G73" s="86">
        <v>1</v>
      </c>
      <c r="H73" s="86"/>
      <c r="I73" s="51">
        <f t="shared" si="7"/>
        <v>1</v>
      </c>
      <c r="J73" s="550">
        <f t="shared" si="8"/>
        <v>100</v>
      </c>
      <c r="K73" s="553">
        <v>5610</v>
      </c>
      <c r="L73" s="53"/>
      <c r="M73" s="457">
        <f t="shared" si="9"/>
        <v>5610</v>
      </c>
      <c r="N73" s="57"/>
    </row>
    <row r="74" spans="1:14" ht="12.75" customHeight="1" x14ac:dyDescent="0.2">
      <c r="A74" s="465">
        <v>7.07</v>
      </c>
      <c r="B74" s="369" t="s">
        <v>260</v>
      </c>
      <c r="C74" s="85" t="s">
        <v>31</v>
      </c>
      <c r="D74" s="370">
        <v>1</v>
      </c>
      <c r="E74" s="370">
        <v>7070</v>
      </c>
      <c r="F74" s="380">
        <f t="shared" si="6"/>
        <v>7070</v>
      </c>
      <c r="G74" s="86">
        <v>1</v>
      </c>
      <c r="H74" s="86"/>
      <c r="I74" s="51">
        <f t="shared" si="7"/>
        <v>1</v>
      </c>
      <c r="J74" s="550">
        <f t="shared" si="8"/>
        <v>100</v>
      </c>
      <c r="K74" s="553">
        <v>7070</v>
      </c>
      <c r="L74" s="53"/>
      <c r="M74" s="457">
        <f t="shared" si="9"/>
        <v>7070</v>
      </c>
      <c r="N74" s="57"/>
    </row>
    <row r="75" spans="1:14" ht="35.25" customHeight="1" x14ac:dyDescent="0.2">
      <c r="A75" s="465">
        <v>7.08</v>
      </c>
      <c r="B75" s="369" t="s">
        <v>267</v>
      </c>
      <c r="C75" s="85" t="s">
        <v>29</v>
      </c>
      <c r="D75" s="370">
        <v>18.239999999999998</v>
      </c>
      <c r="E75" s="370">
        <v>462.38</v>
      </c>
      <c r="F75" s="380">
        <f t="shared" si="6"/>
        <v>8433.8112000000001</v>
      </c>
      <c r="G75" s="86">
        <v>18.239999999999998</v>
      </c>
      <c r="H75" s="86"/>
      <c r="I75" s="51">
        <f t="shared" si="7"/>
        <v>18.239999999999998</v>
      </c>
      <c r="J75" s="550">
        <f t="shared" si="8"/>
        <v>100</v>
      </c>
      <c r="K75" s="553">
        <v>8433.81</v>
      </c>
      <c r="L75" s="53"/>
      <c r="M75" s="457">
        <f t="shared" si="9"/>
        <v>8433.81</v>
      </c>
      <c r="N75" s="57"/>
    </row>
    <row r="76" spans="1:14" ht="12.75" customHeight="1" x14ac:dyDescent="0.2">
      <c r="A76" s="465">
        <v>7.09</v>
      </c>
      <c r="B76" s="369" t="s">
        <v>268</v>
      </c>
      <c r="C76" s="85" t="s">
        <v>29</v>
      </c>
      <c r="D76" s="370">
        <v>17.37</v>
      </c>
      <c r="E76" s="370">
        <v>40.799999999999997</v>
      </c>
      <c r="F76" s="380">
        <f t="shared" si="6"/>
        <v>708.69600000000003</v>
      </c>
      <c r="G76" s="86">
        <v>17.37</v>
      </c>
      <c r="H76" s="86"/>
      <c r="I76" s="51">
        <f t="shared" si="7"/>
        <v>17.37</v>
      </c>
      <c r="J76" s="550">
        <f t="shared" si="8"/>
        <v>100</v>
      </c>
      <c r="K76" s="553">
        <v>708.7</v>
      </c>
      <c r="L76" s="53"/>
      <c r="M76" s="457">
        <f t="shared" si="9"/>
        <v>708.7</v>
      </c>
      <c r="N76" s="57"/>
    </row>
    <row r="77" spans="1:14" ht="12.75" customHeight="1" x14ac:dyDescent="0.2">
      <c r="A77" s="465">
        <v>7.1</v>
      </c>
      <c r="B77" s="369" t="s">
        <v>269</v>
      </c>
      <c r="C77" s="85" t="s">
        <v>135</v>
      </c>
      <c r="D77" s="370">
        <v>9.3800000000000008</v>
      </c>
      <c r="E77" s="370">
        <v>482.43</v>
      </c>
      <c r="F77" s="380">
        <f t="shared" si="6"/>
        <v>4525.1934000000001</v>
      </c>
      <c r="G77" s="86">
        <v>9.3800000000000008</v>
      </c>
      <c r="H77" s="86"/>
      <c r="I77" s="51">
        <f t="shared" si="7"/>
        <v>9.3800000000000008</v>
      </c>
      <c r="J77" s="550">
        <f t="shared" si="8"/>
        <v>100</v>
      </c>
      <c r="K77" s="553">
        <v>4525.1899999999996</v>
      </c>
      <c r="L77" s="53"/>
      <c r="M77" s="457">
        <f t="shared" si="9"/>
        <v>4525.1899999999996</v>
      </c>
      <c r="N77" s="57"/>
    </row>
    <row r="78" spans="1:14" ht="12.75" customHeight="1" x14ac:dyDescent="0.2">
      <c r="A78" s="465">
        <v>7.11</v>
      </c>
      <c r="B78" s="369" t="s">
        <v>198</v>
      </c>
      <c r="C78" s="85" t="s">
        <v>135</v>
      </c>
      <c r="D78" s="370">
        <v>1.04</v>
      </c>
      <c r="E78" s="370">
        <v>1343.44</v>
      </c>
      <c r="F78" s="380">
        <f t="shared" si="6"/>
        <v>1397.1776000000002</v>
      </c>
      <c r="G78" s="86">
        <v>1.04</v>
      </c>
      <c r="H78" s="86"/>
      <c r="I78" s="51">
        <f t="shared" si="7"/>
        <v>1.04</v>
      </c>
      <c r="J78" s="550">
        <f t="shared" si="8"/>
        <v>100</v>
      </c>
      <c r="K78" s="553">
        <v>1397.18</v>
      </c>
      <c r="L78" s="53"/>
      <c r="M78" s="457">
        <f t="shared" si="9"/>
        <v>1397.18</v>
      </c>
      <c r="N78" s="57"/>
    </row>
    <row r="79" spans="1:14" ht="12.75" customHeight="1" x14ac:dyDescent="0.2">
      <c r="A79" s="465">
        <v>7.12</v>
      </c>
      <c r="B79" s="369" t="s">
        <v>270</v>
      </c>
      <c r="C79" s="85" t="s">
        <v>135</v>
      </c>
      <c r="D79" s="370">
        <v>7.92</v>
      </c>
      <c r="E79" s="370">
        <v>723.25</v>
      </c>
      <c r="F79" s="380">
        <f t="shared" si="6"/>
        <v>5728.14</v>
      </c>
      <c r="G79" s="86">
        <v>7.92</v>
      </c>
      <c r="H79" s="86"/>
      <c r="I79" s="51">
        <f t="shared" si="7"/>
        <v>7.92</v>
      </c>
      <c r="J79" s="550">
        <f t="shared" si="8"/>
        <v>100</v>
      </c>
      <c r="K79" s="553">
        <v>5728.14</v>
      </c>
      <c r="L79" s="53"/>
      <c r="M79" s="457">
        <f t="shared" si="9"/>
        <v>5728.14</v>
      </c>
      <c r="N79" s="57"/>
    </row>
    <row r="80" spans="1:14" ht="12.75" customHeight="1" x14ac:dyDescent="0.2">
      <c r="A80" s="465">
        <v>7.13</v>
      </c>
      <c r="B80" s="369" t="s">
        <v>200</v>
      </c>
      <c r="C80" s="85" t="s">
        <v>135</v>
      </c>
      <c r="D80" s="370">
        <v>1.9</v>
      </c>
      <c r="E80" s="370">
        <v>357.7</v>
      </c>
      <c r="F80" s="380">
        <f t="shared" si="6"/>
        <v>679.63</v>
      </c>
      <c r="G80" s="86">
        <v>1.9</v>
      </c>
      <c r="H80" s="86"/>
      <c r="I80" s="51">
        <f t="shared" si="7"/>
        <v>1.9</v>
      </c>
      <c r="J80" s="550">
        <f t="shared" si="8"/>
        <v>100</v>
      </c>
      <c r="K80" s="553">
        <v>679.63</v>
      </c>
      <c r="L80" s="53"/>
      <c r="M80" s="457">
        <f t="shared" si="9"/>
        <v>679.63</v>
      </c>
      <c r="N80" s="57"/>
    </row>
    <row r="81" spans="1:14" ht="12.75" customHeight="1" thickBot="1" x14ac:dyDescent="0.25">
      <c r="A81" s="554">
        <v>7.14</v>
      </c>
      <c r="B81" s="555" t="s">
        <v>271</v>
      </c>
      <c r="C81" s="518" t="s">
        <v>31</v>
      </c>
      <c r="D81" s="519">
        <v>1</v>
      </c>
      <c r="E81" s="519">
        <v>81600</v>
      </c>
      <c r="F81" s="556">
        <f t="shared" si="6"/>
        <v>81600</v>
      </c>
      <c r="G81" s="521"/>
      <c r="H81" s="521">
        <v>1</v>
      </c>
      <c r="I81" s="522">
        <f>G81+H81</f>
        <v>1</v>
      </c>
      <c r="J81" s="550">
        <f t="shared" si="8"/>
        <v>100</v>
      </c>
      <c r="K81" s="557"/>
      <c r="L81" s="53">
        <f>H81*E81</f>
        <v>81600</v>
      </c>
      <c r="M81" s="558">
        <f>K81+L81</f>
        <v>81600</v>
      </c>
      <c r="N81" s="57"/>
    </row>
    <row r="82" spans="1:14" ht="12.75" customHeight="1" x14ac:dyDescent="0.2">
      <c r="A82" s="527"/>
      <c r="B82" s="559"/>
      <c r="C82" s="529"/>
      <c r="D82" s="530"/>
      <c r="E82" s="530"/>
      <c r="F82" s="560"/>
      <c r="G82" s="530"/>
      <c r="H82" s="530"/>
      <c r="I82" s="532"/>
      <c r="J82" s="533"/>
      <c r="K82" s="529"/>
      <c r="L82" s="560"/>
      <c r="M82" s="530"/>
      <c r="N82" s="57"/>
    </row>
    <row r="83" spans="1:14" ht="12.75" customHeight="1" x14ac:dyDescent="0.2">
      <c r="A83" s="527"/>
      <c r="B83" s="559"/>
      <c r="C83" s="529"/>
      <c r="D83" s="530"/>
      <c r="E83" s="530"/>
      <c r="F83" s="560"/>
      <c r="G83" s="530"/>
      <c r="H83" s="530"/>
      <c r="I83" s="532"/>
      <c r="J83" s="533"/>
      <c r="K83" s="529"/>
      <c r="L83" s="560"/>
      <c r="M83" s="530"/>
      <c r="N83" s="57"/>
    </row>
    <row r="84" spans="1:14" ht="12.75" customHeight="1" x14ac:dyDescent="0.2">
      <c r="N84" s="57"/>
    </row>
    <row r="85" spans="1:14" ht="12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57"/>
    </row>
    <row r="86" spans="1:14" ht="12.7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57"/>
    </row>
    <row r="87" spans="1:14" ht="12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57"/>
    </row>
    <row r="88" spans="1:14" ht="12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57"/>
    </row>
    <row r="89" spans="1:14" ht="12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57"/>
    </row>
    <row r="90" spans="1:14" ht="12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57"/>
    </row>
    <row r="91" spans="1:14" ht="12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57"/>
    </row>
    <row r="92" spans="1:14" ht="12.75" customHeight="1" x14ac:dyDescent="0.2">
      <c r="A92" s="1343" t="s">
        <v>0</v>
      </c>
      <c r="B92" s="1343"/>
      <c r="C92" s="1343"/>
      <c r="D92" s="1343"/>
      <c r="E92" s="1343"/>
      <c r="F92" s="1343"/>
      <c r="G92" s="1343"/>
      <c r="H92" s="1343"/>
      <c r="I92" s="1343"/>
      <c r="J92" s="1343"/>
      <c r="K92" s="1343"/>
      <c r="L92" s="1343"/>
      <c r="M92" s="1343"/>
      <c r="N92" s="57"/>
    </row>
    <row r="93" spans="1:14" x14ac:dyDescent="0.2">
      <c r="A93" s="1342" t="s">
        <v>1</v>
      </c>
      <c r="B93" s="1342"/>
      <c r="C93" s="1342"/>
      <c r="D93" s="1342"/>
      <c r="E93" s="1342"/>
      <c r="F93" s="1342"/>
      <c r="G93" s="1342"/>
      <c r="H93" s="1342"/>
      <c r="I93" s="1342"/>
      <c r="J93" s="1342"/>
      <c r="K93" s="1342"/>
      <c r="L93" s="1342"/>
      <c r="M93" s="1342"/>
      <c r="N93" s="57"/>
    </row>
    <row r="94" spans="1:14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57"/>
    </row>
    <row r="95" spans="1:14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57"/>
    </row>
    <row r="96" spans="1:14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57" t="s">
        <v>272</v>
      </c>
      <c r="N96" s="57"/>
    </row>
    <row r="97" spans="1:14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13"/>
      <c r="N97" s="57"/>
    </row>
    <row r="98" spans="1:14" x14ac:dyDescent="0.2">
      <c r="A98" s="13"/>
      <c r="B98" s="12" t="s">
        <v>3</v>
      </c>
      <c r="C98" s="18" t="s">
        <v>224</v>
      </c>
      <c r="D98" s="18"/>
      <c r="E98" s="18"/>
      <c r="F98" s="18"/>
      <c r="G98" s="362"/>
      <c r="H98" s="13"/>
      <c r="I98" s="13"/>
      <c r="J98" s="13"/>
      <c r="K98" s="13"/>
      <c r="L98" s="12" t="s">
        <v>5</v>
      </c>
      <c r="M98" s="160">
        <v>4958280.12</v>
      </c>
      <c r="N98" s="57"/>
    </row>
    <row r="99" spans="1:14" x14ac:dyDescent="0.2">
      <c r="A99" s="13"/>
      <c r="B99" s="12" t="s">
        <v>6</v>
      </c>
      <c r="C99" s="17" t="s">
        <v>225</v>
      </c>
      <c r="D99" s="13"/>
      <c r="E99" s="18"/>
      <c r="F99" s="18"/>
      <c r="G99" s="18"/>
      <c r="H99" s="13"/>
      <c r="I99" s="13"/>
      <c r="J99" s="13"/>
      <c r="K99" s="13"/>
      <c r="L99" s="12" t="s">
        <v>7</v>
      </c>
      <c r="M99" s="160" t="s">
        <v>226</v>
      </c>
      <c r="N99" s="57"/>
    </row>
    <row r="100" spans="1:14" x14ac:dyDescent="0.2">
      <c r="A100" s="13"/>
      <c r="B100" s="12" t="s">
        <v>8</v>
      </c>
      <c r="C100" s="18" t="s">
        <v>126</v>
      </c>
      <c r="D100" s="18"/>
      <c r="E100" s="18"/>
      <c r="F100" s="18"/>
      <c r="G100" s="19"/>
      <c r="H100" s="13"/>
      <c r="I100" s="13"/>
      <c r="J100" s="13"/>
      <c r="K100" s="13"/>
      <c r="L100" s="12" t="s">
        <v>10</v>
      </c>
      <c r="M100" s="161" t="s">
        <v>227</v>
      </c>
      <c r="N100" s="57"/>
    </row>
    <row r="101" spans="1:14" x14ac:dyDescent="0.2">
      <c r="A101" s="13"/>
      <c r="B101" s="12" t="s">
        <v>12</v>
      </c>
      <c r="C101" s="18" t="s">
        <v>228</v>
      </c>
      <c r="D101" s="18"/>
      <c r="E101" s="18"/>
      <c r="F101" s="18"/>
      <c r="G101" s="18"/>
      <c r="H101" s="13"/>
      <c r="I101" s="13"/>
      <c r="J101" s="13"/>
      <c r="K101" s="13"/>
      <c r="L101" s="13"/>
      <c r="M101" s="13"/>
      <c r="N101" s="57"/>
    </row>
    <row r="102" spans="1:14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57"/>
    </row>
    <row r="103" spans="1:14" x14ac:dyDescent="0.2">
      <c r="A103" s="1344" t="s">
        <v>176</v>
      </c>
      <c r="B103" s="1344"/>
      <c r="C103" s="1344"/>
      <c r="D103" s="1344"/>
      <c r="E103" s="1344"/>
      <c r="F103" s="1344"/>
      <c r="G103" s="1345" t="s">
        <v>15</v>
      </c>
      <c r="H103" s="1345"/>
      <c r="I103" s="1345"/>
      <c r="J103" s="1345"/>
      <c r="K103" s="1346" t="s">
        <v>16</v>
      </c>
      <c r="L103" s="1346"/>
      <c r="M103" s="1346"/>
      <c r="N103" s="57"/>
    </row>
    <row r="104" spans="1:14" ht="13.5" thickBot="1" x14ac:dyDescent="0.25">
      <c r="A104" s="561" t="s">
        <v>17</v>
      </c>
      <c r="B104" s="562" t="s">
        <v>18</v>
      </c>
      <c r="C104" s="562" t="s">
        <v>19</v>
      </c>
      <c r="D104" s="562" t="s">
        <v>98</v>
      </c>
      <c r="E104" s="563" t="s">
        <v>21</v>
      </c>
      <c r="F104" s="563" t="s">
        <v>22</v>
      </c>
      <c r="G104" s="564" t="s">
        <v>23</v>
      </c>
      <c r="H104" s="564" t="s">
        <v>24</v>
      </c>
      <c r="I104" s="565" t="s">
        <v>25</v>
      </c>
      <c r="J104" s="566" t="s">
        <v>26</v>
      </c>
      <c r="K104" s="567" t="s">
        <v>23</v>
      </c>
      <c r="L104" s="568" t="s">
        <v>24</v>
      </c>
      <c r="M104" s="568" t="s">
        <v>25</v>
      </c>
      <c r="N104" s="57"/>
    </row>
    <row r="105" spans="1:14" ht="113.25" customHeight="1" x14ac:dyDescent="0.2">
      <c r="A105" s="569">
        <v>7.15</v>
      </c>
      <c r="B105" s="570" t="s">
        <v>273</v>
      </c>
      <c r="C105" s="538" t="s">
        <v>206</v>
      </c>
      <c r="D105" s="539">
        <v>1</v>
      </c>
      <c r="E105" s="539">
        <v>104825.4</v>
      </c>
      <c r="F105" s="571">
        <f>D105*E105</f>
        <v>104825.4</v>
      </c>
      <c r="G105" s="572">
        <v>1</v>
      </c>
      <c r="H105" s="572"/>
      <c r="I105" s="573">
        <f>G105+H105</f>
        <v>1</v>
      </c>
      <c r="J105" s="574">
        <v>100</v>
      </c>
      <c r="K105" s="575">
        <f>G105*E105</f>
        <v>104825.4</v>
      </c>
      <c r="L105" s="88"/>
      <c r="M105" s="576">
        <f>K105+L105</f>
        <v>104825.4</v>
      </c>
      <c r="N105" s="57"/>
    </row>
    <row r="106" spans="1:14" ht="72.75" customHeight="1" x14ac:dyDescent="0.2">
      <c r="A106" s="467">
        <v>7.16</v>
      </c>
      <c r="B106" s="364" t="s">
        <v>274</v>
      </c>
      <c r="C106" s="414" t="s">
        <v>206</v>
      </c>
      <c r="D106" s="414">
        <v>1</v>
      </c>
      <c r="E106" s="36">
        <v>69645.600000000006</v>
      </c>
      <c r="F106" s="36">
        <f>D106*E106</f>
        <v>69645.600000000006</v>
      </c>
      <c r="G106" s="37">
        <v>1</v>
      </c>
      <c r="H106" s="37"/>
      <c r="I106" s="577"/>
      <c r="J106" s="578">
        <v>100</v>
      </c>
      <c r="K106" s="40">
        <f>G106*E106</f>
        <v>69645.600000000006</v>
      </c>
      <c r="L106" s="53"/>
      <c r="M106" s="579">
        <f>K106+L106</f>
        <v>69645.600000000006</v>
      </c>
      <c r="N106" s="57"/>
    </row>
    <row r="107" spans="1:14" ht="13.5" thickBot="1" x14ac:dyDescent="0.25">
      <c r="A107" s="580"/>
      <c r="B107" s="517" t="s">
        <v>275</v>
      </c>
      <c r="C107" s="519"/>
      <c r="D107" s="518"/>
      <c r="E107" s="519"/>
      <c r="F107" s="581">
        <f>F68+F69+F70+F71+F72+F73+F74+F75+F76+F77+F78+F79+F80+F81+F105+F106</f>
        <v>356909.50549999997</v>
      </c>
      <c r="G107" s="393"/>
      <c r="H107" s="393"/>
      <c r="I107" s="582"/>
      <c r="J107" s="583"/>
      <c r="K107" s="584">
        <f>K68+K71+K72+K73+K75+K74+K76+K77+K78+K79+K80+K105+K106</f>
        <v>244278.47</v>
      </c>
      <c r="L107" s="585">
        <f>SUM(L105:L106)</f>
        <v>0</v>
      </c>
      <c r="M107" s="586">
        <f>K107+L107</f>
        <v>244278.47</v>
      </c>
      <c r="N107" s="57"/>
    </row>
    <row r="108" spans="1:14" ht="12.75" customHeight="1" x14ac:dyDescent="0.2">
      <c r="A108" s="13"/>
      <c r="B108" s="18" t="s">
        <v>276</v>
      </c>
      <c r="C108" s="13"/>
      <c r="D108" s="13"/>
      <c r="E108" s="13"/>
      <c r="F108" s="440">
        <f>F17++F24+F37+F40+F57+F66+F107</f>
        <v>3969812.8215000001</v>
      </c>
      <c r="G108" s="13"/>
      <c r="H108" s="13"/>
      <c r="I108" s="13"/>
      <c r="J108" s="13"/>
      <c r="K108" s="123"/>
      <c r="L108" s="123"/>
      <c r="M108" s="123">
        <f>M107+M81+M66+M57+M40+M37+M24+M17</f>
        <v>2973059.4205000005</v>
      </c>
      <c r="N108" s="57"/>
    </row>
    <row r="109" spans="1:14" ht="12.75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57"/>
    </row>
    <row r="110" spans="1:14" ht="12.75" customHeight="1" thickBot="1" x14ac:dyDescent="0.25">
      <c r="A110" s="1347" t="s">
        <v>209</v>
      </c>
      <c r="B110" s="1347"/>
      <c r="C110" s="1347"/>
      <c r="D110" s="1347"/>
      <c r="E110" s="1347"/>
      <c r="F110" s="1347"/>
      <c r="G110" s="1347"/>
      <c r="H110" s="1347"/>
      <c r="I110" s="1347"/>
      <c r="J110" s="1347"/>
      <c r="K110" s="1347"/>
      <c r="L110" s="1347"/>
      <c r="M110" s="1347"/>
      <c r="N110" s="57"/>
    </row>
    <row r="111" spans="1:14" ht="12.75" customHeight="1" thickBot="1" x14ac:dyDescent="0.25">
      <c r="A111" s="1348" t="s">
        <v>176</v>
      </c>
      <c r="B111" s="1349"/>
      <c r="C111" s="1349"/>
      <c r="D111" s="1349"/>
      <c r="E111" s="1349"/>
      <c r="F111" s="1350"/>
      <c r="G111" s="1351" t="s">
        <v>15</v>
      </c>
      <c r="H111" s="1352"/>
      <c r="I111" s="1352"/>
      <c r="J111" s="1352"/>
      <c r="K111" s="1353" t="s">
        <v>16</v>
      </c>
      <c r="L111" s="1354"/>
      <c r="M111" s="1355"/>
      <c r="N111" s="57"/>
    </row>
    <row r="112" spans="1:14" ht="12.75" customHeight="1" thickBot="1" x14ac:dyDescent="0.25">
      <c r="A112" s="587" t="s">
        <v>17</v>
      </c>
      <c r="B112" s="588" t="s">
        <v>18</v>
      </c>
      <c r="C112" s="588" t="s">
        <v>19</v>
      </c>
      <c r="D112" s="588" t="s">
        <v>277</v>
      </c>
      <c r="E112" s="589" t="s">
        <v>21</v>
      </c>
      <c r="F112" s="590" t="s">
        <v>22</v>
      </c>
      <c r="G112" s="591" t="s">
        <v>23</v>
      </c>
      <c r="H112" s="592" t="s">
        <v>24</v>
      </c>
      <c r="I112" s="593" t="s">
        <v>25</v>
      </c>
      <c r="J112" s="594" t="s">
        <v>26</v>
      </c>
      <c r="K112" s="595" t="s">
        <v>23</v>
      </c>
      <c r="L112" s="596" t="s">
        <v>24</v>
      </c>
      <c r="M112" s="597" t="s">
        <v>25</v>
      </c>
      <c r="N112" s="57"/>
    </row>
    <row r="113" spans="1:14" ht="12.75" customHeight="1" x14ac:dyDescent="0.2">
      <c r="A113" s="458" t="s">
        <v>278</v>
      </c>
      <c r="B113" s="364" t="s">
        <v>279</v>
      </c>
      <c r="C113" s="35" t="s">
        <v>135</v>
      </c>
      <c r="D113" s="36">
        <v>131</v>
      </c>
      <c r="E113" s="36">
        <v>1800</v>
      </c>
      <c r="F113" s="60">
        <f>D113*E113</f>
        <v>235800</v>
      </c>
      <c r="G113" s="37">
        <v>131</v>
      </c>
      <c r="H113" s="37"/>
      <c r="I113" s="51">
        <f>G113+H113</f>
        <v>131</v>
      </c>
      <c r="J113" s="550">
        <f>(I113/D113)*100</f>
        <v>100</v>
      </c>
      <c r="K113" s="460">
        <v>235800</v>
      </c>
      <c r="L113" s="53"/>
      <c r="M113" s="457">
        <f>K113+L113</f>
        <v>235800</v>
      </c>
      <c r="N113" s="57"/>
    </row>
    <row r="114" spans="1:14" ht="24.75" customHeight="1" x14ac:dyDescent="0.2">
      <c r="A114" s="598">
        <v>1</v>
      </c>
      <c r="B114" s="599" t="s">
        <v>280</v>
      </c>
      <c r="C114" s="85"/>
      <c r="D114" s="370"/>
      <c r="E114" s="370"/>
      <c r="F114" s="60"/>
      <c r="G114" s="86"/>
      <c r="H114" s="86"/>
      <c r="I114" s="473"/>
      <c r="J114" s="550"/>
      <c r="K114" s="553"/>
      <c r="L114" s="88"/>
      <c r="M114" s="475"/>
      <c r="N114" s="57"/>
    </row>
    <row r="115" spans="1:14" ht="25.5" customHeight="1" x14ac:dyDescent="0.2">
      <c r="A115" s="465">
        <v>1.01</v>
      </c>
      <c r="B115" s="369" t="s">
        <v>281</v>
      </c>
      <c r="C115" s="85" t="s">
        <v>61</v>
      </c>
      <c r="D115" s="370">
        <v>49.5</v>
      </c>
      <c r="E115" s="370">
        <v>150</v>
      </c>
      <c r="F115" s="60">
        <f>D115*E115</f>
        <v>7425</v>
      </c>
      <c r="G115" s="86">
        <v>49.5</v>
      </c>
      <c r="H115" s="86"/>
      <c r="I115" s="473">
        <f t="shared" ref="I115:I122" si="10">G115+H115</f>
        <v>49.5</v>
      </c>
      <c r="J115" s="550">
        <f>(I115/D115)*100</f>
        <v>100</v>
      </c>
      <c r="K115" s="553">
        <v>7425</v>
      </c>
      <c r="L115" s="88"/>
      <c r="M115" s="475">
        <f>K115+L115</f>
        <v>7425</v>
      </c>
      <c r="N115" s="57"/>
    </row>
    <row r="116" spans="1:14" ht="25.5" customHeight="1" x14ac:dyDescent="0.2">
      <c r="A116" s="465">
        <v>1.02</v>
      </c>
      <c r="B116" s="369" t="s">
        <v>282</v>
      </c>
      <c r="C116" s="85" t="s">
        <v>61</v>
      </c>
      <c r="D116" s="370">
        <v>28.8</v>
      </c>
      <c r="E116" s="370">
        <v>1525</v>
      </c>
      <c r="F116" s="60">
        <f>D116*E116</f>
        <v>43920</v>
      </c>
      <c r="G116" s="86">
        <v>28.8</v>
      </c>
      <c r="H116" s="86"/>
      <c r="I116" s="473">
        <f t="shared" si="10"/>
        <v>28.8</v>
      </c>
      <c r="J116" s="550">
        <f>(I116/D116)*100</f>
        <v>100</v>
      </c>
      <c r="K116" s="553">
        <v>43920</v>
      </c>
      <c r="L116" s="88"/>
      <c r="M116" s="475">
        <f>K116+L116</f>
        <v>43920</v>
      </c>
      <c r="N116" s="57"/>
    </row>
    <row r="117" spans="1:14" ht="12.75" customHeight="1" x14ac:dyDescent="0.2">
      <c r="A117" s="598">
        <v>2</v>
      </c>
      <c r="B117" s="84" t="s">
        <v>262</v>
      </c>
      <c r="C117" s="85"/>
      <c r="D117" s="370"/>
      <c r="E117" s="370"/>
      <c r="F117" s="60"/>
      <c r="G117" s="86"/>
      <c r="H117" s="86"/>
      <c r="I117" s="473">
        <f t="shared" si="10"/>
        <v>0</v>
      </c>
      <c r="J117" s="550"/>
      <c r="K117" s="553"/>
      <c r="L117" s="88"/>
      <c r="M117" s="475"/>
      <c r="N117" s="57"/>
    </row>
    <row r="118" spans="1:14" ht="25.5" customHeight="1" x14ac:dyDescent="0.2">
      <c r="A118" s="465">
        <v>2.0099999999999998</v>
      </c>
      <c r="B118" s="369" t="s">
        <v>283</v>
      </c>
      <c r="C118" s="85" t="s">
        <v>61</v>
      </c>
      <c r="D118" s="370">
        <v>30</v>
      </c>
      <c r="E118" s="370">
        <v>6575</v>
      </c>
      <c r="F118" s="60">
        <f>D118*E118</f>
        <v>197250</v>
      </c>
      <c r="G118" s="86">
        <v>30</v>
      </c>
      <c r="H118" s="86"/>
      <c r="I118" s="473">
        <f t="shared" si="10"/>
        <v>30</v>
      </c>
      <c r="J118" s="550">
        <f>(I118/D118)*100</f>
        <v>100</v>
      </c>
      <c r="K118" s="553">
        <v>197250</v>
      </c>
      <c r="L118" s="88"/>
      <c r="M118" s="475">
        <f>K118+L118</f>
        <v>197250</v>
      </c>
      <c r="N118" s="57"/>
    </row>
    <row r="119" spans="1:14" ht="13.5" customHeight="1" x14ac:dyDescent="0.2">
      <c r="A119" s="465">
        <v>2.02</v>
      </c>
      <c r="B119" s="369" t="s">
        <v>284</v>
      </c>
      <c r="C119" s="85" t="s">
        <v>61</v>
      </c>
      <c r="D119" s="370">
        <v>17.600000000000001</v>
      </c>
      <c r="E119" s="370">
        <v>1844.65</v>
      </c>
      <c r="F119" s="60">
        <f>D119*E119</f>
        <v>32465.840000000004</v>
      </c>
      <c r="G119" s="86">
        <v>17.600000000000001</v>
      </c>
      <c r="H119" s="86"/>
      <c r="I119" s="473">
        <f t="shared" si="10"/>
        <v>17.600000000000001</v>
      </c>
      <c r="J119" s="550">
        <f>(I119/D119)*100</f>
        <v>100</v>
      </c>
      <c r="K119" s="553">
        <v>32465.84</v>
      </c>
      <c r="L119" s="88"/>
      <c r="M119" s="475">
        <f>K119+L119</f>
        <v>32465.84</v>
      </c>
      <c r="N119" s="57"/>
    </row>
    <row r="120" spans="1:14" ht="13.5" customHeight="1" x14ac:dyDescent="0.2">
      <c r="A120" s="465">
        <v>2.0299999999999998</v>
      </c>
      <c r="B120" s="369" t="s">
        <v>285</v>
      </c>
      <c r="C120" s="85" t="s">
        <v>61</v>
      </c>
      <c r="D120" s="370">
        <v>35.200000000000003</v>
      </c>
      <c r="E120" s="370">
        <v>63.96</v>
      </c>
      <c r="F120" s="60">
        <f>D120*E120</f>
        <v>2251.3920000000003</v>
      </c>
      <c r="G120" s="86">
        <v>35.200000000000003</v>
      </c>
      <c r="H120" s="86"/>
      <c r="I120" s="473">
        <f t="shared" si="10"/>
        <v>35.200000000000003</v>
      </c>
      <c r="J120" s="550">
        <f>(I120/D120)*100</f>
        <v>100</v>
      </c>
      <c r="K120" s="553">
        <v>2251.39</v>
      </c>
      <c r="L120" s="88"/>
      <c r="M120" s="475">
        <f>K120+L120</f>
        <v>2251.39</v>
      </c>
      <c r="N120" s="57"/>
    </row>
    <row r="121" spans="1:14" ht="27" customHeight="1" x14ac:dyDescent="0.2">
      <c r="A121" s="465">
        <v>2.04</v>
      </c>
      <c r="B121" s="369" t="s">
        <v>286</v>
      </c>
      <c r="C121" s="85" t="s">
        <v>61</v>
      </c>
      <c r="D121" s="370">
        <v>35.200000000000003</v>
      </c>
      <c r="E121" s="370">
        <v>150</v>
      </c>
      <c r="F121" s="60">
        <f>D121*E121</f>
        <v>5280</v>
      </c>
      <c r="G121" s="86">
        <v>35.200000000000003</v>
      </c>
      <c r="H121" s="86"/>
      <c r="I121" s="473">
        <f t="shared" si="10"/>
        <v>35.200000000000003</v>
      </c>
      <c r="J121" s="550">
        <f>(I121/D121)*100</f>
        <v>100</v>
      </c>
      <c r="K121" s="553">
        <v>5280</v>
      </c>
      <c r="L121" s="88"/>
      <c r="M121" s="475">
        <f>K121+L121</f>
        <v>5280</v>
      </c>
      <c r="N121" s="57"/>
    </row>
    <row r="122" spans="1:14" ht="12.75" customHeight="1" thickBot="1" x14ac:dyDescent="0.25">
      <c r="A122" s="43">
        <v>2.0499999999999998</v>
      </c>
      <c r="B122" s="364" t="s">
        <v>287</v>
      </c>
      <c r="C122" s="518" t="s">
        <v>61</v>
      </c>
      <c r="D122" s="519">
        <v>18.600000000000001</v>
      </c>
      <c r="E122" s="519">
        <v>378.8</v>
      </c>
      <c r="F122" s="556">
        <f>D122*E122</f>
        <v>7045.6800000000012</v>
      </c>
      <c r="G122" s="521">
        <v>18.600000000000001</v>
      </c>
      <c r="H122" s="521"/>
      <c r="I122" s="522">
        <f t="shared" si="10"/>
        <v>18.600000000000001</v>
      </c>
      <c r="J122" s="600">
        <f>(I122/D122)*100</f>
        <v>100</v>
      </c>
      <c r="K122" s="601">
        <v>7045.68</v>
      </c>
      <c r="L122" s="602"/>
      <c r="M122" s="558">
        <f>K122+L122</f>
        <v>7045.68</v>
      </c>
      <c r="N122" s="57"/>
    </row>
    <row r="123" spans="1:14" ht="12.75" customHeight="1" x14ac:dyDescent="0.2">
      <c r="N123" s="57"/>
    </row>
    <row r="124" spans="1:14" ht="12.75" customHeight="1" x14ac:dyDescent="0.2">
      <c r="N124" s="57"/>
    </row>
    <row r="125" spans="1:14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57"/>
    </row>
    <row r="126" spans="1:14" ht="12.75" customHeight="1" x14ac:dyDescent="0.2">
      <c r="A126" s="1343" t="s">
        <v>0</v>
      </c>
      <c r="B126" s="1343"/>
      <c r="C126" s="1343"/>
      <c r="D126" s="1343"/>
      <c r="E126" s="1343"/>
      <c r="F126" s="1343"/>
      <c r="G126" s="1343"/>
      <c r="H126" s="1343"/>
      <c r="I126" s="1343"/>
      <c r="J126" s="1343"/>
      <c r="K126" s="1343"/>
      <c r="L126" s="1343"/>
      <c r="M126" s="1343"/>
      <c r="N126" s="57"/>
    </row>
    <row r="127" spans="1:14" ht="12.75" customHeight="1" x14ac:dyDescent="0.2">
      <c r="A127" s="1342" t="s">
        <v>1</v>
      </c>
      <c r="B127" s="1342"/>
      <c r="C127" s="1342"/>
      <c r="D127" s="1342"/>
      <c r="E127" s="1342"/>
      <c r="F127" s="1342"/>
      <c r="G127" s="1342"/>
      <c r="H127" s="1342"/>
      <c r="I127" s="1342"/>
      <c r="J127" s="1342"/>
      <c r="K127" s="1342"/>
      <c r="L127" s="1342"/>
      <c r="M127" s="1342"/>
      <c r="N127" s="57"/>
    </row>
    <row r="128" spans="1:14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157" t="s">
        <v>288</v>
      </c>
      <c r="N128" s="57"/>
    </row>
    <row r="129" spans="1:14" ht="12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13"/>
      <c r="N129" s="57"/>
    </row>
    <row r="130" spans="1:14" ht="12.75" customHeight="1" x14ac:dyDescent="0.2">
      <c r="A130" s="13"/>
      <c r="B130" s="12" t="s">
        <v>3</v>
      </c>
      <c r="C130" s="18" t="s">
        <v>224</v>
      </c>
      <c r="D130" s="18"/>
      <c r="E130" s="18"/>
      <c r="F130" s="18"/>
      <c r="G130" s="362"/>
      <c r="H130" s="13"/>
      <c r="I130" s="13"/>
      <c r="J130" s="13"/>
      <c r="K130" s="13"/>
      <c r="L130" s="12" t="s">
        <v>5</v>
      </c>
      <c r="M130" s="160">
        <v>4958280.12</v>
      </c>
      <c r="N130" s="57"/>
    </row>
    <row r="131" spans="1:14" ht="12.75" customHeight="1" x14ac:dyDescent="0.2">
      <c r="A131" s="13"/>
      <c r="B131" s="12" t="s">
        <v>6</v>
      </c>
      <c r="C131" s="17" t="s">
        <v>225</v>
      </c>
      <c r="D131" s="13"/>
      <c r="E131" s="18"/>
      <c r="F131" s="18"/>
      <c r="G131" s="18"/>
      <c r="H131" s="13"/>
      <c r="I131" s="13"/>
      <c r="J131" s="13"/>
      <c r="K131" s="13"/>
      <c r="L131" s="12" t="s">
        <v>7</v>
      </c>
      <c r="M131" s="160" t="s">
        <v>226</v>
      </c>
      <c r="N131" s="57"/>
    </row>
    <row r="132" spans="1:14" ht="12.75" customHeight="1" x14ac:dyDescent="0.2">
      <c r="A132" s="13"/>
      <c r="B132" s="12" t="s">
        <v>8</v>
      </c>
      <c r="C132" s="18" t="s">
        <v>126</v>
      </c>
      <c r="D132" s="18"/>
      <c r="E132" s="18"/>
      <c r="F132" s="18"/>
      <c r="G132" s="19"/>
      <c r="H132" s="13"/>
      <c r="I132" s="13"/>
      <c r="J132" s="13"/>
      <c r="K132" s="13"/>
      <c r="L132" s="12" t="s">
        <v>10</v>
      </c>
      <c r="M132" s="161" t="s">
        <v>227</v>
      </c>
      <c r="N132" s="57"/>
    </row>
    <row r="133" spans="1:14" ht="12.75" customHeight="1" x14ac:dyDescent="0.2">
      <c r="A133" s="13"/>
      <c r="B133" s="12" t="s">
        <v>12</v>
      </c>
      <c r="C133" s="18" t="s">
        <v>228</v>
      </c>
      <c r="D133" s="18"/>
      <c r="E133" s="18"/>
      <c r="F133" s="18"/>
      <c r="G133" s="18"/>
      <c r="H133" s="13"/>
      <c r="I133" s="13"/>
      <c r="J133" s="13"/>
      <c r="K133" s="13"/>
      <c r="L133" s="13"/>
      <c r="M133" s="13"/>
      <c r="N133" s="57"/>
    </row>
    <row r="134" spans="1:14" ht="12.75" customHeight="1" thickBot="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57"/>
    </row>
    <row r="135" spans="1:14" ht="12.75" customHeight="1" x14ac:dyDescent="0.2">
      <c r="A135" s="1344" t="s">
        <v>176</v>
      </c>
      <c r="B135" s="1344"/>
      <c r="C135" s="1344"/>
      <c r="D135" s="1344"/>
      <c r="E135" s="1344"/>
      <c r="F135" s="1344"/>
      <c r="G135" s="1356" t="s">
        <v>15</v>
      </c>
      <c r="H135" s="1356"/>
      <c r="I135" s="1356"/>
      <c r="J135" s="1356"/>
      <c r="K135" s="1357" t="s">
        <v>16</v>
      </c>
      <c r="L135" s="1357"/>
      <c r="M135" s="1358"/>
      <c r="N135" s="57"/>
    </row>
    <row r="136" spans="1:14" ht="12.75" customHeight="1" thickBot="1" x14ac:dyDescent="0.25">
      <c r="A136" s="561" t="s">
        <v>17</v>
      </c>
      <c r="B136" s="562" t="s">
        <v>18</v>
      </c>
      <c r="C136" s="562" t="s">
        <v>19</v>
      </c>
      <c r="D136" s="562" t="s">
        <v>98</v>
      </c>
      <c r="E136" s="563" t="s">
        <v>21</v>
      </c>
      <c r="F136" s="563" t="s">
        <v>22</v>
      </c>
      <c r="G136" s="564" t="s">
        <v>23</v>
      </c>
      <c r="H136" s="564" t="s">
        <v>24</v>
      </c>
      <c r="I136" s="565" t="s">
        <v>25</v>
      </c>
      <c r="J136" s="566" t="s">
        <v>26</v>
      </c>
      <c r="K136" s="567" t="s">
        <v>23</v>
      </c>
      <c r="L136" s="568" t="s">
        <v>24</v>
      </c>
      <c r="M136" s="568" t="s">
        <v>25</v>
      </c>
      <c r="N136" s="57"/>
    </row>
    <row r="137" spans="1:14" ht="12.75" customHeight="1" x14ac:dyDescent="0.2">
      <c r="A137" s="569">
        <v>2.06</v>
      </c>
      <c r="B137" s="603" t="s">
        <v>164</v>
      </c>
      <c r="C137" s="538" t="s">
        <v>61</v>
      </c>
      <c r="D137" s="539">
        <v>35.200000000000003</v>
      </c>
      <c r="E137" s="539">
        <v>228.16</v>
      </c>
      <c r="F137" s="571">
        <f>D137*E137</f>
        <v>8031.2320000000009</v>
      </c>
      <c r="G137" s="572">
        <v>35.200000000000003</v>
      </c>
      <c r="H137" s="572"/>
      <c r="I137" s="573">
        <f>G137+H137</f>
        <v>35.200000000000003</v>
      </c>
      <c r="J137" s="550">
        <v>100</v>
      </c>
      <c r="K137" s="604">
        <v>8031.23</v>
      </c>
      <c r="L137" s="605"/>
      <c r="M137" s="576">
        <f>K137+L137</f>
        <v>8031.23</v>
      </c>
      <c r="N137" s="57"/>
    </row>
    <row r="138" spans="1:14" ht="25.5" customHeight="1" x14ac:dyDescent="0.2">
      <c r="A138" s="498"/>
      <c r="B138" s="606" t="s">
        <v>275</v>
      </c>
      <c r="C138" s="607"/>
      <c r="D138" s="482"/>
      <c r="E138" s="482"/>
      <c r="F138" s="608">
        <f>F113+F115+F116+F118+F119+F120+F121+F122+F137</f>
        <v>539469.14400000009</v>
      </c>
      <c r="G138" s="86"/>
      <c r="H138" s="86"/>
      <c r="I138" s="473"/>
      <c r="J138" s="550"/>
      <c r="K138" s="552">
        <f>K113+K115+K116+K118+K119+K120+K121+K122+K137</f>
        <v>539469.14</v>
      </c>
      <c r="L138" s="609">
        <f>L119+L120+L121+L122+L137</f>
        <v>0</v>
      </c>
      <c r="M138" s="610">
        <f>+L138+M122+M121+M120+M119+M118+M116+M115+M113+M137</f>
        <v>539469.14</v>
      </c>
      <c r="N138" s="57"/>
    </row>
    <row r="139" spans="1:14" ht="13.5" customHeight="1" x14ac:dyDescent="0.2">
      <c r="A139" s="611">
        <v>2.1</v>
      </c>
      <c r="B139" s="59" t="s">
        <v>289</v>
      </c>
      <c r="C139" s="35"/>
      <c r="D139" s="36"/>
      <c r="E139" s="36"/>
      <c r="F139" s="60"/>
      <c r="G139" s="37"/>
      <c r="H139" s="37"/>
      <c r="I139" s="51"/>
      <c r="J139" s="550"/>
      <c r="K139" s="470"/>
      <c r="L139" s="429"/>
      <c r="M139" s="471"/>
      <c r="N139" s="57"/>
    </row>
    <row r="140" spans="1:14" ht="26.25" customHeight="1" x14ac:dyDescent="0.2">
      <c r="A140" s="465" t="s">
        <v>290</v>
      </c>
      <c r="B140" s="369" t="s">
        <v>291</v>
      </c>
      <c r="C140" s="85" t="s">
        <v>61</v>
      </c>
      <c r="D140" s="370">
        <v>1.56</v>
      </c>
      <c r="E140" s="370">
        <v>15619</v>
      </c>
      <c r="F140" s="380">
        <f>D140*E140</f>
        <v>24365.64</v>
      </c>
      <c r="G140" s="86">
        <v>1.56</v>
      </c>
      <c r="H140" s="86"/>
      <c r="I140" s="473">
        <f>G140+H140</f>
        <v>1.56</v>
      </c>
      <c r="J140" s="550">
        <f>(I140/D140)*100</f>
        <v>100</v>
      </c>
      <c r="K140" s="553">
        <v>24365.64</v>
      </c>
      <c r="L140" s="88"/>
      <c r="M140" s="475">
        <f>K140+L140</f>
        <v>24365.64</v>
      </c>
      <c r="N140" s="57"/>
    </row>
    <row r="141" spans="1:14" ht="13.5" customHeight="1" x14ac:dyDescent="0.2">
      <c r="A141" s="465" t="s">
        <v>292</v>
      </c>
      <c r="B141" s="369" t="s">
        <v>285</v>
      </c>
      <c r="C141" s="85" t="s">
        <v>61</v>
      </c>
      <c r="D141" s="370">
        <v>148.69999999999999</v>
      </c>
      <c r="E141" s="370">
        <v>63.96</v>
      </c>
      <c r="F141" s="380">
        <f t="shared" ref="F141:F154" si="11">D141*E141</f>
        <v>9510.851999999999</v>
      </c>
      <c r="G141" s="86">
        <v>148.69999999999999</v>
      </c>
      <c r="H141" s="86"/>
      <c r="I141" s="473">
        <f t="shared" ref="I141:I155" si="12">G141+H141</f>
        <v>148.69999999999999</v>
      </c>
      <c r="J141" s="550">
        <f t="shared" ref="J141:J155" si="13">(I141/D141)*100</f>
        <v>100</v>
      </c>
      <c r="K141" s="553">
        <v>9510.85</v>
      </c>
      <c r="L141" s="88"/>
      <c r="M141" s="475">
        <f t="shared" ref="M141:M154" si="14">K141+L141</f>
        <v>9510.85</v>
      </c>
      <c r="N141" s="57"/>
    </row>
    <row r="142" spans="1:14" ht="13.5" customHeight="1" x14ac:dyDescent="0.2">
      <c r="A142" s="465" t="s">
        <v>293</v>
      </c>
      <c r="B142" s="369" t="s">
        <v>294</v>
      </c>
      <c r="C142" s="85" t="s">
        <v>61</v>
      </c>
      <c r="D142" s="370">
        <v>13</v>
      </c>
      <c r="E142" s="370">
        <v>429.3</v>
      </c>
      <c r="F142" s="380">
        <f t="shared" si="11"/>
        <v>5580.9000000000005</v>
      </c>
      <c r="G142" s="86">
        <v>13</v>
      </c>
      <c r="H142" s="86"/>
      <c r="I142" s="473">
        <f t="shared" si="12"/>
        <v>13</v>
      </c>
      <c r="J142" s="550">
        <f t="shared" si="13"/>
        <v>100</v>
      </c>
      <c r="K142" s="553">
        <v>5580.9</v>
      </c>
      <c r="L142" s="88"/>
      <c r="M142" s="475">
        <f t="shared" si="14"/>
        <v>5580.9</v>
      </c>
      <c r="N142" s="57"/>
    </row>
    <row r="143" spans="1:14" ht="13.5" customHeight="1" x14ac:dyDescent="0.2">
      <c r="A143" s="465" t="s">
        <v>295</v>
      </c>
      <c r="B143" s="369" t="s">
        <v>287</v>
      </c>
      <c r="C143" s="85" t="s">
        <v>61</v>
      </c>
      <c r="D143" s="370">
        <v>33.28</v>
      </c>
      <c r="E143" s="370">
        <v>378.8</v>
      </c>
      <c r="F143" s="380">
        <f t="shared" si="11"/>
        <v>12606.464</v>
      </c>
      <c r="G143" s="86">
        <v>33.28</v>
      </c>
      <c r="H143" s="86"/>
      <c r="I143" s="473">
        <f t="shared" si="12"/>
        <v>33.28</v>
      </c>
      <c r="J143" s="550">
        <f t="shared" si="13"/>
        <v>100</v>
      </c>
      <c r="K143" s="553">
        <v>12606.46</v>
      </c>
      <c r="L143" s="88"/>
      <c r="M143" s="475">
        <f t="shared" si="14"/>
        <v>12606.46</v>
      </c>
      <c r="N143" s="57"/>
    </row>
    <row r="144" spans="1:14" ht="12.75" customHeight="1" x14ac:dyDescent="0.2">
      <c r="A144" s="458" t="s">
        <v>296</v>
      </c>
      <c r="B144" s="364" t="s">
        <v>297</v>
      </c>
      <c r="C144" s="35" t="s">
        <v>61</v>
      </c>
      <c r="D144" s="36">
        <v>38.4</v>
      </c>
      <c r="E144" s="36">
        <v>413.8</v>
      </c>
      <c r="F144" s="380">
        <f t="shared" si="11"/>
        <v>15889.92</v>
      </c>
      <c r="G144" s="37">
        <v>38.4</v>
      </c>
      <c r="H144" s="37"/>
      <c r="I144" s="473">
        <f t="shared" si="12"/>
        <v>38.4</v>
      </c>
      <c r="J144" s="550">
        <f t="shared" si="13"/>
        <v>100</v>
      </c>
      <c r="K144" s="460">
        <v>15889.92</v>
      </c>
      <c r="L144" s="88"/>
      <c r="M144" s="475">
        <f t="shared" si="14"/>
        <v>15889.92</v>
      </c>
      <c r="N144" s="57"/>
    </row>
    <row r="145" spans="1:14" ht="12.75" customHeight="1" x14ac:dyDescent="0.2">
      <c r="A145" s="465" t="s">
        <v>298</v>
      </c>
      <c r="B145" s="612" t="s">
        <v>299</v>
      </c>
      <c r="C145" s="85" t="s">
        <v>61</v>
      </c>
      <c r="D145" s="370">
        <v>15</v>
      </c>
      <c r="E145" s="370">
        <v>520</v>
      </c>
      <c r="F145" s="380">
        <f t="shared" si="11"/>
        <v>7800</v>
      </c>
      <c r="G145" s="86">
        <v>15</v>
      </c>
      <c r="H145" s="86"/>
      <c r="I145" s="473">
        <f t="shared" si="12"/>
        <v>15</v>
      </c>
      <c r="J145" s="550">
        <f t="shared" si="13"/>
        <v>100</v>
      </c>
      <c r="K145" s="553">
        <v>7800</v>
      </c>
      <c r="L145" s="88"/>
      <c r="M145" s="475">
        <f t="shared" si="14"/>
        <v>7800</v>
      </c>
      <c r="N145" s="57"/>
    </row>
    <row r="146" spans="1:14" ht="12.75" customHeight="1" x14ac:dyDescent="0.2">
      <c r="A146" s="465" t="s">
        <v>300</v>
      </c>
      <c r="B146" s="369" t="s">
        <v>164</v>
      </c>
      <c r="C146" s="85" t="s">
        <v>61</v>
      </c>
      <c r="D146" s="370">
        <v>148.69999999999999</v>
      </c>
      <c r="E146" s="370">
        <v>228.16</v>
      </c>
      <c r="F146" s="380">
        <f t="shared" si="11"/>
        <v>33927.392</v>
      </c>
      <c r="G146" s="86">
        <v>148.69999999999999</v>
      </c>
      <c r="H146" s="86"/>
      <c r="I146" s="473">
        <f t="shared" si="12"/>
        <v>148.69999999999999</v>
      </c>
      <c r="J146" s="550">
        <f t="shared" si="13"/>
        <v>100</v>
      </c>
      <c r="K146" s="553">
        <v>33927.39</v>
      </c>
      <c r="L146" s="88"/>
      <c r="M146" s="475">
        <f t="shared" si="14"/>
        <v>33927.39</v>
      </c>
      <c r="N146" s="57"/>
    </row>
    <row r="147" spans="1:14" ht="12.75" customHeight="1" x14ac:dyDescent="0.2">
      <c r="A147" s="465" t="s">
        <v>301</v>
      </c>
      <c r="B147" s="369" t="s">
        <v>302</v>
      </c>
      <c r="C147" s="85" t="s">
        <v>31</v>
      </c>
      <c r="D147" s="370">
        <v>1</v>
      </c>
      <c r="E147" s="370">
        <v>15000</v>
      </c>
      <c r="F147" s="380">
        <f t="shared" si="11"/>
        <v>15000</v>
      </c>
      <c r="G147" s="86">
        <v>1</v>
      </c>
      <c r="H147" s="86"/>
      <c r="I147" s="473">
        <f t="shared" si="12"/>
        <v>1</v>
      </c>
      <c r="J147" s="550">
        <f t="shared" si="13"/>
        <v>100</v>
      </c>
      <c r="K147" s="553">
        <v>15000</v>
      </c>
      <c r="L147" s="88"/>
      <c r="M147" s="475">
        <f t="shared" si="14"/>
        <v>15000</v>
      </c>
      <c r="N147" s="57"/>
    </row>
    <row r="148" spans="1:14" ht="24.75" customHeight="1" x14ac:dyDescent="0.2">
      <c r="A148" s="465" t="s">
        <v>303</v>
      </c>
      <c r="B148" s="369" t="s">
        <v>304</v>
      </c>
      <c r="C148" s="85" t="s">
        <v>31</v>
      </c>
      <c r="D148" s="370">
        <v>1</v>
      </c>
      <c r="E148" s="370">
        <v>57875</v>
      </c>
      <c r="F148" s="380">
        <f t="shared" si="11"/>
        <v>57875</v>
      </c>
      <c r="G148" s="86">
        <v>1</v>
      </c>
      <c r="H148" s="86"/>
      <c r="I148" s="473">
        <f t="shared" si="12"/>
        <v>1</v>
      </c>
      <c r="J148" s="550">
        <f t="shared" si="13"/>
        <v>100</v>
      </c>
      <c r="K148" s="553">
        <v>57875</v>
      </c>
      <c r="L148" s="88"/>
      <c r="M148" s="475">
        <f t="shared" si="14"/>
        <v>57875</v>
      </c>
      <c r="N148" s="57"/>
    </row>
    <row r="149" spans="1:14" ht="12.75" customHeight="1" x14ac:dyDescent="0.2">
      <c r="A149" s="465" t="s">
        <v>305</v>
      </c>
      <c r="B149" s="369" t="s">
        <v>306</v>
      </c>
      <c r="C149" s="85" t="s">
        <v>239</v>
      </c>
      <c r="D149" s="370">
        <v>3</v>
      </c>
      <c r="E149" s="370">
        <v>29500</v>
      </c>
      <c r="F149" s="380">
        <f t="shared" si="11"/>
        <v>88500</v>
      </c>
      <c r="G149" s="86">
        <v>3</v>
      </c>
      <c r="H149" s="86"/>
      <c r="I149" s="473">
        <f t="shared" si="12"/>
        <v>3</v>
      </c>
      <c r="J149" s="550">
        <f t="shared" si="13"/>
        <v>100</v>
      </c>
      <c r="K149" s="553">
        <v>88500</v>
      </c>
      <c r="L149" s="88"/>
      <c r="M149" s="475">
        <f t="shared" si="14"/>
        <v>88500</v>
      </c>
      <c r="N149" s="57"/>
    </row>
    <row r="150" spans="1:14" ht="12.75" customHeight="1" x14ac:dyDescent="0.2">
      <c r="A150" s="465" t="s">
        <v>307</v>
      </c>
      <c r="B150" s="369" t="s">
        <v>308</v>
      </c>
      <c r="C150" s="85" t="s">
        <v>309</v>
      </c>
      <c r="D150" s="370">
        <v>150</v>
      </c>
      <c r="E150" s="370">
        <v>75.900000000000006</v>
      </c>
      <c r="F150" s="380">
        <f t="shared" si="11"/>
        <v>11385</v>
      </c>
      <c r="G150" s="86">
        <v>150</v>
      </c>
      <c r="H150" s="86"/>
      <c r="I150" s="473">
        <f t="shared" si="12"/>
        <v>150</v>
      </c>
      <c r="J150" s="550">
        <f t="shared" si="13"/>
        <v>100</v>
      </c>
      <c r="K150" s="553">
        <v>11385</v>
      </c>
      <c r="L150" s="88"/>
      <c r="M150" s="475">
        <f t="shared" si="14"/>
        <v>11385</v>
      </c>
      <c r="N150" s="57"/>
    </row>
    <row r="151" spans="1:14" ht="12.75" customHeight="1" x14ac:dyDescent="0.2">
      <c r="A151" s="465" t="s">
        <v>310</v>
      </c>
      <c r="B151" s="369" t="s">
        <v>311</v>
      </c>
      <c r="C151" s="85" t="s">
        <v>239</v>
      </c>
      <c r="D151" s="370">
        <v>3</v>
      </c>
      <c r="E151" s="370">
        <v>2950</v>
      </c>
      <c r="F151" s="380">
        <f t="shared" si="11"/>
        <v>8850</v>
      </c>
      <c r="G151" s="86">
        <v>3</v>
      </c>
      <c r="H151" s="86"/>
      <c r="I151" s="473">
        <f t="shared" si="12"/>
        <v>3</v>
      </c>
      <c r="J151" s="550">
        <f t="shared" si="13"/>
        <v>100</v>
      </c>
      <c r="K151" s="553">
        <v>8850</v>
      </c>
      <c r="L151" s="88"/>
      <c r="M151" s="475">
        <f t="shared" si="14"/>
        <v>8850</v>
      </c>
      <c r="N151" s="57"/>
    </row>
    <row r="152" spans="1:14" ht="25.5" customHeight="1" x14ac:dyDescent="0.2">
      <c r="A152" s="465" t="s">
        <v>312</v>
      </c>
      <c r="B152" s="369" t="s">
        <v>313</v>
      </c>
      <c r="C152" s="85" t="s">
        <v>239</v>
      </c>
      <c r="D152" s="370">
        <v>3</v>
      </c>
      <c r="E152" s="370">
        <v>6790</v>
      </c>
      <c r="F152" s="380">
        <f t="shared" si="11"/>
        <v>20370</v>
      </c>
      <c r="G152" s="86">
        <v>3</v>
      </c>
      <c r="H152" s="86"/>
      <c r="I152" s="473">
        <f t="shared" si="12"/>
        <v>3</v>
      </c>
      <c r="J152" s="550">
        <f t="shared" si="13"/>
        <v>100</v>
      </c>
      <c r="K152" s="553">
        <v>20370</v>
      </c>
      <c r="L152" s="88"/>
      <c r="M152" s="475">
        <f t="shared" si="14"/>
        <v>20370</v>
      </c>
      <c r="N152" s="57"/>
    </row>
    <row r="153" spans="1:14" ht="12.75" customHeight="1" x14ac:dyDescent="0.2">
      <c r="A153" s="465" t="s">
        <v>314</v>
      </c>
      <c r="B153" s="369" t="s">
        <v>315</v>
      </c>
      <c r="C153" s="85" t="s">
        <v>239</v>
      </c>
      <c r="D153" s="370">
        <v>3</v>
      </c>
      <c r="E153" s="370">
        <v>3575</v>
      </c>
      <c r="F153" s="380">
        <f t="shared" si="11"/>
        <v>10725</v>
      </c>
      <c r="G153" s="86">
        <v>3</v>
      </c>
      <c r="H153" s="86"/>
      <c r="I153" s="473">
        <f t="shared" si="12"/>
        <v>3</v>
      </c>
      <c r="J153" s="550">
        <f t="shared" si="13"/>
        <v>100</v>
      </c>
      <c r="K153" s="553">
        <v>10725</v>
      </c>
      <c r="L153" s="88"/>
      <c r="M153" s="475">
        <f t="shared" si="14"/>
        <v>10725</v>
      </c>
      <c r="N153" s="57"/>
    </row>
    <row r="154" spans="1:14" ht="12.75" customHeight="1" x14ac:dyDescent="0.2">
      <c r="A154" s="465" t="s">
        <v>316</v>
      </c>
      <c r="B154" s="369" t="s">
        <v>317</v>
      </c>
      <c r="C154" s="85" t="s">
        <v>239</v>
      </c>
      <c r="D154" s="370">
        <v>3</v>
      </c>
      <c r="E154" s="370">
        <v>9675</v>
      </c>
      <c r="F154" s="380">
        <f t="shared" si="11"/>
        <v>29025</v>
      </c>
      <c r="G154" s="86">
        <v>3</v>
      </c>
      <c r="H154" s="86"/>
      <c r="I154" s="473">
        <f t="shared" si="12"/>
        <v>3</v>
      </c>
      <c r="J154" s="550">
        <f t="shared" si="13"/>
        <v>100</v>
      </c>
      <c r="K154" s="553">
        <v>29025</v>
      </c>
      <c r="L154" s="88"/>
      <c r="M154" s="475">
        <f t="shared" si="14"/>
        <v>29025</v>
      </c>
      <c r="N154" s="57"/>
    </row>
    <row r="155" spans="1:14" ht="12.75" customHeight="1" x14ac:dyDescent="0.2">
      <c r="A155" s="465">
        <v>3</v>
      </c>
      <c r="B155" s="369" t="s">
        <v>318</v>
      </c>
      <c r="C155" s="85" t="s">
        <v>206</v>
      </c>
      <c r="D155" s="370">
        <v>1</v>
      </c>
      <c r="E155" s="370">
        <v>75000</v>
      </c>
      <c r="F155" s="60">
        <f>D155*E155</f>
        <v>75000</v>
      </c>
      <c r="G155" s="86">
        <v>1</v>
      </c>
      <c r="H155" s="86"/>
      <c r="I155" s="473">
        <f t="shared" si="12"/>
        <v>1</v>
      </c>
      <c r="J155" s="550">
        <f t="shared" si="13"/>
        <v>100</v>
      </c>
      <c r="K155" s="553">
        <v>75000</v>
      </c>
      <c r="L155" s="88"/>
      <c r="M155" s="475">
        <v>75000</v>
      </c>
      <c r="N155" s="57"/>
    </row>
    <row r="156" spans="1:14" ht="25.5" customHeight="1" thickBot="1" x14ac:dyDescent="0.25">
      <c r="A156" s="613"/>
      <c r="B156" s="517" t="s">
        <v>319</v>
      </c>
      <c r="C156" s="518"/>
      <c r="D156" s="519"/>
      <c r="E156" s="519"/>
      <c r="F156" s="520">
        <f>F140+F141+F142+F143+F144+F145+F146+F147+F148+F149+F150+F151+F152+F153+F154+F155</f>
        <v>426411.16800000001</v>
      </c>
      <c r="G156" s="521"/>
      <c r="H156" s="521"/>
      <c r="I156" s="522"/>
      <c r="J156" s="523"/>
      <c r="K156" s="614">
        <f>K140+K141+K142+K143+K144+K145+K146+K147+K148+K149+K150+K151+K152+K153+K154+K155</f>
        <v>426411.16000000003</v>
      </c>
      <c r="L156" s="525">
        <f>L140+L141+L142+L143+L144+L145+L146+L147+L148+L149+L150+L151+L152+L153+L154</f>
        <v>0</v>
      </c>
      <c r="M156" s="526">
        <f>M140+M141+M142+M143+M144+M145+M146+M147+M148+M149+M150+M151+M152+M153+M154+M155</f>
        <v>426411.16000000003</v>
      </c>
      <c r="N156" s="57"/>
    </row>
    <row r="157" spans="1:14" ht="12.75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57"/>
    </row>
    <row r="158" spans="1:14" ht="12.75" customHeight="1" thickBot="1" x14ac:dyDescent="0.25">
      <c r="A158" s="1347" t="s">
        <v>320</v>
      </c>
      <c r="B158" s="1347"/>
      <c r="C158" s="1347"/>
      <c r="D158" s="1347"/>
      <c r="E158" s="1347"/>
      <c r="F158" s="1347"/>
      <c r="G158" s="1347"/>
      <c r="H158" s="1347"/>
      <c r="I158" s="1347"/>
      <c r="J158" s="1347"/>
      <c r="K158" s="1347"/>
      <c r="L158" s="1347"/>
      <c r="M158" s="1347"/>
      <c r="N158" s="57"/>
    </row>
    <row r="159" spans="1:14" ht="12.75" customHeight="1" thickBot="1" x14ac:dyDescent="0.25">
      <c r="A159" s="1348" t="s">
        <v>176</v>
      </c>
      <c r="B159" s="1349"/>
      <c r="C159" s="1349"/>
      <c r="D159" s="1349"/>
      <c r="E159" s="1349"/>
      <c r="F159" s="1350"/>
      <c r="G159" s="1351" t="s">
        <v>15</v>
      </c>
      <c r="H159" s="1352"/>
      <c r="I159" s="1352"/>
      <c r="J159" s="1352"/>
      <c r="K159" s="1353" t="s">
        <v>16</v>
      </c>
      <c r="L159" s="1354"/>
      <c r="M159" s="1355"/>
      <c r="N159" s="57"/>
    </row>
    <row r="160" spans="1:14" ht="12.75" customHeight="1" thickBot="1" x14ac:dyDescent="0.25">
      <c r="A160" s="587" t="s">
        <v>17</v>
      </c>
      <c r="B160" s="588" t="s">
        <v>18</v>
      </c>
      <c r="C160" s="588" t="s">
        <v>19</v>
      </c>
      <c r="D160" s="588" t="s">
        <v>277</v>
      </c>
      <c r="E160" s="589" t="s">
        <v>21</v>
      </c>
      <c r="F160" s="590" t="s">
        <v>22</v>
      </c>
      <c r="G160" s="591" t="s">
        <v>23</v>
      </c>
      <c r="H160" s="592" t="s">
        <v>24</v>
      </c>
      <c r="I160" s="593" t="s">
        <v>25</v>
      </c>
      <c r="J160" s="594" t="s">
        <v>26</v>
      </c>
      <c r="K160" s="595" t="s">
        <v>23</v>
      </c>
      <c r="L160" s="596" t="s">
        <v>24</v>
      </c>
      <c r="M160" s="597" t="s">
        <v>25</v>
      </c>
      <c r="N160" s="57"/>
    </row>
    <row r="161" spans="1:14" ht="13.5" customHeight="1" x14ac:dyDescent="0.2">
      <c r="A161" s="611">
        <v>1</v>
      </c>
      <c r="B161" s="59" t="s">
        <v>262</v>
      </c>
      <c r="C161" s="35"/>
      <c r="D161" s="36"/>
      <c r="E161" s="36"/>
      <c r="F161" s="60"/>
      <c r="G161" s="37"/>
      <c r="H161" s="37"/>
      <c r="I161" s="51"/>
      <c r="J161" s="550"/>
      <c r="K161" s="460"/>
      <c r="L161" s="53"/>
      <c r="M161" s="457"/>
      <c r="N161" s="57"/>
    </row>
    <row r="162" spans="1:14" ht="13.5" customHeight="1" x14ac:dyDescent="0.2">
      <c r="A162" s="465">
        <v>1.01</v>
      </c>
      <c r="B162" s="369" t="s">
        <v>321</v>
      </c>
      <c r="C162" s="85" t="s">
        <v>135</v>
      </c>
      <c r="D162" s="370">
        <v>1.81</v>
      </c>
      <c r="E162" s="370">
        <v>9663.3700000000008</v>
      </c>
      <c r="F162" s="60">
        <f>D162*E162</f>
        <v>17490.699700000001</v>
      </c>
      <c r="G162" s="86">
        <v>1.81</v>
      </c>
      <c r="H162" s="86"/>
      <c r="I162" s="473">
        <f>G162+H162</f>
        <v>1.81</v>
      </c>
      <c r="J162" s="550">
        <f>(I162/D162)*100</f>
        <v>100</v>
      </c>
      <c r="K162" s="553">
        <v>17490.7</v>
      </c>
      <c r="L162" s="88"/>
      <c r="M162" s="475">
        <f>K162+L162</f>
        <v>17490.7</v>
      </c>
      <c r="N162" s="57"/>
    </row>
    <row r="163" spans="1:14" ht="24.75" customHeight="1" thickBot="1" x14ac:dyDescent="0.25">
      <c r="A163" s="615"/>
      <c r="B163" s="616" t="s">
        <v>275</v>
      </c>
      <c r="C163" s="518"/>
      <c r="D163" s="519"/>
      <c r="E163" s="519"/>
      <c r="F163" s="617">
        <f>F162</f>
        <v>17490.699700000001</v>
      </c>
      <c r="G163" s="521"/>
      <c r="H163" s="521"/>
      <c r="I163" s="522"/>
      <c r="J163" s="600"/>
      <c r="K163" s="614">
        <f>K162</f>
        <v>17490.7</v>
      </c>
      <c r="L163" s="525">
        <f>L162</f>
        <v>0</v>
      </c>
      <c r="M163" s="526">
        <f>M162</f>
        <v>17490.7</v>
      </c>
      <c r="N163" s="57"/>
    </row>
    <row r="164" spans="1:14" ht="12.75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57"/>
    </row>
    <row r="165" spans="1:14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57"/>
    </row>
    <row r="166" spans="1:14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57"/>
    </row>
    <row r="167" spans="1:14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57"/>
    </row>
    <row r="168" spans="1:14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57"/>
    </row>
    <row r="169" spans="1:14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57"/>
    </row>
    <row r="170" spans="1:14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57"/>
    </row>
    <row r="171" spans="1:14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57"/>
    </row>
    <row r="172" spans="1:14" ht="12.75" customHeight="1" x14ac:dyDescent="0.2">
      <c r="A172" s="1343" t="s">
        <v>0</v>
      </c>
      <c r="B172" s="1343"/>
      <c r="C172" s="1343"/>
      <c r="D172" s="1343"/>
      <c r="E172" s="1343"/>
      <c r="F172" s="1343"/>
      <c r="G172" s="1343"/>
      <c r="H172" s="1343"/>
      <c r="I172" s="1343"/>
      <c r="J172" s="1343"/>
      <c r="K172" s="1343"/>
      <c r="L172" s="1343"/>
      <c r="M172" s="1343"/>
      <c r="N172" s="57"/>
    </row>
    <row r="173" spans="1:14" ht="12.75" customHeight="1" x14ac:dyDescent="0.2">
      <c r="A173" s="1342" t="s">
        <v>1</v>
      </c>
      <c r="B173" s="1342"/>
      <c r="C173" s="1342"/>
      <c r="D173" s="1342"/>
      <c r="E173" s="1342"/>
      <c r="F173" s="1342"/>
      <c r="G173" s="1342"/>
      <c r="H173" s="1342"/>
      <c r="I173" s="1342"/>
      <c r="J173" s="1342"/>
      <c r="K173" s="1342"/>
      <c r="L173" s="1342"/>
      <c r="M173" s="1342"/>
      <c r="N173" s="57"/>
    </row>
    <row r="174" spans="1:14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57" t="s">
        <v>322</v>
      </c>
      <c r="N174" s="57"/>
    </row>
    <row r="175" spans="1:14" ht="12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13"/>
      <c r="N175" s="57"/>
    </row>
    <row r="176" spans="1:14" ht="12.75" customHeight="1" x14ac:dyDescent="0.2">
      <c r="A176" s="13"/>
      <c r="B176" s="12" t="s">
        <v>3</v>
      </c>
      <c r="C176" s="18" t="s">
        <v>224</v>
      </c>
      <c r="D176" s="18"/>
      <c r="E176" s="18"/>
      <c r="F176" s="18"/>
      <c r="G176" s="362"/>
      <c r="H176" s="13"/>
      <c r="I176" s="13"/>
      <c r="J176" s="13"/>
      <c r="K176" s="13"/>
      <c r="L176" s="12" t="s">
        <v>5</v>
      </c>
      <c r="M176" s="160">
        <v>4958280.12</v>
      </c>
      <c r="N176" s="57"/>
    </row>
    <row r="177" spans="1:14" ht="12.75" customHeight="1" x14ac:dyDescent="0.2">
      <c r="A177" s="13"/>
      <c r="B177" s="12" t="s">
        <v>6</v>
      </c>
      <c r="C177" s="17" t="s">
        <v>225</v>
      </c>
      <c r="D177" s="13"/>
      <c r="E177" s="18"/>
      <c r="F177" s="18"/>
      <c r="G177" s="18"/>
      <c r="H177" s="13"/>
      <c r="I177" s="13"/>
      <c r="J177" s="13"/>
      <c r="K177" s="13"/>
      <c r="L177" s="12" t="s">
        <v>7</v>
      </c>
      <c r="M177" s="160" t="s">
        <v>226</v>
      </c>
      <c r="N177" s="57"/>
    </row>
    <row r="178" spans="1:14" ht="12.75" customHeight="1" x14ac:dyDescent="0.2">
      <c r="A178" s="13"/>
      <c r="B178" s="12" t="s">
        <v>8</v>
      </c>
      <c r="C178" s="18" t="s">
        <v>126</v>
      </c>
      <c r="D178" s="18"/>
      <c r="E178" s="18"/>
      <c r="F178" s="18"/>
      <c r="G178" s="19"/>
      <c r="H178" s="13"/>
      <c r="I178" s="13"/>
      <c r="J178" s="13"/>
      <c r="K178" s="13"/>
      <c r="L178" s="12" t="s">
        <v>10</v>
      </c>
      <c r="M178" s="161" t="s">
        <v>227</v>
      </c>
      <c r="N178" s="57"/>
    </row>
    <row r="179" spans="1:14" ht="12.75" customHeight="1" x14ac:dyDescent="0.2">
      <c r="A179" s="13"/>
      <c r="B179" s="12" t="s">
        <v>12</v>
      </c>
      <c r="C179" s="18" t="s">
        <v>228</v>
      </c>
      <c r="D179" s="18"/>
      <c r="E179" s="18"/>
      <c r="F179" s="18"/>
      <c r="G179" s="18"/>
      <c r="H179" s="13"/>
      <c r="I179" s="13"/>
      <c r="J179" s="13"/>
      <c r="K179" s="13"/>
      <c r="L179" s="13"/>
      <c r="M179" s="13"/>
      <c r="N179" s="57"/>
    </row>
    <row r="180" spans="1:14" ht="12.75" customHeight="1" x14ac:dyDescent="0.2">
      <c r="A180" s="13"/>
      <c r="B180" s="18"/>
      <c r="C180" s="13"/>
      <c r="D180" s="13"/>
      <c r="E180" s="13"/>
      <c r="F180" s="13"/>
      <c r="G180" s="13"/>
      <c r="H180" s="13"/>
      <c r="I180" s="13"/>
      <c r="J180" s="13"/>
      <c r="K180" s="123"/>
      <c r="L180" s="123"/>
      <c r="M180" s="123"/>
      <c r="N180" s="57"/>
    </row>
    <row r="181" spans="1:14" ht="12.75" customHeight="1" x14ac:dyDescent="0.2">
      <c r="N181" s="57"/>
    </row>
    <row r="182" spans="1:14" ht="12.75" customHeight="1" x14ac:dyDescent="0.2">
      <c r="A182" s="1343" t="s">
        <v>323</v>
      </c>
      <c r="B182" s="1343"/>
      <c r="C182" s="1343"/>
      <c r="D182" s="1343"/>
      <c r="E182" s="1343"/>
      <c r="F182" s="1343"/>
      <c r="G182" s="1343"/>
      <c r="H182" s="1343"/>
      <c r="I182" s="1343"/>
      <c r="J182" s="1343"/>
      <c r="K182" s="1343"/>
      <c r="L182" s="1343"/>
      <c r="M182" s="1343"/>
      <c r="N182" s="57"/>
    </row>
    <row r="183" spans="1:14" ht="12.75" customHeight="1" thickBot="1" x14ac:dyDescent="0.25">
      <c r="A183" s="1360" t="s">
        <v>176</v>
      </c>
      <c r="B183" s="1361"/>
      <c r="C183" s="1361"/>
      <c r="D183" s="1361"/>
      <c r="E183" s="1361"/>
      <c r="F183" s="1362"/>
      <c r="G183" s="1363" t="s">
        <v>15</v>
      </c>
      <c r="H183" s="1364"/>
      <c r="I183" s="1364"/>
      <c r="J183" s="1364"/>
      <c r="K183" s="1365" t="s">
        <v>16</v>
      </c>
      <c r="L183" s="1366"/>
      <c r="M183" s="1367"/>
      <c r="N183" s="57"/>
    </row>
    <row r="184" spans="1:14" ht="12.75" customHeight="1" thickBot="1" x14ac:dyDescent="0.25">
      <c r="A184" s="587" t="s">
        <v>17</v>
      </c>
      <c r="B184" s="588" t="s">
        <v>18</v>
      </c>
      <c r="C184" s="588" t="s">
        <v>19</v>
      </c>
      <c r="D184" s="588" t="s">
        <v>277</v>
      </c>
      <c r="E184" s="589" t="s">
        <v>21</v>
      </c>
      <c r="F184" s="590" t="s">
        <v>22</v>
      </c>
      <c r="G184" s="591" t="s">
        <v>23</v>
      </c>
      <c r="H184" s="592" t="s">
        <v>24</v>
      </c>
      <c r="I184" s="593" t="s">
        <v>25</v>
      </c>
      <c r="J184" s="594" t="s">
        <v>26</v>
      </c>
      <c r="K184" s="595" t="s">
        <v>23</v>
      </c>
      <c r="L184" s="596" t="s">
        <v>24</v>
      </c>
      <c r="M184" s="597" t="s">
        <v>25</v>
      </c>
      <c r="N184" s="57"/>
    </row>
    <row r="185" spans="1:14" ht="12.75" customHeight="1" x14ac:dyDescent="0.2">
      <c r="A185" s="465">
        <v>1.01</v>
      </c>
      <c r="B185" s="369" t="s">
        <v>230</v>
      </c>
      <c r="C185" s="85" t="s">
        <v>29</v>
      </c>
      <c r="D185" s="370">
        <v>1158</v>
      </c>
      <c r="E185" s="370">
        <v>21.88</v>
      </c>
      <c r="F185" s="60">
        <f>D185*E185</f>
        <v>25337.039999999997</v>
      </c>
      <c r="G185" s="86">
        <v>1158</v>
      </c>
      <c r="H185" s="86"/>
      <c r="I185" s="618">
        <f>G185+H185</f>
        <v>1158</v>
      </c>
      <c r="J185" s="550">
        <f>(I185/D185)*100</f>
        <v>100</v>
      </c>
      <c r="K185" s="553">
        <v>25337.040000000001</v>
      </c>
      <c r="L185" s="88"/>
      <c r="M185" s="475">
        <f>K185+L185</f>
        <v>25337.040000000001</v>
      </c>
      <c r="N185" s="57"/>
    </row>
    <row r="186" spans="1:14" ht="12.75" customHeight="1" x14ac:dyDescent="0.2">
      <c r="A186" s="465">
        <v>2</v>
      </c>
      <c r="B186" s="369" t="s">
        <v>131</v>
      </c>
      <c r="C186" s="85" t="s">
        <v>29</v>
      </c>
      <c r="D186" s="370">
        <v>1158</v>
      </c>
      <c r="E186" s="370">
        <v>34.840000000000003</v>
      </c>
      <c r="F186" s="60">
        <f>D186*E186</f>
        <v>40344.720000000001</v>
      </c>
      <c r="G186" s="86">
        <v>1158</v>
      </c>
      <c r="H186" s="86"/>
      <c r="I186" s="618">
        <f>G186+H186</f>
        <v>1158</v>
      </c>
      <c r="J186" s="550">
        <f>(I186/D186)*100</f>
        <v>100</v>
      </c>
      <c r="K186" s="553">
        <v>40344.720000000001</v>
      </c>
      <c r="L186" s="88"/>
      <c r="M186" s="475">
        <f>K186+L186</f>
        <v>40344.720000000001</v>
      </c>
      <c r="N186" s="57"/>
    </row>
    <row r="187" spans="1:14" ht="12.75" customHeight="1" x14ac:dyDescent="0.2">
      <c r="A187" s="465">
        <v>3</v>
      </c>
      <c r="B187" s="369" t="s">
        <v>324</v>
      </c>
      <c r="C187" s="85" t="s">
        <v>29</v>
      </c>
      <c r="D187" s="370">
        <v>1158</v>
      </c>
      <c r="E187" s="370">
        <v>293.39999999999998</v>
      </c>
      <c r="F187" s="60">
        <f>D187*E187</f>
        <v>339757.19999999995</v>
      </c>
      <c r="G187" s="86">
        <v>1158</v>
      </c>
      <c r="H187" s="86"/>
      <c r="I187" s="618">
        <f>G187+H187</f>
        <v>1158</v>
      </c>
      <c r="J187" s="550">
        <f>(I187/D187)*100</f>
        <v>100</v>
      </c>
      <c r="K187" s="553">
        <v>339757.2</v>
      </c>
      <c r="L187" s="88"/>
      <c r="M187" s="475">
        <f>K187+L187</f>
        <v>339757.2</v>
      </c>
      <c r="N187" s="57"/>
    </row>
    <row r="188" spans="1:14" ht="12.75" customHeight="1" x14ac:dyDescent="0.2">
      <c r="A188" s="465">
        <v>4</v>
      </c>
      <c r="B188" s="369" t="s">
        <v>325</v>
      </c>
      <c r="C188" s="85" t="s">
        <v>29</v>
      </c>
      <c r="D188" s="370">
        <v>1158</v>
      </c>
      <c r="E188" s="370">
        <v>32.6</v>
      </c>
      <c r="F188" s="60">
        <f>D188*E188</f>
        <v>37750.800000000003</v>
      </c>
      <c r="G188" s="86">
        <v>1158</v>
      </c>
      <c r="H188" s="86"/>
      <c r="I188" s="618">
        <f>G188+H188</f>
        <v>1158</v>
      </c>
      <c r="J188" s="550">
        <f>(I188/D188)*100</f>
        <v>100</v>
      </c>
      <c r="K188" s="553">
        <v>37750.800000000003</v>
      </c>
      <c r="L188" s="88"/>
      <c r="M188" s="475">
        <f>K188+L188</f>
        <v>37750.800000000003</v>
      </c>
      <c r="N188" s="57"/>
    </row>
    <row r="189" spans="1:14" ht="12.75" customHeight="1" x14ac:dyDescent="0.2">
      <c r="A189" s="598">
        <v>5</v>
      </c>
      <c r="B189" s="84" t="s">
        <v>36</v>
      </c>
      <c r="C189" s="85"/>
      <c r="D189" s="370"/>
      <c r="E189" s="370"/>
      <c r="F189" s="60"/>
      <c r="G189" s="86"/>
      <c r="H189" s="86"/>
      <c r="I189" s="618"/>
      <c r="J189" s="550"/>
      <c r="K189" s="553"/>
      <c r="L189" s="88"/>
      <c r="M189" s="475"/>
      <c r="N189" s="57"/>
    </row>
    <row r="190" spans="1:14" ht="12.75" customHeight="1" x14ac:dyDescent="0.2">
      <c r="A190" s="465">
        <v>5.0999999999999996</v>
      </c>
      <c r="B190" s="369" t="s">
        <v>134</v>
      </c>
      <c r="C190" s="85" t="s">
        <v>135</v>
      </c>
      <c r="D190" s="370">
        <v>611.04</v>
      </c>
      <c r="E190" s="370">
        <v>319.36</v>
      </c>
      <c r="F190" s="60">
        <f t="shared" ref="F190:F195" si="15">D190*E190</f>
        <v>195141.73439999999</v>
      </c>
      <c r="G190" s="86">
        <v>611.04</v>
      </c>
      <c r="H190" s="86"/>
      <c r="I190" s="618">
        <f t="shared" ref="I190:I195" si="16">G190+H190</f>
        <v>611.04</v>
      </c>
      <c r="J190" s="550">
        <f t="shared" ref="J190:J195" si="17">(I190/D190)*100</f>
        <v>100</v>
      </c>
      <c r="K190" s="553">
        <v>195141.73</v>
      </c>
      <c r="L190" s="88"/>
      <c r="M190" s="475">
        <f t="shared" ref="M190:M195" si="18">K190+L190</f>
        <v>195141.73</v>
      </c>
      <c r="N190" s="57"/>
    </row>
    <row r="191" spans="1:14" ht="12.75" customHeight="1" x14ac:dyDescent="0.2">
      <c r="A191" s="465">
        <v>5.2</v>
      </c>
      <c r="B191" s="369" t="s">
        <v>198</v>
      </c>
      <c r="C191" s="85" t="s">
        <v>135</v>
      </c>
      <c r="D191" s="370">
        <v>69.48</v>
      </c>
      <c r="E191" s="370">
        <v>1343.44</v>
      </c>
      <c r="F191" s="60">
        <f t="shared" si="15"/>
        <v>93342.211200000005</v>
      </c>
      <c r="G191" s="86">
        <v>69.48</v>
      </c>
      <c r="H191" s="86"/>
      <c r="I191" s="618">
        <f t="shared" si="16"/>
        <v>69.48</v>
      </c>
      <c r="J191" s="550">
        <f t="shared" si="17"/>
        <v>100</v>
      </c>
      <c r="K191" s="553">
        <v>93342.21</v>
      </c>
      <c r="L191" s="88"/>
      <c r="M191" s="475">
        <f t="shared" si="18"/>
        <v>93342.21</v>
      </c>
      <c r="N191" s="57"/>
    </row>
    <row r="192" spans="1:14" ht="23.25" customHeight="1" x14ac:dyDescent="0.2">
      <c r="A192" s="465">
        <v>5.3</v>
      </c>
      <c r="B192" s="369" t="s">
        <v>326</v>
      </c>
      <c r="C192" s="85" t="s">
        <v>135</v>
      </c>
      <c r="D192" s="370">
        <v>401.25</v>
      </c>
      <c r="E192" s="370">
        <v>411.25</v>
      </c>
      <c r="F192" s="60">
        <f t="shared" si="15"/>
        <v>165014.0625</v>
      </c>
      <c r="G192" s="86">
        <v>401.25</v>
      </c>
      <c r="H192" s="86"/>
      <c r="I192" s="618">
        <f t="shared" si="16"/>
        <v>401.25</v>
      </c>
      <c r="J192" s="550">
        <f t="shared" si="17"/>
        <v>100</v>
      </c>
      <c r="K192" s="553">
        <v>165014.06</v>
      </c>
      <c r="L192" s="88"/>
      <c r="M192" s="475">
        <f t="shared" si="18"/>
        <v>165014.06</v>
      </c>
      <c r="N192" s="57"/>
    </row>
    <row r="193" spans="1:14" ht="12.75" customHeight="1" x14ac:dyDescent="0.2">
      <c r="A193" s="465">
        <v>5.4</v>
      </c>
      <c r="B193" s="369" t="s">
        <v>327</v>
      </c>
      <c r="C193" s="85" t="s">
        <v>135</v>
      </c>
      <c r="D193" s="370">
        <v>265.3</v>
      </c>
      <c r="E193" s="370">
        <v>723.25</v>
      </c>
      <c r="F193" s="60">
        <f t="shared" si="15"/>
        <v>191878.22500000001</v>
      </c>
      <c r="G193" s="86">
        <v>265.3</v>
      </c>
      <c r="H193" s="86"/>
      <c r="I193" s="618">
        <f t="shared" si="16"/>
        <v>265.3</v>
      </c>
      <c r="J193" s="550">
        <f t="shared" si="17"/>
        <v>100</v>
      </c>
      <c r="K193" s="553">
        <v>191878.23</v>
      </c>
      <c r="L193" s="88"/>
      <c r="M193" s="475">
        <f t="shared" si="18"/>
        <v>191878.23</v>
      </c>
      <c r="N193" s="57"/>
    </row>
    <row r="194" spans="1:14" ht="12.75" customHeight="1" x14ac:dyDescent="0.2">
      <c r="A194" s="465">
        <v>5.5</v>
      </c>
      <c r="B194" s="369" t="s">
        <v>200</v>
      </c>
      <c r="C194" s="85" t="s">
        <v>135</v>
      </c>
      <c r="D194" s="370">
        <v>431.07</v>
      </c>
      <c r="E194" s="370">
        <v>234.37</v>
      </c>
      <c r="F194" s="60">
        <f t="shared" si="15"/>
        <v>101029.8759</v>
      </c>
      <c r="G194" s="86">
        <v>431.07</v>
      </c>
      <c r="H194" s="86"/>
      <c r="I194" s="618">
        <f t="shared" si="16"/>
        <v>431.07</v>
      </c>
      <c r="J194" s="550">
        <f t="shared" si="17"/>
        <v>100</v>
      </c>
      <c r="K194" s="553">
        <v>101029.88</v>
      </c>
      <c r="L194" s="88"/>
      <c r="M194" s="475">
        <f t="shared" si="18"/>
        <v>101029.88</v>
      </c>
      <c r="N194" s="57"/>
    </row>
    <row r="195" spans="1:14" ht="12.75" customHeight="1" x14ac:dyDescent="0.2">
      <c r="A195" s="465">
        <v>5.51</v>
      </c>
      <c r="B195" s="369" t="s">
        <v>328</v>
      </c>
      <c r="C195" s="85" t="s">
        <v>135</v>
      </c>
      <c r="D195" s="370">
        <v>118.5</v>
      </c>
      <c r="E195" s="370">
        <v>1800</v>
      </c>
      <c r="F195" s="380">
        <f t="shared" si="15"/>
        <v>213300</v>
      </c>
      <c r="G195" s="86">
        <v>118.5</v>
      </c>
      <c r="H195" s="86"/>
      <c r="I195" s="618">
        <f t="shared" si="16"/>
        <v>118.5</v>
      </c>
      <c r="J195" s="550">
        <f t="shared" si="17"/>
        <v>100</v>
      </c>
      <c r="K195" s="553">
        <v>213300</v>
      </c>
      <c r="L195" s="88"/>
      <c r="M195" s="475">
        <f t="shared" si="18"/>
        <v>213300</v>
      </c>
      <c r="N195" s="57"/>
    </row>
    <row r="196" spans="1:14" ht="12.75" customHeight="1" x14ac:dyDescent="0.2">
      <c r="A196" s="619"/>
      <c r="B196" s="84" t="s">
        <v>329</v>
      </c>
      <c r="C196" s="85"/>
      <c r="D196" s="370"/>
      <c r="E196" s="370"/>
      <c r="F196" s="551">
        <f>F185+F186+F187+F188+F190+F191+F192+F193+F194+F195</f>
        <v>1402895.8690000002</v>
      </c>
      <c r="G196" s="86"/>
      <c r="H196" s="86"/>
      <c r="I196" s="473"/>
      <c r="J196" s="620"/>
      <c r="K196" s="621">
        <f>K185+K186+K187+K188+K190+K191+K192+K193+K194+K195</f>
        <v>1402895.87</v>
      </c>
      <c r="L196" s="609"/>
      <c r="M196" s="610">
        <f>K196+L196</f>
        <v>1402895.87</v>
      </c>
      <c r="N196" s="57"/>
    </row>
    <row r="197" spans="1:14" ht="12.75" customHeight="1" x14ac:dyDescent="0.2">
      <c r="A197" s="32">
        <v>6</v>
      </c>
      <c r="B197" s="59" t="s">
        <v>330</v>
      </c>
      <c r="C197" s="35"/>
      <c r="D197" s="36"/>
      <c r="E197" s="36"/>
      <c r="F197" s="80"/>
      <c r="G197" s="37"/>
      <c r="H197" s="37"/>
      <c r="I197" s="51"/>
      <c r="J197" s="106"/>
      <c r="K197" s="462"/>
      <c r="L197" s="429"/>
      <c r="M197" s="413"/>
      <c r="N197" s="57"/>
    </row>
    <row r="198" spans="1:14" ht="12.75" customHeight="1" x14ac:dyDescent="0.2">
      <c r="A198" s="43">
        <v>6.01</v>
      </c>
      <c r="B198" s="364" t="s">
        <v>331</v>
      </c>
      <c r="C198" s="35" t="s">
        <v>79</v>
      </c>
      <c r="D198" s="36">
        <v>1</v>
      </c>
      <c r="E198" s="36">
        <v>47000</v>
      </c>
      <c r="F198" s="60">
        <f>D198*E198</f>
        <v>47000</v>
      </c>
      <c r="G198" s="37"/>
      <c r="H198" s="37">
        <v>1</v>
      </c>
      <c r="I198" s="51">
        <f>G198+H198</f>
        <v>1</v>
      </c>
      <c r="J198" s="622">
        <f>(I198/D198)*100</f>
        <v>100</v>
      </c>
      <c r="K198" s="462"/>
      <c r="L198" s="88">
        <f>H198*E198</f>
        <v>47000</v>
      </c>
      <c r="M198" s="105">
        <f>K198+L198</f>
        <v>47000</v>
      </c>
      <c r="N198" s="57"/>
    </row>
    <row r="199" spans="1:14" ht="14.25" customHeight="1" x14ac:dyDescent="0.2">
      <c r="A199" s="43">
        <v>6.02</v>
      </c>
      <c r="B199" s="35" t="s">
        <v>332</v>
      </c>
      <c r="C199" s="35" t="s">
        <v>79</v>
      </c>
      <c r="D199" s="36">
        <v>1</v>
      </c>
      <c r="E199" s="36">
        <v>32650</v>
      </c>
      <c r="F199" s="60">
        <f>E199*D199</f>
        <v>32650</v>
      </c>
      <c r="G199" s="37"/>
      <c r="H199" s="37">
        <v>1</v>
      </c>
      <c r="I199" s="51">
        <f>G199+H199</f>
        <v>1</v>
      </c>
      <c r="J199" s="622">
        <f>(I199/D199)*100</f>
        <v>100</v>
      </c>
      <c r="K199" s="462"/>
      <c r="L199" s="88">
        <f>H199*E199</f>
        <v>32650</v>
      </c>
      <c r="M199" s="105">
        <f>K199+L199</f>
        <v>32650</v>
      </c>
      <c r="N199" s="57"/>
    </row>
    <row r="200" spans="1:14" ht="12.75" customHeight="1" x14ac:dyDescent="0.2">
      <c r="A200" s="79">
        <v>6.03</v>
      </c>
      <c r="B200" s="364" t="s">
        <v>333</v>
      </c>
      <c r="C200" s="35" t="s">
        <v>79</v>
      </c>
      <c r="D200" s="36">
        <v>1</v>
      </c>
      <c r="E200" s="36">
        <v>14175</v>
      </c>
      <c r="F200" s="60">
        <f>D200*E200</f>
        <v>14175</v>
      </c>
      <c r="G200" s="37"/>
      <c r="H200" s="37">
        <v>1</v>
      </c>
      <c r="I200" s="51">
        <f>G200+H200</f>
        <v>1</v>
      </c>
      <c r="J200" s="622">
        <f>(I200/D200)*100</f>
        <v>100</v>
      </c>
      <c r="K200" s="462"/>
      <c r="L200" s="88">
        <f>H200*E200</f>
        <v>14175</v>
      </c>
      <c r="M200" s="105">
        <f>K200+L200</f>
        <v>14175</v>
      </c>
      <c r="N200" s="57"/>
    </row>
    <row r="201" spans="1:14" ht="12.75" customHeight="1" x14ac:dyDescent="0.2">
      <c r="A201" s="79"/>
      <c r="B201" s="59" t="s">
        <v>334</v>
      </c>
      <c r="C201" s="35"/>
      <c r="D201" s="36"/>
      <c r="E201" s="36"/>
      <c r="F201" s="80"/>
      <c r="G201" s="37"/>
      <c r="H201" s="37"/>
      <c r="I201" s="51"/>
      <c r="J201" s="106"/>
      <c r="K201" s="462"/>
      <c r="L201" s="429">
        <f>SUM(L198:L200)</f>
        <v>93825</v>
      </c>
      <c r="M201" s="413">
        <f>K201+L201</f>
        <v>93825</v>
      </c>
      <c r="N201" s="57"/>
    </row>
    <row r="202" spans="1:14" ht="12.75" customHeight="1" x14ac:dyDescent="0.2">
      <c r="A202" s="79"/>
      <c r="B202" s="59"/>
      <c r="C202" s="35"/>
      <c r="D202" s="36"/>
      <c r="E202" s="36"/>
      <c r="F202" s="80"/>
      <c r="G202" s="37"/>
      <c r="H202" s="37"/>
      <c r="I202" s="51"/>
      <c r="J202" s="106"/>
      <c r="K202" s="462"/>
      <c r="L202" s="429"/>
      <c r="M202" s="413"/>
      <c r="N202" s="57"/>
    </row>
    <row r="203" spans="1:14" ht="12.75" customHeight="1" x14ac:dyDescent="0.2">
      <c r="N203" s="57"/>
    </row>
    <row r="204" spans="1:14" x14ac:dyDescent="0.2">
      <c r="N204" s="18"/>
    </row>
    <row r="205" spans="1:14" x14ac:dyDescent="0.2">
      <c r="N205" s="57"/>
    </row>
    <row r="206" spans="1:14" ht="13.5" thickBot="1" x14ac:dyDescent="0.25">
      <c r="A206" s="1368" t="s">
        <v>335</v>
      </c>
      <c r="B206" s="1347"/>
      <c r="C206" s="1347"/>
      <c r="D206" s="1347"/>
      <c r="E206" s="1347"/>
      <c r="F206" s="1347"/>
      <c r="G206" s="1347"/>
      <c r="H206" s="1347"/>
      <c r="I206" s="1347"/>
      <c r="J206" s="1347"/>
      <c r="K206" s="1347"/>
      <c r="L206" s="1347"/>
      <c r="M206" s="1347"/>
      <c r="N206" s="57"/>
    </row>
    <row r="207" spans="1:14" ht="13.5" thickBot="1" x14ac:dyDescent="0.25">
      <c r="A207" s="1348" t="s">
        <v>176</v>
      </c>
      <c r="B207" s="1349"/>
      <c r="C207" s="1349"/>
      <c r="D207" s="1349"/>
      <c r="E207" s="1349"/>
      <c r="F207" s="1350"/>
      <c r="G207" s="1351" t="s">
        <v>15</v>
      </c>
      <c r="H207" s="1352"/>
      <c r="I207" s="1352"/>
      <c r="J207" s="1352"/>
      <c r="K207" s="1353" t="s">
        <v>16</v>
      </c>
      <c r="L207" s="1354"/>
      <c r="M207" s="1355"/>
      <c r="N207" s="57"/>
    </row>
    <row r="208" spans="1:14" ht="13.5" thickBot="1" x14ac:dyDescent="0.25">
      <c r="A208" s="587" t="s">
        <v>17</v>
      </c>
      <c r="B208" s="588" t="s">
        <v>18</v>
      </c>
      <c r="C208" s="588" t="s">
        <v>19</v>
      </c>
      <c r="D208" s="588" t="s">
        <v>277</v>
      </c>
      <c r="E208" s="589" t="s">
        <v>21</v>
      </c>
      <c r="F208" s="590" t="s">
        <v>22</v>
      </c>
      <c r="G208" s="591" t="s">
        <v>23</v>
      </c>
      <c r="H208" s="592" t="s">
        <v>24</v>
      </c>
      <c r="I208" s="593" t="s">
        <v>25</v>
      </c>
      <c r="J208" s="594" t="s">
        <v>26</v>
      </c>
      <c r="K208" s="595" t="s">
        <v>23</v>
      </c>
      <c r="L208" s="596" t="s">
        <v>24</v>
      </c>
      <c r="M208" s="597" t="s">
        <v>25</v>
      </c>
      <c r="N208" s="162"/>
    </row>
    <row r="209" spans="1:14" x14ac:dyDescent="0.2">
      <c r="A209" s="465">
        <v>1.01</v>
      </c>
      <c r="B209" s="369" t="s">
        <v>230</v>
      </c>
      <c r="C209" s="85" t="s">
        <v>29</v>
      </c>
      <c r="D209" s="370">
        <v>1158</v>
      </c>
      <c r="E209" s="370">
        <v>21.88</v>
      </c>
      <c r="F209" s="60">
        <f>D209*E209</f>
        <v>25337.039999999997</v>
      </c>
      <c r="G209" s="86">
        <v>1158</v>
      </c>
      <c r="H209" s="86"/>
      <c r="I209" s="618">
        <f>G209+H209</f>
        <v>1158</v>
      </c>
      <c r="J209" s="550">
        <f>(I209/D209)*100</f>
        <v>100</v>
      </c>
      <c r="K209" s="553">
        <v>25337.040000000001</v>
      </c>
      <c r="L209" s="88"/>
      <c r="M209" s="475">
        <f>K209+L209</f>
        <v>25337.040000000001</v>
      </c>
      <c r="N209" s="162"/>
    </row>
    <row r="210" spans="1:14" x14ac:dyDescent="0.2">
      <c r="A210" s="465">
        <v>2</v>
      </c>
      <c r="B210" s="369" t="s">
        <v>131</v>
      </c>
      <c r="C210" s="85" t="s">
        <v>29</v>
      </c>
      <c r="D210" s="370">
        <v>1158</v>
      </c>
      <c r="E210" s="370">
        <v>34.840000000000003</v>
      </c>
      <c r="F210" s="60">
        <f>D210*E210</f>
        <v>40344.720000000001</v>
      </c>
      <c r="G210" s="86">
        <v>1158</v>
      </c>
      <c r="H210" s="86"/>
      <c r="I210" s="618">
        <f>G210+H210</f>
        <v>1158</v>
      </c>
      <c r="J210" s="550">
        <f>(I210/D210)*100</f>
        <v>100</v>
      </c>
      <c r="K210" s="553">
        <v>40344.720000000001</v>
      </c>
      <c r="L210" s="88"/>
      <c r="M210" s="475">
        <f>K210+L210</f>
        <v>40344.720000000001</v>
      </c>
      <c r="N210" s="162"/>
    </row>
    <row r="211" spans="1:14" x14ac:dyDescent="0.2">
      <c r="A211" s="465">
        <v>3</v>
      </c>
      <c r="B211" s="369" t="s">
        <v>324</v>
      </c>
      <c r="C211" s="85" t="s">
        <v>29</v>
      </c>
      <c r="D211" s="370">
        <v>1158</v>
      </c>
      <c r="E211" s="370">
        <v>293.39999999999998</v>
      </c>
      <c r="F211" s="60">
        <f>D211*E211</f>
        <v>339757.19999999995</v>
      </c>
      <c r="G211" s="86">
        <v>1158</v>
      </c>
      <c r="H211" s="86"/>
      <c r="I211" s="618">
        <f>G211+H211</f>
        <v>1158</v>
      </c>
      <c r="J211" s="550">
        <f>(I211/D211)*100</f>
        <v>100</v>
      </c>
      <c r="K211" s="553">
        <v>339757.2</v>
      </c>
      <c r="L211" s="88"/>
      <c r="M211" s="475">
        <f>K211+L211</f>
        <v>339757.2</v>
      </c>
      <c r="N211" s="162"/>
    </row>
    <row r="212" spans="1:14" x14ac:dyDescent="0.2">
      <c r="A212" s="465">
        <v>4</v>
      </c>
      <c r="B212" s="369" t="s">
        <v>325</v>
      </c>
      <c r="C212" s="85" t="s">
        <v>29</v>
      </c>
      <c r="D212" s="370">
        <v>1158</v>
      </c>
      <c r="E212" s="370">
        <v>32.6</v>
      </c>
      <c r="F212" s="60">
        <f>D212*E212</f>
        <v>37750.800000000003</v>
      </c>
      <c r="G212" s="86">
        <v>1158</v>
      </c>
      <c r="H212" s="86"/>
      <c r="I212" s="618">
        <f>G212+H212</f>
        <v>1158</v>
      </c>
      <c r="J212" s="550">
        <f>(I212/D212)*100</f>
        <v>100</v>
      </c>
      <c r="K212" s="553">
        <v>37750.800000000003</v>
      </c>
      <c r="L212" s="88"/>
      <c r="M212" s="475">
        <f>K212+L212</f>
        <v>37750.800000000003</v>
      </c>
      <c r="N212" s="162"/>
    </row>
    <row r="213" spans="1:14" x14ac:dyDescent="0.2">
      <c r="A213" s="598">
        <v>5</v>
      </c>
      <c r="B213" s="84" t="s">
        <v>36</v>
      </c>
      <c r="C213" s="85"/>
      <c r="D213" s="370"/>
      <c r="E213" s="370"/>
      <c r="F213" s="60"/>
      <c r="G213" s="86"/>
      <c r="H213" s="86"/>
      <c r="I213" s="618"/>
      <c r="J213" s="550"/>
      <c r="K213" s="553"/>
      <c r="L213" s="88"/>
      <c r="M213" s="475"/>
      <c r="N213" s="162"/>
    </row>
    <row r="214" spans="1:14" x14ac:dyDescent="0.2">
      <c r="A214" s="465">
        <v>5.0999999999999996</v>
      </c>
      <c r="B214" s="369" t="s">
        <v>134</v>
      </c>
      <c r="C214" s="85" t="s">
        <v>135</v>
      </c>
      <c r="D214" s="370">
        <v>611.04</v>
      </c>
      <c r="E214" s="370">
        <v>319.36</v>
      </c>
      <c r="F214" s="60">
        <f t="shared" ref="F214:F219" si="19">D214*E214</f>
        <v>195141.73439999999</v>
      </c>
      <c r="G214" s="86">
        <v>611.04</v>
      </c>
      <c r="H214" s="86"/>
      <c r="I214" s="618">
        <f t="shared" ref="I214:I219" si="20">G214+H214</f>
        <v>611.04</v>
      </c>
      <c r="J214" s="550">
        <f t="shared" ref="J214:J219" si="21">(I214/D214)*100</f>
        <v>100</v>
      </c>
      <c r="K214" s="553">
        <v>195141.73</v>
      </c>
      <c r="L214" s="88"/>
      <c r="M214" s="475">
        <f t="shared" ref="M214:M219" si="22">K214+L214</f>
        <v>195141.73</v>
      </c>
      <c r="N214" s="162"/>
    </row>
    <row r="215" spans="1:14" x14ac:dyDescent="0.2">
      <c r="A215" s="465">
        <v>5.2</v>
      </c>
      <c r="B215" s="369" t="s">
        <v>198</v>
      </c>
      <c r="C215" s="85" t="s">
        <v>135</v>
      </c>
      <c r="D215" s="370">
        <v>69.48</v>
      </c>
      <c r="E215" s="370">
        <v>1343.44</v>
      </c>
      <c r="F215" s="60">
        <f t="shared" si="19"/>
        <v>93342.211200000005</v>
      </c>
      <c r="G215" s="86">
        <v>69.48</v>
      </c>
      <c r="H215" s="86"/>
      <c r="I215" s="618">
        <f t="shared" si="20"/>
        <v>69.48</v>
      </c>
      <c r="J215" s="550">
        <f t="shared" si="21"/>
        <v>100</v>
      </c>
      <c r="K215" s="553">
        <v>93342.21</v>
      </c>
      <c r="L215" s="88"/>
      <c r="M215" s="475">
        <f t="shared" si="22"/>
        <v>93342.21</v>
      </c>
      <c r="N215" s="162"/>
    </row>
    <row r="216" spans="1:14" x14ac:dyDescent="0.2">
      <c r="A216" s="465">
        <v>5.3</v>
      </c>
      <c r="B216" s="369" t="s">
        <v>326</v>
      </c>
      <c r="C216" s="85" t="s">
        <v>135</v>
      </c>
      <c r="D216" s="370">
        <v>401.25</v>
      </c>
      <c r="E216" s="370">
        <v>411.25</v>
      </c>
      <c r="F216" s="60">
        <f t="shared" si="19"/>
        <v>165014.0625</v>
      </c>
      <c r="G216" s="86">
        <v>401.25</v>
      </c>
      <c r="H216" s="86"/>
      <c r="I216" s="618">
        <f t="shared" si="20"/>
        <v>401.25</v>
      </c>
      <c r="J216" s="550">
        <f>(I216/D216)*100</f>
        <v>100</v>
      </c>
      <c r="K216" s="553">
        <v>165014.06</v>
      </c>
      <c r="L216" s="88"/>
      <c r="M216" s="475">
        <f t="shared" si="22"/>
        <v>165014.06</v>
      </c>
      <c r="N216" s="162"/>
    </row>
    <row r="217" spans="1:14" ht="24" x14ac:dyDescent="0.2">
      <c r="A217" s="465">
        <v>5.4</v>
      </c>
      <c r="B217" s="369" t="s">
        <v>327</v>
      </c>
      <c r="C217" s="85" t="s">
        <v>135</v>
      </c>
      <c r="D217" s="370">
        <v>265.3</v>
      </c>
      <c r="E217" s="370">
        <v>723.25</v>
      </c>
      <c r="F217" s="60">
        <f t="shared" si="19"/>
        <v>191878.22500000001</v>
      </c>
      <c r="G217" s="86">
        <v>265.3</v>
      </c>
      <c r="H217" s="86"/>
      <c r="I217" s="618">
        <f t="shared" si="20"/>
        <v>265.3</v>
      </c>
      <c r="J217" s="550">
        <f t="shared" si="21"/>
        <v>100</v>
      </c>
      <c r="K217" s="553">
        <v>191878.23</v>
      </c>
      <c r="L217" s="88"/>
      <c r="M217" s="475">
        <f t="shared" si="22"/>
        <v>191878.23</v>
      </c>
      <c r="N217" s="162"/>
    </row>
    <row r="218" spans="1:14" x14ac:dyDescent="0.2">
      <c r="A218" s="465">
        <v>5.5</v>
      </c>
      <c r="B218" s="369" t="s">
        <v>200</v>
      </c>
      <c r="C218" s="85" t="s">
        <v>135</v>
      </c>
      <c r="D218" s="370">
        <v>431.07</v>
      </c>
      <c r="E218" s="370">
        <v>234.37</v>
      </c>
      <c r="F218" s="60">
        <f t="shared" si="19"/>
        <v>101029.8759</v>
      </c>
      <c r="G218" s="86">
        <v>431.07</v>
      </c>
      <c r="H218" s="86"/>
      <c r="I218" s="618">
        <f t="shared" si="20"/>
        <v>431.07</v>
      </c>
      <c r="J218" s="550">
        <f t="shared" si="21"/>
        <v>100</v>
      </c>
      <c r="K218" s="553">
        <v>101029.88</v>
      </c>
      <c r="L218" s="88"/>
      <c r="M218" s="475">
        <f t="shared" si="22"/>
        <v>101029.88</v>
      </c>
      <c r="N218" s="162"/>
    </row>
    <row r="219" spans="1:14" x14ac:dyDescent="0.2">
      <c r="A219" s="465">
        <v>5.51</v>
      </c>
      <c r="B219" s="369" t="s">
        <v>328</v>
      </c>
      <c r="C219" s="85" t="s">
        <v>135</v>
      </c>
      <c r="D219" s="370">
        <v>118.5</v>
      </c>
      <c r="E219" s="370">
        <v>1800</v>
      </c>
      <c r="F219" s="380">
        <f t="shared" si="19"/>
        <v>213300</v>
      </c>
      <c r="G219" s="86">
        <v>118.5</v>
      </c>
      <c r="H219" s="86"/>
      <c r="I219" s="618">
        <f t="shared" si="20"/>
        <v>118.5</v>
      </c>
      <c r="J219" s="550">
        <f t="shared" si="21"/>
        <v>100</v>
      </c>
      <c r="K219" s="553">
        <v>213300</v>
      </c>
      <c r="L219" s="88"/>
      <c r="M219" s="475">
        <f t="shared" si="22"/>
        <v>213300</v>
      </c>
      <c r="N219" s="162"/>
    </row>
    <row r="220" spans="1:14" ht="13.5" thickBot="1" x14ac:dyDescent="0.25">
      <c r="A220" s="613"/>
      <c r="B220" s="517" t="s">
        <v>329</v>
      </c>
      <c r="C220" s="518"/>
      <c r="D220" s="519"/>
      <c r="E220" s="519"/>
      <c r="F220" s="520">
        <f>F209+F210+F211+F212+F214+F215+F216+F217+F218+F219</f>
        <v>1402895.8690000002</v>
      </c>
      <c r="G220" s="521"/>
      <c r="H220" s="521"/>
      <c r="I220" s="522"/>
      <c r="J220" s="523"/>
      <c r="K220" s="614">
        <f>K209+K210+K211+K212+K214+K215+K216+K217+K218+K219</f>
        <v>1402895.87</v>
      </c>
      <c r="L220" s="525">
        <f>L209+L210+L211+L212+L214+L215+L216+L217+L218+L219</f>
        <v>0</v>
      </c>
      <c r="M220" s="526">
        <f>K220+L220</f>
        <v>1402895.87</v>
      </c>
      <c r="N220" s="162"/>
    </row>
    <row r="221" spans="1:14" x14ac:dyDescent="0.2">
      <c r="A221" s="623"/>
      <c r="B221" s="528"/>
      <c r="C221" s="529"/>
      <c r="D221" s="530"/>
      <c r="E221" s="530"/>
      <c r="F221" s="531"/>
      <c r="G221" s="530"/>
      <c r="H221" s="530"/>
      <c r="I221" s="532"/>
      <c r="J221" s="533"/>
      <c r="K221" s="624"/>
      <c r="L221" s="534"/>
      <c r="M221" s="535"/>
      <c r="N221" s="162"/>
    </row>
    <row r="222" spans="1:14" x14ac:dyDescent="0.2">
      <c r="A222" s="623"/>
      <c r="B222" s="528"/>
      <c r="C222" s="529"/>
      <c r="D222" s="530"/>
      <c r="E222" s="530"/>
      <c r="F222" s="531"/>
      <c r="G222" s="530"/>
      <c r="H222" s="530"/>
      <c r="I222" s="532"/>
      <c r="J222" s="533"/>
      <c r="K222" s="624"/>
      <c r="L222" s="534"/>
      <c r="M222" s="535"/>
      <c r="N222" s="162"/>
    </row>
    <row r="223" spans="1:14" x14ac:dyDescent="0.2">
      <c r="A223" s="13"/>
      <c r="M223" s="625"/>
      <c r="N223" s="162"/>
    </row>
    <row r="224" spans="1:14" x14ac:dyDescent="0.2">
      <c r="A224" s="13"/>
      <c r="N224" s="162"/>
    </row>
    <row r="225" spans="1:14" x14ac:dyDescent="0.2">
      <c r="B225" s="1359" t="s">
        <v>336</v>
      </c>
      <c r="C225" s="1359"/>
      <c r="D225" s="1359"/>
      <c r="E225" s="1359"/>
      <c r="F225" s="1359"/>
      <c r="G225" s="1359"/>
      <c r="H225" s="1359"/>
      <c r="I225" s="1359"/>
      <c r="J225" s="1359"/>
      <c r="K225" s="1359"/>
      <c r="L225" s="1359"/>
      <c r="M225" s="1359"/>
      <c r="N225" s="162"/>
    </row>
    <row r="226" spans="1:14" x14ac:dyDescent="0.2">
      <c r="A226" s="103">
        <v>6</v>
      </c>
      <c r="B226" s="626" t="s">
        <v>337</v>
      </c>
      <c r="C226" s="35"/>
      <c r="D226" s="36"/>
      <c r="E226" s="36"/>
      <c r="F226" s="627"/>
      <c r="G226" s="627"/>
      <c r="H226" s="627"/>
      <c r="I226" s="627"/>
      <c r="J226" s="627"/>
      <c r="K226" s="627"/>
      <c r="L226" s="627"/>
      <c r="M226" s="627"/>
      <c r="N226" s="162"/>
    </row>
    <row r="227" spans="1:14" x14ac:dyDescent="0.2">
      <c r="A227" s="465">
        <v>6.01</v>
      </c>
      <c r="B227" s="369" t="s">
        <v>230</v>
      </c>
      <c r="C227" s="85" t="s">
        <v>46</v>
      </c>
      <c r="D227" s="370">
        <v>1100</v>
      </c>
      <c r="E227" s="370">
        <v>21.88</v>
      </c>
      <c r="F227" s="380">
        <f>D227*E227</f>
        <v>24068</v>
      </c>
      <c r="G227" s="628">
        <v>550</v>
      </c>
      <c r="H227" s="370">
        <v>550</v>
      </c>
      <c r="I227" s="629">
        <f>G227+H227</f>
        <v>1100</v>
      </c>
      <c r="J227" s="630">
        <f>(I227/D227)*100</f>
        <v>100</v>
      </c>
      <c r="K227" s="553">
        <v>12034</v>
      </c>
      <c r="L227" s="88">
        <f>H227*E227</f>
        <v>12034</v>
      </c>
      <c r="M227" s="475">
        <f>K227+L227</f>
        <v>24068</v>
      </c>
      <c r="N227" s="162"/>
    </row>
    <row r="228" spans="1:14" x14ac:dyDescent="0.2">
      <c r="A228" s="465">
        <v>6.02</v>
      </c>
      <c r="B228" s="369" t="s">
        <v>131</v>
      </c>
      <c r="C228" s="85" t="s">
        <v>46</v>
      </c>
      <c r="D228" s="370">
        <v>1100</v>
      </c>
      <c r="E228" s="370">
        <v>34.840000000000003</v>
      </c>
      <c r="F228" s="380">
        <f>D228*E228</f>
        <v>38324.000000000007</v>
      </c>
      <c r="G228" s="628">
        <v>550</v>
      </c>
      <c r="H228" s="370">
        <v>550</v>
      </c>
      <c r="I228" s="629">
        <f>G228+H228</f>
        <v>1100</v>
      </c>
      <c r="J228" s="630">
        <f>(I228/D228)*100</f>
        <v>100</v>
      </c>
      <c r="K228" s="380">
        <v>19162</v>
      </c>
      <c r="L228" s="88">
        <f>H228*E228</f>
        <v>19162.000000000004</v>
      </c>
      <c r="M228" s="475">
        <f t="shared" ref="M228:M242" si="23">K228+L228</f>
        <v>38324</v>
      </c>
      <c r="N228" s="162"/>
    </row>
    <row r="229" spans="1:14" x14ac:dyDescent="0.2">
      <c r="A229" s="465"/>
      <c r="B229" s="84" t="s">
        <v>133</v>
      </c>
      <c r="C229" s="85"/>
      <c r="D229" s="370"/>
      <c r="E229" s="370"/>
      <c r="F229" s="631">
        <f>SUM(F227:F228)</f>
        <v>62392.000000000007</v>
      </c>
      <c r="G229" s="632"/>
      <c r="H229" s="632"/>
      <c r="I229" s="629"/>
      <c r="J229" s="630"/>
      <c r="K229" s="633">
        <f>SUM(K227:K228)</f>
        <v>31196</v>
      </c>
      <c r="L229" s="609">
        <f>SUM(L227:L228)</f>
        <v>31196.000000000004</v>
      </c>
      <c r="M229" s="610">
        <f>K229+L229</f>
        <v>62392</v>
      </c>
      <c r="N229" s="162"/>
    </row>
    <row r="230" spans="1:14" x14ac:dyDescent="0.2">
      <c r="A230" s="598">
        <v>7</v>
      </c>
      <c r="B230" s="84" t="s">
        <v>36</v>
      </c>
      <c r="C230" s="85"/>
      <c r="D230" s="370"/>
      <c r="E230" s="370"/>
      <c r="F230" s="632"/>
      <c r="G230" s="632"/>
      <c r="H230" s="632"/>
      <c r="I230" s="629"/>
      <c r="J230" s="630"/>
      <c r="K230" s="380"/>
      <c r="L230" s="88"/>
      <c r="M230" s="475"/>
    </row>
    <row r="231" spans="1:14" x14ac:dyDescent="0.2">
      <c r="A231" s="465">
        <v>7.01</v>
      </c>
      <c r="B231" s="369" t="s">
        <v>338</v>
      </c>
      <c r="C231" s="85" t="s">
        <v>135</v>
      </c>
      <c r="D231" s="370">
        <v>237</v>
      </c>
      <c r="E231" s="370">
        <v>1800</v>
      </c>
      <c r="F231" s="380">
        <f t="shared" ref="F231:F236" si="24">D231*E231</f>
        <v>426600</v>
      </c>
      <c r="G231" s="628">
        <v>118.5</v>
      </c>
      <c r="H231" s="370">
        <v>118.5</v>
      </c>
      <c r="I231" s="629">
        <f t="shared" ref="I231:I236" si="25">G231+H231</f>
        <v>237</v>
      </c>
      <c r="J231" s="630">
        <f t="shared" ref="J231:J236" si="26">(I231/D231)*100</f>
        <v>100</v>
      </c>
      <c r="K231" s="380">
        <v>213300</v>
      </c>
      <c r="L231" s="88">
        <f t="shared" ref="L231:L236" si="27">H231*E231</f>
        <v>213300</v>
      </c>
      <c r="M231" s="475">
        <f t="shared" si="23"/>
        <v>426600</v>
      </c>
    </row>
    <row r="232" spans="1:14" x14ac:dyDescent="0.2">
      <c r="A232" s="465">
        <v>7.02</v>
      </c>
      <c r="B232" s="369" t="s">
        <v>134</v>
      </c>
      <c r="C232" s="85" t="s">
        <v>135</v>
      </c>
      <c r="D232" s="370">
        <v>489</v>
      </c>
      <c r="E232" s="370">
        <v>319.36</v>
      </c>
      <c r="F232" s="380">
        <f t="shared" si="24"/>
        <v>156167.04000000001</v>
      </c>
      <c r="G232" s="628">
        <v>244.5</v>
      </c>
      <c r="H232" s="370">
        <v>244.5</v>
      </c>
      <c r="I232" s="629">
        <f t="shared" si="25"/>
        <v>489</v>
      </c>
      <c r="J232" s="630">
        <f t="shared" si="26"/>
        <v>100</v>
      </c>
      <c r="K232" s="380">
        <v>78083.520000000004</v>
      </c>
      <c r="L232" s="88">
        <f t="shared" si="27"/>
        <v>78083.520000000004</v>
      </c>
      <c r="M232" s="475">
        <f t="shared" si="23"/>
        <v>156167.04000000001</v>
      </c>
    </row>
    <row r="233" spans="1:14" x14ac:dyDescent="0.2">
      <c r="A233" s="465">
        <v>7.03</v>
      </c>
      <c r="B233" s="369" t="s">
        <v>198</v>
      </c>
      <c r="C233" s="85" t="s">
        <v>135</v>
      </c>
      <c r="D233" s="370">
        <v>66</v>
      </c>
      <c r="E233" s="370">
        <v>1343.44</v>
      </c>
      <c r="F233" s="380">
        <f t="shared" si="24"/>
        <v>88667.040000000008</v>
      </c>
      <c r="G233" s="628">
        <v>33</v>
      </c>
      <c r="H233" s="370">
        <v>33</v>
      </c>
      <c r="I233" s="629">
        <f t="shared" si="25"/>
        <v>66</v>
      </c>
      <c r="J233" s="630">
        <f t="shared" si="26"/>
        <v>100</v>
      </c>
      <c r="K233" s="380">
        <v>44333.52</v>
      </c>
      <c r="L233" s="88">
        <f t="shared" si="27"/>
        <v>44333.520000000004</v>
      </c>
      <c r="M233" s="475">
        <f t="shared" si="23"/>
        <v>88667.040000000008</v>
      </c>
    </row>
    <row r="234" spans="1:14" ht="24.75" customHeight="1" x14ac:dyDescent="0.2">
      <c r="A234" s="465">
        <v>7.04</v>
      </c>
      <c r="B234" s="369" t="s">
        <v>339</v>
      </c>
      <c r="C234" s="85" t="s">
        <v>135</v>
      </c>
      <c r="D234" s="370">
        <v>396</v>
      </c>
      <c r="E234" s="370">
        <v>411.25</v>
      </c>
      <c r="F234" s="632">
        <f t="shared" si="24"/>
        <v>162855</v>
      </c>
      <c r="G234" s="628">
        <v>198</v>
      </c>
      <c r="H234" s="370">
        <v>198</v>
      </c>
      <c r="I234" s="629">
        <f t="shared" si="25"/>
        <v>396</v>
      </c>
      <c r="J234" s="630">
        <f t="shared" si="26"/>
        <v>100</v>
      </c>
      <c r="K234" s="380">
        <v>81427.5</v>
      </c>
      <c r="L234" s="88">
        <f t="shared" si="27"/>
        <v>81427.5</v>
      </c>
      <c r="M234" s="475">
        <f t="shared" si="23"/>
        <v>162855</v>
      </c>
      <c r="N234" s="57"/>
    </row>
    <row r="235" spans="1:14" ht="24" x14ac:dyDescent="0.2">
      <c r="A235" s="465">
        <v>7.05</v>
      </c>
      <c r="B235" s="369" t="s">
        <v>340</v>
      </c>
      <c r="C235" s="85" t="s">
        <v>135</v>
      </c>
      <c r="D235" s="370">
        <v>264</v>
      </c>
      <c r="E235" s="370">
        <v>723.25</v>
      </c>
      <c r="F235" s="380">
        <f t="shared" si="24"/>
        <v>190938</v>
      </c>
      <c r="G235" s="628">
        <v>132</v>
      </c>
      <c r="H235" s="370">
        <v>132</v>
      </c>
      <c r="I235" s="629">
        <f t="shared" si="25"/>
        <v>264</v>
      </c>
      <c r="J235" s="630">
        <f t="shared" si="26"/>
        <v>100</v>
      </c>
      <c r="K235" s="380">
        <v>95469</v>
      </c>
      <c r="L235" s="88">
        <f t="shared" si="27"/>
        <v>95469</v>
      </c>
      <c r="M235" s="475">
        <f t="shared" si="23"/>
        <v>190938</v>
      </c>
      <c r="N235" s="162"/>
    </row>
    <row r="236" spans="1:14" x14ac:dyDescent="0.2">
      <c r="A236" s="465">
        <v>7.06</v>
      </c>
      <c r="B236" s="369" t="s">
        <v>138</v>
      </c>
      <c r="C236" s="85" t="s">
        <v>135</v>
      </c>
      <c r="D236" s="370">
        <v>429</v>
      </c>
      <c r="E236" s="370">
        <v>234.37</v>
      </c>
      <c r="F236" s="380">
        <f t="shared" si="24"/>
        <v>100544.73</v>
      </c>
      <c r="G236" s="628">
        <v>214.5</v>
      </c>
      <c r="H236" s="370">
        <v>214.5</v>
      </c>
      <c r="I236" s="629">
        <f t="shared" si="25"/>
        <v>429</v>
      </c>
      <c r="J236" s="630">
        <f t="shared" si="26"/>
        <v>100</v>
      </c>
      <c r="K236" s="380">
        <v>50272.37</v>
      </c>
      <c r="L236" s="88">
        <f t="shared" si="27"/>
        <v>50272.364999999998</v>
      </c>
      <c r="M236" s="475">
        <f t="shared" si="23"/>
        <v>100544.735</v>
      </c>
      <c r="N236" s="162"/>
    </row>
    <row r="237" spans="1:14" x14ac:dyDescent="0.2">
      <c r="A237" s="465"/>
      <c r="B237" s="84" t="s">
        <v>341</v>
      </c>
      <c r="C237" s="85"/>
      <c r="D237" s="370"/>
      <c r="E237" s="370"/>
      <c r="F237" s="631">
        <f>SUM(F231:F236)</f>
        <v>1125771.81</v>
      </c>
      <c r="G237" s="632"/>
      <c r="H237" s="632"/>
      <c r="I237" s="632"/>
      <c r="J237" s="632"/>
      <c r="K237" s="633">
        <f>SUM(K231:K236)</f>
        <v>562885.91</v>
      </c>
      <c r="L237" s="609">
        <f>SUM(L231:L236)</f>
        <v>562885.90500000003</v>
      </c>
      <c r="M237" s="610">
        <f>SUM(M231:M236)</f>
        <v>1125771.8150000002</v>
      </c>
      <c r="N237" s="162"/>
    </row>
    <row r="238" spans="1:14" ht="15.75" customHeight="1" x14ac:dyDescent="0.2">
      <c r="A238" s="634">
        <v>8</v>
      </c>
      <c r="B238" s="84" t="s">
        <v>250</v>
      </c>
      <c r="C238" s="85"/>
      <c r="D238" s="370"/>
      <c r="E238" s="370"/>
      <c r="F238" s="632"/>
      <c r="G238" s="632"/>
      <c r="H238" s="632"/>
      <c r="I238" s="632"/>
      <c r="J238" s="632"/>
      <c r="K238" s="632"/>
      <c r="L238" s="88"/>
      <c r="M238" s="475"/>
      <c r="N238" s="162"/>
    </row>
    <row r="239" spans="1:14" ht="22.5" customHeight="1" x14ac:dyDescent="0.2">
      <c r="A239" s="635">
        <v>8.01</v>
      </c>
      <c r="B239" s="369" t="s">
        <v>342</v>
      </c>
      <c r="C239" s="85" t="s">
        <v>146</v>
      </c>
      <c r="D239" s="370">
        <v>24</v>
      </c>
      <c r="E239" s="370">
        <v>3858.32</v>
      </c>
      <c r="F239" s="380">
        <f>D239*E239</f>
        <v>92599.680000000008</v>
      </c>
      <c r="G239" s="632"/>
      <c r="H239" s="370">
        <v>24</v>
      </c>
      <c r="I239" s="632">
        <f>G239+H239</f>
        <v>24</v>
      </c>
      <c r="J239" s="630">
        <f>(I239/D239)*100</f>
        <v>100</v>
      </c>
      <c r="K239" s="632"/>
      <c r="L239" s="88">
        <f>H239*E239</f>
        <v>92599.680000000008</v>
      </c>
      <c r="M239" s="475">
        <f t="shared" si="23"/>
        <v>92599.680000000008</v>
      </c>
      <c r="N239" s="162"/>
    </row>
    <row r="240" spans="1:14" x14ac:dyDescent="0.2">
      <c r="A240" s="465"/>
      <c r="B240" s="84" t="s">
        <v>343</v>
      </c>
      <c r="C240" s="85"/>
      <c r="D240" s="370"/>
      <c r="E240" s="370"/>
      <c r="F240" s="608">
        <f>F239</f>
        <v>92599.680000000008</v>
      </c>
      <c r="G240" s="632"/>
      <c r="H240" s="632"/>
      <c r="I240" s="632"/>
      <c r="J240" s="632"/>
      <c r="K240" s="632"/>
      <c r="L240" s="609">
        <f>L239</f>
        <v>92599.680000000008</v>
      </c>
      <c r="M240" s="610">
        <f t="shared" si="23"/>
        <v>92599.680000000008</v>
      </c>
      <c r="N240" s="57"/>
    </row>
    <row r="241" spans="1:16" ht="36" x14ac:dyDescent="0.2">
      <c r="A241" s="598">
        <v>9</v>
      </c>
      <c r="B241" s="636" t="s">
        <v>344</v>
      </c>
      <c r="C241" s="85"/>
      <c r="D241" s="370"/>
      <c r="E241" s="370"/>
      <c r="F241" s="631"/>
      <c r="G241" s="632"/>
      <c r="H241" s="632"/>
      <c r="I241" s="632"/>
      <c r="J241" s="632"/>
      <c r="K241" s="632"/>
      <c r="L241" s="88"/>
      <c r="M241" s="475"/>
    </row>
    <row r="242" spans="1:16" ht="24" x14ac:dyDescent="0.2">
      <c r="A242" s="465">
        <v>9.01</v>
      </c>
      <c r="B242" s="369" t="s">
        <v>345</v>
      </c>
      <c r="C242" s="85" t="s">
        <v>46</v>
      </c>
      <c r="D242" s="370">
        <v>1158</v>
      </c>
      <c r="E242" s="370">
        <v>293.39999999999998</v>
      </c>
      <c r="F242" s="380">
        <f>D242*E242</f>
        <v>339757.19999999995</v>
      </c>
      <c r="G242" s="637">
        <v>1158</v>
      </c>
      <c r="H242" s="370"/>
      <c r="I242" s="628">
        <f>G242+H242</f>
        <v>1158</v>
      </c>
      <c r="J242" s="630">
        <f>(I242/D242)*100</f>
        <v>100</v>
      </c>
      <c r="K242" s="637">
        <f>I242*E242</f>
        <v>339757.19999999995</v>
      </c>
      <c r="L242" s="88"/>
      <c r="M242" s="475">
        <f t="shared" si="23"/>
        <v>339757.19999999995</v>
      </c>
    </row>
    <row r="243" spans="1:16" ht="24" x14ac:dyDescent="0.2">
      <c r="A243" s="465">
        <v>9.02</v>
      </c>
      <c r="B243" s="369" t="s">
        <v>346</v>
      </c>
      <c r="C243" s="85" t="s">
        <v>46</v>
      </c>
      <c r="D243" s="370">
        <v>1158</v>
      </c>
      <c r="E243" s="370">
        <v>32.6</v>
      </c>
      <c r="F243" s="380">
        <f>D243*E243</f>
        <v>37750.800000000003</v>
      </c>
      <c r="G243" s="380">
        <v>300</v>
      </c>
      <c r="H243" s="370">
        <v>858</v>
      </c>
      <c r="I243" s="628">
        <f>G243+H243</f>
        <v>1158</v>
      </c>
      <c r="J243" s="630">
        <f>(I243/D243)*100</f>
        <v>100</v>
      </c>
      <c r="K243" s="380">
        <v>9780</v>
      </c>
      <c r="L243" s="88">
        <f>H243*E243</f>
        <v>27970.800000000003</v>
      </c>
      <c r="M243" s="475">
        <f>K243+L243</f>
        <v>37750.800000000003</v>
      </c>
    </row>
    <row r="244" spans="1:16" x14ac:dyDescent="0.2">
      <c r="A244" s="465"/>
      <c r="B244" s="84" t="s">
        <v>347</v>
      </c>
      <c r="C244" s="85"/>
      <c r="D244" s="370"/>
      <c r="E244" s="370"/>
      <c r="F244" s="608">
        <f>SUM(F242:F243)</f>
        <v>377507.99999999994</v>
      </c>
      <c r="G244" s="632"/>
      <c r="H244" s="632"/>
      <c r="I244" s="632"/>
      <c r="J244" s="630"/>
      <c r="K244" s="638">
        <f>SUM(K242:K243)</f>
        <v>349537.19999999995</v>
      </c>
      <c r="L244" s="609">
        <f>SUM(L243:L243)</f>
        <v>27970.800000000003</v>
      </c>
      <c r="M244" s="610">
        <f>K244+L244</f>
        <v>377507.99999999994</v>
      </c>
    </row>
    <row r="245" spans="1:16" x14ac:dyDescent="0.2">
      <c r="A245" s="465"/>
      <c r="B245" s="84" t="s">
        <v>348</v>
      </c>
      <c r="C245" s="85"/>
      <c r="D245" s="370"/>
      <c r="E245" s="370"/>
      <c r="F245" s="60"/>
      <c r="G245" s="632"/>
      <c r="H245" s="632"/>
      <c r="I245" s="632"/>
      <c r="J245" s="630"/>
      <c r="K245" s="632"/>
      <c r="L245" s="88"/>
      <c r="M245" s="88"/>
    </row>
    <row r="246" spans="1:16" x14ac:dyDescent="0.2">
      <c r="A246" s="465">
        <v>10.01</v>
      </c>
      <c r="B246" s="369" t="s">
        <v>349</v>
      </c>
      <c r="C246" s="85" t="s">
        <v>50</v>
      </c>
      <c r="D246" s="370">
        <v>1</v>
      </c>
      <c r="E246" s="370">
        <v>45000</v>
      </c>
      <c r="F246" s="60">
        <f t="shared" ref="F246:F303" si="28">D246*E246</f>
        <v>45000</v>
      </c>
      <c r="G246" s="370">
        <v>1</v>
      </c>
      <c r="H246" s="370"/>
      <c r="I246" s="628">
        <f>G246+H246</f>
        <v>1</v>
      </c>
      <c r="J246" s="630">
        <f>(I246/D246)*100</f>
        <v>100</v>
      </c>
      <c r="K246" s="639">
        <f>D246*E246</f>
        <v>45000</v>
      </c>
      <c r="L246" s="640"/>
      <c r="M246" s="641">
        <f>K246+L246</f>
        <v>45000</v>
      </c>
    </row>
    <row r="247" spans="1:16" x14ac:dyDescent="0.2">
      <c r="A247" s="465">
        <v>10.02</v>
      </c>
      <c r="B247" s="369" t="s">
        <v>350</v>
      </c>
      <c r="C247" s="85" t="s">
        <v>79</v>
      </c>
      <c r="D247" s="370">
        <v>1</v>
      </c>
      <c r="E247" s="370">
        <v>15000</v>
      </c>
      <c r="F247" s="60">
        <f t="shared" si="28"/>
        <v>15000</v>
      </c>
      <c r="G247" s="370">
        <v>1</v>
      </c>
      <c r="H247" s="370"/>
      <c r="I247" s="628">
        <f t="shared" ref="I247:I303" si="29">G247+H247</f>
        <v>1</v>
      </c>
      <c r="J247" s="630">
        <f t="shared" ref="J247:J302" si="30">(I247/D247)*100</f>
        <v>100</v>
      </c>
      <c r="K247" s="639">
        <f t="shared" ref="K247:K303" si="31">D247*E247</f>
        <v>15000</v>
      </c>
      <c r="L247" s="640"/>
      <c r="M247" s="641">
        <f t="shared" ref="M247:M303" si="32">K247+L247</f>
        <v>15000</v>
      </c>
    </row>
    <row r="248" spans="1:16" x14ac:dyDescent="0.2">
      <c r="A248" s="465">
        <v>10.029999999999999</v>
      </c>
      <c r="B248" s="369" t="s">
        <v>351</v>
      </c>
      <c r="C248" s="85" t="s">
        <v>50</v>
      </c>
      <c r="D248" s="370">
        <v>1</v>
      </c>
      <c r="E248" s="370">
        <v>15000</v>
      </c>
      <c r="F248" s="60">
        <f t="shared" si="28"/>
        <v>15000</v>
      </c>
      <c r="G248" s="370">
        <v>1</v>
      </c>
      <c r="H248" s="370"/>
      <c r="I248" s="628">
        <f t="shared" si="29"/>
        <v>1</v>
      </c>
      <c r="J248" s="630">
        <f t="shared" si="30"/>
        <v>100</v>
      </c>
      <c r="K248" s="639">
        <f t="shared" si="31"/>
        <v>15000</v>
      </c>
      <c r="L248" s="640"/>
      <c r="M248" s="641">
        <f t="shared" si="32"/>
        <v>15000</v>
      </c>
      <c r="P248" s="625"/>
    </row>
    <row r="249" spans="1:16" ht="24" x14ac:dyDescent="0.2">
      <c r="A249" s="465">
        <v>10.039999999999999</v>
      </c>
      <c r="B249" s="369" t="s">
        <v>352</v>
      </c>
      <c r="C249" s="85" t="s">
        <v>353</v>
      </c>
      <c r="D249" s="370">
        <v>45</v>
      </c>
      <c r="E249" s="370">
        <v>282.27</v>
      </c>
      <c r="F249" s="60">
        <f t="shared" si="28"/>
        <v>12702.15</v>
      </c>
      <c r="G249" s="370">
        <v>45</v>
      </c>
      <c r="H249" s="370"/>
      <c r="I249" s="628">
        <f t="shared" si="29"/>
        <v>45</v>
      </c>
      <c r="J249" s="630">
        <f t="shared" si="30"/>
        <v>100</v>
      </c>
      <c r="K249" s="639">
        <f t="shared" si="31"/>
        <v>12702.15</v>
      </c>
      <c r="L249" s="640"/>
      <c r="M249" s="641">
        <f t="shared" si="32"/>
        <v>12702.15</v>
      </c>
    </row>
    <row r="250" spans="1:16" x14ac:dyDescent="0.2">
      <c r="A250" s="465">
        <v>10.050000000000001</v>
      </c>
      <c r="B250" s="369" t="s">
        <v>354</v>
      </c>
      <c r="C250" s="85" t="s">
        <v>79</v>
      </c>
      <c r="D250" s="370">
        <v>1</v>
      </c>
      <c r="E250" s="370">
        <v>31152</v>
      </c>
      <c r="F250" s="60">
        <f t="shared" si="28"/>
        <v>31152</v>
      </c>
      <c r="G250" s="370">
        <v>1</v>
      </c>
      <c r="H250" s="370"/>
      <c r="I250" s="628">
        <f t="shared" si="29"/>
        <v>1</v>
      </c>
      <c r="J250" s="630">
        <f t="shared" si="30"/>
        <v>100</v>
      </c>
      <c r="K250" s="639">
        <f t="shared" si="31"/>
        <v>31152</v>
      </c>
      <c r="L250" s="640"/>
      <c r="M250" s="641">
        <f t="shared" si="32"/>
        <v>31152</v>
      </c>
    </row>
    <row r="251" spans="1:16" x14ac:dyDescent="0.2">
      <c r="A251" s="465">
        <v>10.06</v>
      </c>
      <c r="B251" s="369" t="s">
        <v>355</v>
      </c>
      <c r="C251" s="85" t="s">
        <v>79</v>
      </c>
      <c r="D251" s="370">
        <v>3</v>
      </c>
      <c r="E251" s="370">
        <v>24662</v>
      </c>
      <c r="F251" s="60">
        <f t="shared" si="28"/>
        <v>73986</v>
      </c>
      <c r="G251" s="370">
        <v>3</v>
      </c>
      <c r="H251" s="370"/>
      <c r="I251" s="628">
        <f t="shared" si="29"/>
        <v>3</v>
      </c>
      <c r="J251" s="630">
        <f t="shared" si="30"/>
        <v>100</v>
      </c>
      <c r="K251" s="639">
        <f t="shared" si="31"/>
        <v>73986</v>
      </c>
      <c r="L251" s="640"/>
      <c r="M251" s="641">
        <f t="shared" si="32"/>
        <v>73986</v>
      </c>
    </row>
    <row r="252" spans="1:16" x14ac:dyDescent="0.2">
      <c r="A252" s="465">
        <v>10.07</v>
      </c>
      <c r="B252" s="369" t="s">
        <v>356</v>
      </c>
      <c r="C252" s="85" t="s">
        <v>353</v>
      </c>
      <c r="D252" s="370">
        <v>110</v>
      </c>
      <c r="E252" s="370">
        <v>80.25</v>
      </c>
      <c r="F252" s="60">
        <f t="shared" si="28"/>
        <v>8827.5</v>
      </c>
      <c r="G252" s="370">
        <v>110</v>
      </c>
      <c r="H252" s="370"/>
      <c r="I252" s="628">
        <f t="shared" si="29"/>
        <v>110</v>
      </c>
      <c r="J252" s="630">
        <f t="shared" si="30"/>
        <v>100</v>
      </c>
      <c r="K252" s="639">
        <f t="shared" si="31"/>
        <v>8827.5</v>
      </c>
      <c r="L252" s="640"/>
      <c r="M252" s="641">
        <f t="shared" si="32"/>
        <v>8827.5</v>
      </c>
    </row>
    <row r="253" spans="1:16" x14ac:dyDescent="0.2">
      <c r="A253" s="465">
        <v>10.08</v>
      </c>
      <c r="B253" s="369" t="s">
        <v>357</v>
      </c>
      <c r="C253" s="85" t="s">
        <v>353</v>
      </c>
      <c r="D253" s="370">
        <v>360</v>
      </c>
      <c r="E253" s="370">
        <v>72.38</v>
      </c>
      <c r="F253" s="60">
        <f t="shared" si="28"/>
        <v>26056.799999999999</v>
      </c>
      <c r="G253" s="370">
        <v>360</v>
      </c>
      <c r="H253" s="370"/>
      <c r="I253" s="628">
        <f t="shared" si="29"/>
        <v>360</v>
      </c>
      <c r="J253" s="630">
        <f t="shared" si="30"/>
        <v>100</v>
      </c>
      <c r="K253" s="639">
        <f t="shared" si="31"/>
        <v>26056.799999999999</v>
      </c>
      <c r="L253" s="640"/>
      <c r="M253" s="641">
        <f t="shared" si="32"/>
        <v>26056.799999999999</v>
      </c>
    </row>
    <row r="254" spans="1:16" x14ac:dyDescent="0.2">
      <c r="A254" s="465">
        <v>10.09</v>
      </c>
      <c r="B254" s="369" t="s">
        <v>358</v>
      </c>
      <c r="C254" s="85" t="s">
        <v>353</v>
      </c>
      <c r="D254" s="370">
        <v>99</v>
      </c>
      <c r="E254" s="370">
        <v>207.68</v>
      </c>
      <c r="F254" s="60">
        <f t="shared" si="28"/>
        <v>20560.32</v>
      </c>
      <c r="G254" s="370">
        <v>99</v>
      </c>
      <c r="H254" s="370"/>
      <c r="I254" s="628">
        <f t="shared" si="29"/>
        <v>99</v>
      </c>
      <c r="J254" s="630">
        <f t="shared" si="30"/>
        <v>100</v>
      </c>
      <c r="K254" s="639">
        <f t="shared" si="31"/>
        <v>20560.32</v>
      </c>
      <c r="L254" s="640"/>
      <c r="M254" s="641">
        <f t="shared" si="32"/>
        <v>20560.32</v>
      </c>
    </row>
    <row r="255" spans="1:16" x14ac:dyDescent="0.2">
      <c r="A255" s="465">
        <v>10.1</v>
      </c>
      <c r="B255" s="369" t="s">
        <v>359</v>
      </c>
      <c r="C255" s="85" t="s">
        <v>79</v>
      </c>
      <c r="D255" s="370">
        <v>3</v>
      </c>
      <c r="E255" s="370">
        <v>382.91</v>
      </c>
      <c r="F255" s="60">
        <f t="shared" si="28"/>
        <v>1148.73</v>
      </c>
      <c r="G255" s="370">
        <v>3</v>
      </c>
      <c r="H255" s="370"/>
      <c r="I255" s="628">
        <f t="shared" si="29"/>
        <v>3</v>
      </c>
      <c r="J255" s="630">
        <f t="shared" si="30"/>
        <v>100</v>
      </c>
      <c r="K255" s="639">
        <f t="shared" si="31"/>
        <v>1148.73</v>
      </c>
      <c r="L255" s="640"/>
      <c r="M255" s="641">
        <f t="shared" si="32"/>
        <v>1148.73</v>
      </c>
    </row>
    <row r="256" spans="1:16" x14ac:dyDescent="0.2">
      <c r="A256" s="465">
        <v>10.11</v>
      </c>
      <c r="B256" s="369" t="s">
        <v>360</v>
      </c>
      <c r="C256" s="85" t="s">
        <v>361</v>
      </c>
      <c r="D256" s="370">
        <v>1</v>
      </c>
      <c r="E256" s="370">
        <v>728.96</v>
      </c>
      <c r="F256" s="60">
        <f t="shared" si="28"/>
        <v>728.96</v>
      </c>
      <c r="G256" s="370">
        <v>1</v>
      </c>
      <c r="H256" s="370"/>
      <c r="I256" s="628">
        <f t="shared" si="29"/>
        <v>1</v>
      </c>
      <c r="J256" s="630">
        <f t="shared" si="30"/>
        <v>100</v>
      </c>
      <c r="K256" s="639">
        <f t="shared" si="31"/>
        <v>728.96</v>
      </c>
      <c r="L256" s="640"/>
      <c r="M256" s="641">
        <f t="shared" si="32"/>
        <v>728.96</v>
      </c>
    </row>
    <row r="257" spans="1:13" x14ac:dyDescent="0.2">
      <c r="A257" s="465">
        <v>10.119999999999999</v>
      </c>
      <c r="B257" s="369" t="s">
        <v>362</v>
      </c>
      <c r="C257" s="85" t="s">
        <v>361</v>
      </c>
      <c r="D257" s="370">
        <v>8</v>
      </c>
      <c r="E257" s="370">
        <v>51.92</v>
      </c>
      <c r="F257" s="60">
        <f t="shared" si="28"/>
        <v>415.36</v>
      </c>
      <c r="G257" s="370">
        <v>8</v>
      </c>
      <c r="H257" s="370"/>
      <c r="I257" s="628">
        <f t="shared" si="29"/>
        <v>8</v>
      </c>
      <c r="J257" s="630">
        <f t="shared" si="30"/>
        <v>100</v>
      </c>
      <c r="K257" s="639">
        <f t="shared" si="31"/>
        <v>415.36</v>
      </c>
      <c r="L257" s="640"/>
      <c r="M257" s="641">
        <f t="shared" si="32"/>
        <v>415.36</v>
      </c>
    </row>
    <row r="258" spans="1:13" x14ac:dyDescent="0.2">
      <c r="A258" s="465">
        <v>10.130000000000001</v>
      </c>
      <c r="B258" s="369" t="s">
        <v>363</v>
      </c>
      <c r="C258" s="85" t="s">
        <v>361</v>
      </c>
      <c r="D258" s="370">
        <v>15</v>
      </c>
      <c r="E258" s="370">
        <v>882.64</v>
      </c>
      <c r="F258" s="380">
        <f t="shared" si="28"/>
        <v>13239.6</v>
      </c>
      <c r="G258" s="370">
        <v>15</v>
      </c>
      <c r="H258" s="370"/>
      <c r="I258" s="628">
        <f t="shared" si="29"/>
        <v>15</v>
      </c>
      <c r="J258" s="630">
        <f t="shared" si="30"/>
        <v>100</v>
      </c>
      <c r="K258" s="639">
        <f t="shared" si="31"/>
        <v>13239.6</v>
      </c>
      <c r="L258" s="640"/>
      <c r="M258" s="641">
        <f t="shared" si="32"/>
        <v>13239.6</v>
      </c>
    </row>
    <row r="259" spans="1:13" x14ac:dyDescent="0.2">
      <c r="A259" s="465">
        <v>10.14</v>
      </c>
      <c r="B259" s="369" t="s">
        <v>364</v>
      </c>
      <c r="C259" s="85" t="s">
        <v>361</v>
      </c>
      <c r="D259" s="370">
        <v>28</v>
      </c>
      <c r="E259" s="370">
        <v>38.94</v>
      </c>
      <c r="F259" s="380">
        <f t="shared" si="28"/>
        <v>1090.32</v>
      </c>
      <c r="G259" s="370">
        <v>28</v>
      </c>
      <c r="H259" s="370"/>
      <c r="I259" s="628">
        <f t="shared" si="29"/>
        <v>28</v>
      </c>
      <c r="J259" s="630">
        <f t="shared" si="30"/>
        <v>100</v>
      </c>
      <c r="K259" s="639">
        <f t="shared" si="31"/>
        <v>1090.32</v>
      </c>
      <c r="L259" s="640"/>
      <c r="M259" s="641">
        <f t="shared" si="32"/>
        <v>1090.32</v>
      </c>
    </row>
    <row r="260" spans="1:13" x14ac:dyDescent="0.2">
      <c r="A260" s="465">
        <v>10.15</v>
      </c>
      <c r="B260" s="369" t="s">
        <v>365</v>
      </c>
      <c r="C260" s="85" t="s">
        <v>361</v>
      </c>
      <c r="D260" s="370">
        <v>1</v>
      </c>
      <c r="E260" s="370">
        <v>4.54</v>
      </c>
      <c r="F260" s="380">
        <f t="shared" si="28"/>
        <v>4.54</v>
      </c>
      <c r="G260" s="370">
        <v>1</v>
      </c>
      <c r="H260" s="370"/>
      <c r="I260" s="628">
        <f t="shared" si="29"/>
        <v>1</v>
      </c>
      <c r="J260" s="630">
        <f t="shared" si="30"/>
        <v>100</v>
      </c>
      <c r="K260" s="639">
        <f t="shared" si="31"/>
        <v>4.54</v>
      </c>
      <c r="L260" s="640"/>
      <c r="M260" s="641">
        <f t="shared" si="32"/>
        <v>4.54</v>
      </c>
    </row>
    <row r="261" spans="1:13" x14ac:dyDescent="0.2">
      <c r="A261" s="465">
        <v>10.16</v>
      </c>
      <c r="B261" s="369" t="s">
        <v>366</v>
      </c>
      <c r="C261" s="85" t="s">
        <v>361</v>
      </c>
      <c r="D261" s="370">
        <v>48</v>
      </c>
      <c r="E261" s="370">
        <v>7.79</v>
      </c>
      <c r="F261" s="380">
        <f t="shared" si="28"/>
        <v>373.92</v>
      </c>
      <c r="G261" s="370">
        <v>48</v>
      </c>
      <c r="H261" s="370"/>
      <c r="I261" s="628">
        <f t="shared" si="29"/>
        <v>48</v>
      </c>
      <c r="J261" s="630">
        <f t="shared" si="30"/>
        <v>100</v>
      </c>
      <c r="K261" s="639">
        <f t="shared" si="31"/>
        <v>373.92</v>
      </c>
      <c r="L261" s="640"/>
      <c r="M261" s="641">
        <f t="shared" si="32"/>
        <v>373.92</v>
      </c>
    </row>
    <row r="262" spans="1:13" x14ac:dyDescent="0.2">
      <c r="A262" s="465">
        <v>10.17</v>
      </c>
      <c r="B262" s="369" t="s">
        <v>367</v>
      </c>
      <c r="C262" s="85" t="s">
        <v>361</v>
      </c>
      <c r="D262" s="370">
        <v>1</v>
      </c>
      <c r="E262" s="370">
        <v>769.45</v>
      </c>
      <c r="F262" s="380">
        <f t="shared" si="28"/>
        <v>769.45</v>
      </c>
      <c r="G262" s="370">
        <v>1</v>
      </c>
      <c r="H262" s="370"/>
      <c r="I262" s="628">
        <f t="shared" si="29"/>
        <v>1</v>
      </c>
      <c r="J262" s="630">
        <f t="shared" si="30"/>
        <v>100</v>
      </c>
      <c r="K262" s="639">
        <f t="shared" si="31"/>
        <v>769.45</v>
      </c>
      <c r="L262" s="640"/>
      <c r="M262" s="641">
        <f t="shared" si="32"/>
        <v>769.45</v>
      </c>
    </row>
    <row r="263" spans="1:13" x14ac:dyDescent="0.2">
      <c r="A263" s="465">
        <v>10.18</v>
      </c>
      <c r="B263" s="369" t="s">
        <v>368</v>
      </c>
      <c r="C263" s="85" t="s">
        <v>361</v>
      </c>
      <c r="D263" s="370">
        <v>1</v>
      </c>
      <c r="E263" s="370">
        <v>412.76</v>
      </c>
      <c r="F263" s="380">
        <f t="shared" si="28"/>
        <v>412.76</v>
      </c>
      <c r="G263" s="370">
        <v>1</v>
      </c>
      <c r="H263" s="370"/>
      <c r="I263" s="628">
        <f t="shared" si="29"/>
        <v>1</v>
      </c>
      <c r="J263" s="630">
        <f t="shared" si="30"/>
        <v>100</v>
      </c>
      <c r="K263" s="639">
        <f t="shared" si="31"/>
        <v>412.76</v>
      </c>
      <c r="L263" s="640"/>
      <c r="M263" s="641">
        <f t="shared" si="32"/>
        <v>412.76</v>
      </c>
    </row>
    <row r="264" spans="1:13" x14ac:dyDescent="0.2">
      <c r="A264" s="465">
        <v>10.19</v>
      </c>
      <c r="B264" s="369" t="s">
        <v>369</v>
      </c>
      <c r="C264" s="85" t="s">
        <v>361</v>
      </c>
      <c r="D264" s="370">
        <v>2</v>
      </c>
      <c r="E264" s="370">
        <v>161.07</v>
      </c>
      <c r="F264" s="380">
        <f t="shared" si="28"/>
        <v>322.14</v>
      </c>
      <c r="G264" s="370">
        <v>2</v>
      </c>
      <c r="H264" s="370"/>
      <c r="I264" s="628">
        <f t="shared" si="29"/>
        <v>2</v>
      </c>
      <c r="J264" s="630">
        <f t="shared" si="30"/>
        <v>100</v>
      </c>
      <c r="K264" s="639">
        <f t="shared" si="31"/>
        <v>322.14</v>
      </c>
      <c r="L264" s="640"/>
      <c r="M264" s="641">
        <f t="shared" si="32"/>
        <v>322.14</v>
      </c>
    </row>
    <row r="265" spans="1:13" x14ac:dyDescent="0.2">
      <c r="A265" s="465">
        <v>10.199999999999999</v>
      </c>
      <c r="B265" s="369" t="s">
        <v>370</v>
      </c>
      <c r="C265" s="85" t="s">
        <v>361</v>
      </c>
      <c r="D265" s="370">
        <v>8</v>
      </c>
      <c r="E265" s="370">
        <v>253.11</v>
      </c>
      <c r="F265" s="380">
        <f t="shared" si="28"/>
        <v>2024.88</v>
      </c>
      <c r="G265" s="370">
        <v>8</v>
      </c>
      <c r="H265" s="370"/>
      <c r="I265" s="628">
        <f t="shared" si="29"/>
        <v>8</v>
      </c>
      <c r="J265" s="630">
        <f t="shared" si="30"/>
        <v>100</v>
      </c>
      <c r="K265" s="639">
        <f t="shared" si="31"/>
        <v>2024.88</v>
      </c>
      <c r="L265" s="640"/>
      <c r="M265" s="641">
        <f t="shared" si="32"/>
        <v>2024.88</v>
      </c>
    </row>
    <row r="266" spans="1:13" x14ac:dyDescent="0.2">
      <c r="A266" s="465">
        <v>10.210000000000001</v>
      </c>
      <c r="B266" s="369" t="s">
        <v>371</v>
      </c>
      <c r="C266" s="85" t="s">
        <v>361</v>
      </c>
      <c r="D266" s="370">
        <v>8</v>
      </c>
      <c r="E266" s="370">
        <v>229.33</v>
      </c>
      <c r="F266" s="380">
        <f t="shared" si="28"/>
        <v>1834.64</v>
      </c>
      <c r="G266" s="370">
        <v>8</v>
      </c>
      <c r="H266" s="370"/>
      <c r="I266" s="628">
        <f t="shared" si="29"/>
        <v>8</v>
      </c>
      <c r="J266" s="630">
        <f t="shared" si="30"/>
        <v>100</v>
      </c>
      <c r="K266" s="639">
        <f t="shared" si="31"/>
        <v>1834.64</v>
      </c>
      <c r="L266" s="640"/>
      <c r="M266" s="641">
        <f t="shared" si="32"/>
        <v>1834.64</v>
      </c>
    </row>
    <row r="267" spans="1:13" x14ac:dyDescent="0.2">
      <c r="A267" s="465">
        <v>10.220000000000001</v>
      </c>
      <c r="B267" s="369" t="s">
        <v>372</v>
      </c>
      <c r="C267" s="85" t="s">
        <v>361</v>
      </c>
      <c r="D267" s="370">
        <v>1</v>
      </c>
      <c r="E267" s="370">
        <v>205.32</v>
      </c>
      <c r="F267" s="380">
        <f t="shared" si="28"/>
        <v>205.32</v>
      </c>
      <c r="G267" s="370">
        <v>1</v>
      </c>
      <c r="H267" s="370"/>
      <c r="I267" s="628">
        <f t="shared" si="29"/>
        <v>1</v>
      </c>
      <c r="J267" s="630">
        <f t="shared" si="30"/>
        <v>100</v>
      </c>
      <c r="K267" s="639">
        <f t="shared" si="31"/>
        <v>205.32</v>
      </c>
      <c r="L267" s="640"/>
      <c r="M267" s="641">
        <f t="shared" si="32"/>
        <v>205.32</v>
      </c>
    </row>
    <row r="268" spans="1:13" x14ac:dyDescent="0.2">
      <c r="A268" s="635">
        <v>10.23</v>
      </c>
      <c r="B268" s="369" t="s">
        <v>373</v>
      </c>
      <c r="C268" s="85" t="s">
        <v>361</v>
      </c>
      <c r="D268" s="370">
        <v>3</v>
      </c>
      <c r="E268" s="370">
        <v>607.46</v>
      </c>
      <c r="F268" s="380">
        <f t="shared" si="28"/>
        <v>1822.38</v>
      </c>
      <c r="G268" s="370">
        <v>3</v>
      </c>
      <c r="H268" s="370"/>
      <c r="I268" s="628">
        <f t="shared" si="29"/>
        <v>3</v>
      </c>
      <c r="J268" s="630">
        <f t="shared" si="30"/>
        <v>100</v>
      </c>
      <c r="K268" s="639">
        <f t="shared" si="31"/>
        <v>1822.38</v>
      </c>
      <c r="L268" s="640"/>
      <c r="M268" s="641">
        <f t="shared" si="32"/>
        <v>1822.38</v>
      </c>
    </row>
    <row r="269" spans="1:13" x14ac:dyDescent="0.2">
      <c r="A269" s="465">
        <v>10.24</v>
      </c>
      <c r="B269" s="369" t="s">
        <v>374</v>
      </c>
      <c r="C269" s="85" t="s">
        <v>361</v>
      </c>
      <c r="D269" s="370">
        <v>32</v>
      </c>
      <c r="E269" s="370">
        <v>131.62</v>
      </c>
      <c r="F269" s="380">
        <f t="shared" si="28"/>
        <v>4211.84</v>
      </c>
      <c r="G269" s="370">
        <v>32</v>
      </c>
      <c r="H269" s="370"/>
      <c r="I269" s="628">
        <f t="shared" si="29"/>
        <v>32</v>
      </c>
      <c r="J269" s="630">
        <f t="shared" si="30"/>
        <v>100</v>
      </c>
      <c r="K269" s="639">
        <f t="shared" si="31"/>
        <v>4211.84</v>
      </c>
      <c r="L269" s="640"/>
      <c r="M269" s="641">
        <f t="shared" si="32"/>
        <v>4211.84</v>
      </c>
    </row>
    <row r="270" spans="1:13" x14ac:dyDescent="0.2">
      <c r="A270" s="465">
        <v>10.25</v>
      </c>
      <c r="B270" s="369" t="s">
        <v>375</v>
      </c>
      <c r="C270" s="85" t="s">
        <v>361</v>
      </c>
      <c r="D270" s="370">
        <v>3</v>
      </c>
      <c r="E270" s="370">
        <v>131.62</v>
      </c>
      <c r="F270" s="380">
        <f t="shared" si="28"/>
        <v>394.86</v>
      </c>
      <c r="G270" s="370">
        <v>3</v>
      </c>
      <c r="H270" s="370"/>
      <c r="I270" s="628">
        <f t="shared" si="29"/>
        <v>3</v>
      </c>
      <c r="J270" s="630">
        <f t="shared" si="30"/>
        <v>100</v>
      </c>
      <c r="K270" s="639">
        <f t="shared" si="31"/>
        <v>394.86</v>
      </c>
      <c r="L270" s="640"/>
      <c r="M270" s="641">
        <f t="shared" si="32"/>
        <v>394.86</v>
      </c>
    </row>
    <row r="271" spans="1:13" x14ac:dyDescent="0.2">
      <c r="A271" s="465">
        <v>10.26</v>
      </c>
      <c r="B271" s="369" t="s">
        <v>376</v>
      </c>
      <c r="C271" s="85" t="s">
        <v>361</v>
      </c>
      <c r="D271" s="370">
        <v>1</v>
      </c>
      <c r="E271" s="370">
        <v>151.87</v>
      </c>
      <c r="F271" s="380">
        <f t="shared" si="28"/>
        <v>151.87</v>
      </c>
      <c r="G271" s="370">
        <v>1</v>
      </c>
      <c r="H271" s="370"/>
      <c r="I271" s="628">
        <f t="shared" si="29"/>
        <v>1</v>
      </c>
      <c r="J271" s="630">
        <f t="shared" si="30"/>
        <v>100</v>
      </c>
      <c r="K271" s="639">
        <f t="shared" si="31"/>
        <v>151.87</v>
      </c>
      <c r="L271" s="640"/>
      <c r="M271" s="641">
        <f t="shared" si="32"/>
        <v>151.87</v>
      </c>
    </row>
    <row r="272" spans="1:13" x14ac:dyDescent="0.2">
      <c r="A272" s="465">
        <v>10.27</v>
      </c>
      <c r="B272" s="369" t="s">
        <v>377</v>
      </c>
      <c r="C272" s="85" t="s">
        <v>361</v>
      </c>
      <c r="D272" s="370">
        <v>2</v>
      </c>
      <c r="E272" s="370">
        <v>759.33</v>
      </c>
      <c r="F272" s="380">
        <f t="shared" si="28"/>
        <v>1518.66</v>
      </c>
      <c r="G272" s="36">
        <v>2</v>
      </c>
      <c r="H272" s="36"/>
      <c r="I272" s="628">
        <f t="shared" si="29"/>
        <v>2</v>
      </c>
      <c r="J272" s="630">
        <f t="shared" si="30"/>
        <v>100</v>
      </c>
      <c r="K272" s="639">
        <f t="shared" si="31"/>
        <v>1518.66</v>
      </c>
      <c r="L272" s="104"/>
      <c r="M272" s="641">
        <f t="shared" si="32"/>
        <v>1518.66</v>
      </c>
    </row>
    <row r="273" spans="1:13" ht="24" x14ac:dyDescent="0.2">
      <c r="A273" s="465">
        <v>10.28</v>
      </c>
      <c r="B273" s="369" t="s">
        <v>378</v>
      </c>
      <c r="C273" s="85" t="s">
        <v>361</v>
      </c>
      <c r="D273" s="370">
        <v>1</v>
      </c>
      <c r="E273" s="370">
        <v>259.25</v>
      </c>
      <c r="F273" s="380">
        <f t="shared" si="28"/>
        <v>259.25</v>
      </c>
      <c r="G273" s="370">
        <v>1</v>
      </c>
      <c r="H273" s="370"/>
      <c r="I273" s="628">
        <f t="shared" si="29"/>
        <v>1</v>
      </c>
      <c r="J273" s="630">
        <f t="shared" si="30"/>
        <v>100</v>
      </c>
      <c r="K273" s="639">
        <f t="shared" si="31"/>
        <v>259.25</v>
      </c>
      <c r="L273" s="640"/>
      <c r="M273" s="641">
        <f t="shared" si="32"/>
        <v>259.25</v>
      </c>
    </row>
    <row r="274" spans="1:13" x14ac:dyDescent="0.2">
      <c r="A274" s="465">
        <v>10.29</v>
      </c>
      <c r="B274" s="369" t="s">
        <v>379</v>
      </c>
      <c r="C274" s="85" t="s">
        <v>361</v>
      </c>
      <c r="D274" s="370">
        <v>7</v>
      </c>
      <c r="E274" s="370">
        <v>493.24</v>
      </c>
      <c r="F274" s="380">
        <f t="shared" si="28"/>
        <v>3452.6800000000003</v>
      </c>
      <c r="G274" s="370">
        <v>7</v>
      </c>
      <c r="H274" s="370"/>
      <c r="I274" s="628">
        <f t="shared" si="29"/>
        <v>7</v>
      </c>
      <c r="J274" s="630">
        <f t="shared" si="30"/>
        <v>100</v>
      </c>
      <c r="K274" s="639">
        <f t="shared" si="31"/>
        <v>3452.6800000000003</v>
      </c>
      <c r="L274" s="640"/>
      <c r="M274" s="641">
        <f t="shared" si="32"/>
        <v>3452.6800000000003</v>
      </c>
    </row>
    <row r="275" spans="1:13" x14ac:dyDescent="0.2">
      <c r="A275" s="465">
        <v>10.3</v>
      </c>
      <c r="B275" s="369" t="s">
        <v>380</v>
      </c>
      <c r="C275" s="85" t="s">
        <v>361</v>
      </c>
      <c r="D275" s="370">
        <v>15</v>
      </c>
      <c r="E275" s="370">
        <v>826</v>
      </c>
      <c r="F275" s="380">
        <f t="shared" si="28"/>
        <v>12390</v>
      </c>
      <c r="G275" s="370">
        <v>15</v>
      </c>
      <c r="H275" s="370"/>
      <c r="I275" s="628">
        <f t="shared" si="29"/>
        <v>15</v>
      </c>
      <c r="J275" s="630">
        <f t="shared" si="30"/>
        <v>100</v>
      </c>
      <c r="K275" s="639">
        <f t="shared" si="31"/>
        <v>12390</v>
      </c>
      <c r="L275" s="640"/>
      <c r="M275" s="641">
        <f t="shared" si="32"/>
        <v>12390</v>
      </c>
    </row>
    <row r="276" spans="1:13" x14ac:dyDescent="0.2">
      <c r="A276" s="465">
        <v>10.31</v>
      </c>
      <c r="B276" s="369" t="s">
        <v>381</v>
      </c>
      <c r="C276" s="85" t="s">
        <v>361</v>
      </c>
      <c r="D276" s="370">
        <v>1</v>
      </c>
      <c r="E276" s="370">
        <v>575.25</v>
      </c>
      <c r="F276" s="380">
        <f t="shared" si="28"/>
        <v>575.25</v>
      </c>
      <c r="G276" s="370">
        <v>1</v>
      </c>
      <c r="H276" s="370"/>
      <c r="I276" s="628">
        <f t="shared" si="29"/>
        <v>1</v>
      </c>
      <c r="J276" s="630">
        <f t="shared" si="30"/>
        <v>100</v>
      </c>
      <c r="K276" s="639">
        <f t="shared" si="31"/>
        <v>575.25</v>
      </c>
      <c r="L276" s="640"/>
      <c r="M276" s="641">
        <f t="shared" si="32"/>
        <v>575.25</v>
      </c>
    </row>
    <row r="277" spans="1:13" ht="15" customHeight="1" x14ac:dyDescent="0.2">
      <c r="A277" s="465">
        <v>10.32</v>
      </c>
      <c r="B277" s="369" t="s">
        <v>382</v>
      </c>
      <c r="C277" s="85" t="s">
        <v>361</v>
      </c>
      <c r="D277" s="370">
        <v>16</v>
      </c>
      <c r="E277" s="370">
        <v>264.62</v>
      </c>
      <c r="F277" s="380">
        <f t="shared" si="28"/>
        <v>4233.92</v>
      </c>
      <c r="G277" s="370">
        <v>16</v>
      </c>
      <c r="H277" s="370"/>
      <c r="I277" s="628">
        <f>G277+H277</f>
        <v>16</v>
      </c>
      <c r="J277" s="630">
        <f t="shared" si="30"/>
        <v>100</v>
      </c>
      <c r="K277" s="639">
        <f t="shared" si="31"/>
        <v>4233.92</v>
      </c>
      <c r="L277" s="640"/>
      <c r="M277" s="641">
        <f t="shared" si="32"/>
        <v>4233.92</v>
      </c>
    </row>
    <row r="278" spans="1:13" x14ac:dyDescent="0.2">
      <c r="A278" s="465">
        <v>10.33</v>
      </c>
      <c r="B278" s="369" t="s">
        <v>383</v>
      </c>
      <c r="C278" s="85" t="s">
        <v>361</v>
      </c>
      <c r="D278" s="370">
        <v>15</v>
      </c>
      <c r="E278" s="370">
        <v>105.85</v>
      </c>
      <c r="F278" s="380">
        <f t="shared" si="28"/>
        <v>1587.75</v>
      </c>
      <c r="G278" s="370">
        <v>15</v>
      </c>
      <c r="H278" s="370"/>
      <c r="I278" s="628">
        <f t="shared" si="29"/>
        <v>15</v>
      </c>
      <c r="J278" s="630">
        <f t="shared" si="30"/>
        <v>100</v>
      </c>
      <c r="K278" s="639">
        <f t="shared" si="31"/>
        <v>1587.75</v>
      </c>
      <c r="L278" s="640"/>
      <c r="M278" s="641">
        <f t="shared" si="32"/>
        <v>1587.75</v>
      </c>
    </row>
    <row r="279" spans="1:13" x14ac:dyDescent="0.2">
      <c r="A279" s="465">
        <v>10.34</v>
      </c>
      <c r="B279" s="369" t="s">
        <v>384</v>
      </c>
      <c r="C279" s="85" t="s">
        <v>361</v>
      </c>
      <c r="D279" s="370">
        <v>21</v>
      </c>
      <c r="E279" s="370">
        <v>122.13</v>
      </c>
      <c r="F279" s="380">
        <f t="shared" si="28"/>
        <v>2564.73</v>
      </c>
      <c r="G279" s="370">
        <v>21</v>
      </c>
      <c r="H279" s="370"/>
      <c r="I279" s="628">
        <f t="shared" si="29"/>
        <v>21</v>
      </c>
      <c r="J279" s="630">
        <f t="shared" si="30"/>
        <v>100</v>
      </c>
      <c r="K279" s="639">
        <f t="shared" si="31"/>
        <v>2564.73</v>
      </c>
      <c r="L279" s="640"/>
      <c r="M279" s="641">
        <f t="shared" si="32"/>
        <v>2564.73</v>
      </c>
    </row>
    <row r="280" spans="1:13" ht="14.25" customHeight="1" x14ac:dyDescent="0.2">
      <c r="A280" s="465">
        <v>10.35</v>
      </c>
      <c r="B280" s="369" t="s">
        <v>385</v>
      </c>
      <c r="C280" s="85" t="s">
        <v>361</v>
      </c>
      <c r="D280" s="370">
        <v>1</v>
      </c>
      <c r="E280" s="370">
        <v>3313.44</v>
      </c>
      <c r="F280" s="380">
        <f t="shared" si="28"/>
        <v>3313.44</v>
      </c>
      <c r="G280" s="370">
        <v>1</v>
      </c>
      <c r="H280" s="370"/>
      <c r="I280" s="628">
        <f t="shared" si="29"/>
        <v>1</v>
      </c>
      <c r="J280" s="630">
        <f t="shared" si="30"/>
        <v>100</v>
      </c>
      <c r="K280" s="639">
        <f t="shared" si="31"/>
        <v>3313.44</v>
      </c>
      <c r="L280" s="640"/>
      <c r="M280" s="641">
        <f t="shared" si="32"/>
        <v>3313.44</v>
      </c>
    </row>
    <row r="281" spans="1:13" x14ac:dyDescent="0.2">
      <c r="A281" s="465">
        <v>10.36</v>
      </c>
      <c r="B281" s="369" t="s">
        <v>386</v>
      </c>
      <c r="C281" s="85" t="s">
        <v>361</v>
      </c>
      <c r="D281" s="370">
        <v>8</v>
      </c>
      <c r="E281" s="370">
        <v>395.77</v>
      </c>
      <c r="F281" s="380">
        <f t="shared" si="28"/>
        <v>3166.16</v>
      </c>
      <c r="G281" s="370">
        <v>8</v>
      </c>
      <c r="H281" s="370"/>
      <c r="I281" s="628">
        <f t="shared" si="29"/>
        <v>8</v>
      </c>
      <c r="J281" s="630">
        <f t="shared" si="30"/>
        <v>100</v>
      </c>
      <c r="K281" s="639">
        <f t="shared" si="31"/>
        <v>3166.16</v>
      </c>
      <c r="L281" s="640"/>
      <c r="M281" s="641">
        <f t="shared" si="32"/>
        <v>3166.16</v>
      </c>
    </row>
    <row r="282" spans="1:13" x14ac:dyDescent="0.2">
      <c r="A282" s="465">
        <v>10.37</v>
      </c>
      <c r="B282" s="369" t="s">
        <v>387</v>
      </c>
      <c r="C282" s="85" t="s">
        <v>361</v>
      </c>
      <c r="D282" s="370">
        <v>24</v>
      </c>
      <c r="E282" s="370">
        <v>15.34</v>
      </c>
      <c r="F282" s="380">
        <f t="shared" si="28"/>
        <v>368.15999999999997</v>
      </c>
      <c r="G282" s="370">
        <v>24</v>
      </c>
      <c r="H282" s="370"/>
      <c r="I282" s="628">
        <f t="shared" si="29"/>
        <v>24</v>
      </c>
      <c r="J282" s="630">
        <f t="shared" si="30"/>
        <v>100</v>
      </c>
      <c r="K282" s="639">
        <f t="shared" si="31"/>
        <v>368.15999999999997</v>
      </c>
      <c r="L282" s="640"/>
      <c r="M282" s="641">
        <f t="shared" si="32"/>
        <v>368.15999999999997</v>
      </c>
    </row>
    <row r="283" spans="1:13" x14ac:dyDescent="0.2">
      <c r="A283" s="465">
        <v>10.38</v>
      </c>
      <c r="B283" s="369" t="s">
        <v>388</v>
      </c>
      <c r="C283" s="85" t="s">
        <v>361</v>
      </c>
      <c r="D283" s="370">
        <v>4</v>
      </c>
      <c r="E283" s="370">
        <v>107.38</v>
      </c>
      <c r="F283" s="380">
        <f t="shared" si="28"/>
        <v>429.52</v>
      </c>
      <c r="G283" s="370">
        <v>4</v>
      </c>
      <c r="H283" s="370"/>
      <c r="I283" s="628">
        <f t="shared" si="29"/>
        <v>4</v>
      </c>
      <c r="J283" s="630">
        <f t="shared" si="30"/>
        <v>100</v>
      </c>
      <c r="K283" s="639">
        <f t="shared" si="31"/>
        <v>429.52</v>
      </c>
      <c r="L283" s="640"/>
      <c r="M283" s="641">
        <f t="shared" si="32"/>
        <v>429.52</v>
      </c>
    </row>
    <row r="284" spans="1:13" x14ac:dyDescent="0.2">
      <c r="A284" s="465">
        <v>10.39</v>
      </c>
      <c r="B284" s="369" t="s">
        <v>389</v>
      </c>
      <c r="C284" s="85" t="s">
        <v>361</v>
      </c>
      <c r="D284" s="370">
        <v>8</v>
      </c>
      <c r="E284" s="370">
        <v>1223.3699999999999</v>
      </c>
      <c r="F284" s="380">
        <f t="shared" si="28"/>
        <v>9786.9599999999991</v>
      </c>
      <c r="G284" s="370">
        <v>8</v>
      </c>
      <c r="H284" s="370"/>
      <c r="I284" s="628">
        <f t="shared" si="29"/>
        <v>8</v>
      </c>
      <c r="J284" s="630">
        <f t="shared" si="30"/>
        <v>100</v>
      </c>
      <c r="K284" s="639">
        <f t="shared" si="31"/>
        <v>9786.9599999999991</v>
      </c>
      <c r="L284" s="640"/>
      <c r="M284" s="641">
        <f t="shared" si="32"/>
        <v>9786.9599999999991</v>
      </c>
    </row>
    <row r="285" spans="1:13" x14ac:dyDescent="0.2">
      <c r="A285" s="465">
        <v>10.4</v>
      </c>
      <c r="B285" s="369" t="s">
        <v>390</v>
      </c>
      <c r="C285" s="85" t="s">
        <v>361</v>
      </c>
      <c r="D285" s="370">
        <v>1</v>
      </c>
      <c r="E285" s="370">
        <v>202.49</v>
      </c>
      <c r="F285" s="380">
        <f t="shared" si="28"/>
        <v>202.49</v>
      </c>
      <c r="G285" s="370">
        <v>1</v>
      </c>
      <c r="H285" s="370"/>
      <c r="I285" s="628">
        <f t="shared" si="29"/>
        <v>1</v>
      </c>
      <c r="J285" s="630">
        <f t="shared" si="30"/>
        <v>100</v>
      </c>
      <c r="K285" s="639">
        <f t="shared" si="31"/>
        <v>202.49</v>
      </c>
      <c r="L285" s="640"/>
      <c r="M285" s="641">
        <f t="shared" si="32"/>
        <v>202.49</v>
      </c>
    </row>
    <row r="286" spans="1:13" x14ac:dyDescent="0.2">
      <c r="A286" s="465">
        <v>10.41</v>
      </c>
      <c r="B286" s="369" t="s">
        <v>391</v>
      </c>
      <c r="C286" s="85" t="s">
        <v>361</v>
      </c>
      <c r="D286" s="370">
        <v>8</v>
      </c>
      <c r="E286" s="370">
        <v>64.430000000000007</v>
      </c>
      <c r="F286" s="380">
        <f t="shared" si="28"/>
        <v>515.44000000000005</v>
      </c>
      <c r="G286" s="370">
        <v>8</v>
      </c>
      <c r="H286" s="370"/>
      <c r="I286" s="628">
        <f t="shared" si="29"/>
        <v>8</v>
      </c>
      <c r="J286" s="630">
        <f t="shared" si="30"/>
        <v>100</v>
      </c>
      <c r="K286" s="639">
        <f t="shared" si="31"/>
        <v>515.44000000000005</v>
      </c>
      <c r="L286" s="640"/>
      <c r="M286" s="641">
        <f t="shared" si="32"/>
        <v>515.44000000000005</v>
      </c>
    </row>
    <row r="287" spans="1:13" x14ac:dyDescent="0.2">
      <c r="A287" s="465">
        <v>10.42</v>
      </c>
      <c r="B287" s="369" t="s">
        <v>392</v>
      </c>
      <c r="C287" s="85" t="s">
        <v>361</v>
      </c>
      <c r="D287" s="370">
        <v>1</v>
      </c>
      <c r="E287" s="370">
        <v>2116.92</v>
      </c>
      <c r="F287" s="380">
        <f t="shared" si="28"/>
        <v>2116.92</v>
      </c>
      <c r="G287" s="370">
        <v>1</v>
      </c>
      <c r="H287" s="370"/>
      <c r="I287" s="628">
        <f t="shared" si="29"/>
        <v>1</v>
      </c>
      <c r="J287" s="630">
        <f t="shared" si="30"/>
        <v>100</v>
      </c>
      <c r="K287" s="639">
        <f t="shared" si="31"/>
        <v>2116.92</v>
      </c>
      <c r="L287" s="640"/>
      <c r="M287" s="641">
        <f t="shared" si="32"/>
        <v>2116.92</v>
      </c>
    </row>
    <row r="288" spans="1:13" x14ac:dyDescent="0.2">
      <c r="A288" s="465">
        <v>10.43</v>
      </c>
      <c r="B288" s="369" t="s">
        <v>393</v>
      </c>
      <c r="C288" s="85" t="s">
        <v>361</v>
      </c>
      <c r="D288" s="370">
        <v>1</v>
      </c>
      <c r="E288" s="370">
        <v>460.2</v>
      </c>
      <c r="F288" s="380">
        <f t="shared" si="28"/>
        <v>460.2</v>
      </c>
      <c r="G288" s="370">
        <v>1</v>
      </c>
      <c r="H288" s="370"/>
      <c r="I288" s="628">
        <f t="shared" si="29"/>
        <v>1</v>
      </c>
      <c r="J288" s="630">
        <f t="shared" si="30"/>
        <v>100</v>
      </c>
      <c r="K288" s="639">
        <f t="shared" si="31"/>
        <v>460.2</v>
      </c>
      <c r="L288" s="640"/>
      <c r="M288" s="641">
        <f t="shared" si="32"/>
        <v>460.2</v>
      </c>
    </row>
    <row r="289" spans="1:13" x14ac:dyDescent="0.2">
      <c r="A289" s="465">
        <v>10.44</v>
      </c>
      <c r="B289" s="369" t="s">
        <v>394</v>
      </c>
      <c r="C289" s="85" t="s">
        <v>361</v>
      </c>
      <c r="D289" s="370">
        <v>1</v>
      </c>
      <c r="E289" s="370">
        <v>168.74</v>
      </c>
      <c r="F289" s="380">
        <f t="shared" si="28"/>
        <v>168.74</v>
      </c>
      <c r="G289" s="370">
        <v>1</v>
      </c>
      <c r="H289" s="370"/>
      <c r="I289" s="628">
        <f t="shared" si="29"/>
        <v>1</v>
      </c>
      <c r="J289" s="630">
        <f t="shared" si="30"/>
        <v>100</v>
      </c>
      <c r="K289" s="639">
        <f t="shared" si="31"/>
        <v>168.74</v>
      </c>
      <c r="L289" s="640"/>
      <c r="M289" s="641">
        <f t="shared" si="32"/>
        <v>168.74</v>
      </c>
    </row>
    <row r="290" spans="1:13" x14ac:dyDescent="0.2">
      <c r="A290" s="465">
        <v>10.45</v>
      </c>
      <c r="B290" s="369" t="s">
        <v>395</v>
      </c>
      <c r="C290" s="85" t="s">
        <v>361</v>
      </c>
      <c r="D290" s="370">
        <v>7</v>
      </c>
      <c r="E290" s="370">
        <v>168.74</v>
      </c>
      <c r="F290" s="380">
        <f t="shared" si="28"/>
        <v>1181.18</v>
      </c>
      <c r="G290" s="370">
        <v>7</v>
      </c>
      <c r="H290" s="370"/>
      <c r="I290" s="628">
        <f t="shared" si="29"/>
        <v>7</v>
      </c>
      <c r="J290" s="630">
        <f t="shared" si="30"/>
        <v>100</v>
      </c>
      <c r="K290" s="639">
        <f t="shared" si="31"/>
        <v>1181.18</v>
      </c>
      <c r="L290" s="640"/>
      <c r="M290" s="641">
        <f t="shared" si="32"/>
        <v>1181.18</v>
      </c>
    </row>
    <row r="291" spans="1:13" x14ac:dyDescent="0.2">
      <c r="A291" s="465">
        <v>10.46</v>
      </c>
      <c r="B291" s="369" t="s">
        <v>396</v>
      </c>
      <c r="C291" s="85" t="s">
        <v>361</v>
      </c>
      <c r="D291" s="370">
        <v>1</v>
      </c>
      <c r="E291" s="370">
        <v>531</v>
      </c>
      <c r="F291" s="380">
        <f t="shared" si="28"/>
        <v>531</v>
      </c>
      <c r="G291" s="370">
        <v>1</v>
      </c>
      <c r="H291" s="370"/>
      <c r="I291" s="628">
        <f t="shared" si="29"/>
        <v>1</v>
      </c>
      <c r="J291" s="630">
        <f t="shared" si="30"/>
        <v>100</v>
      </c>
      <c r="K291" s="639">
        <f t="shared" si="31"/>
        <v>531</v>
      </c>
      <c r="L291" s="640"/>
      <c r="M291" s="641">
        <f t="shared" si="32"/>
        <v>531</v>
      </c>
    </row>
    <row r="292" spans="1:13" x14ac:dyDescent="0.2">
      <c r="A292" s="465">
        <v>10.47</v>
      </c>
      <c r="B292" s="369" t="s">
        <v>397</v>
      </c>
      <c r="C292" s="85" t="s">
        <v>361</v>
      </c>
      <c r="D292" s="370">
        <v>2</v>
      </c>
      <c r="E292" s="370">
        <v>1380.6</v>
      </c>
      <c r="F292" s="380">
        <f t="shared" si="28"/>
        <v>2761.2</v>
      </c>
      <c r="G292" s="370">
        <v>2</v>
      </c>
      <c r="H292" s="370"/>
      <c r="I292" s="628">
        <f t="shared" si="29"/>
        <v>2</v>
      </c>
      <c r="J292" s="630">
        <f t="shared" si="30"/>
        <v>100</v>
      </c>
      <c r="K292" s="639">
        <f t="shared" si="31"/>
        <v>2761.2</v>
      </c>
      <c r="L292" s="640"/>
      <c r="M292" s="641">
        <f t="shared" si="32"/>
        <v>2761.2</v>
      </c>
    </row>
    <row r="293" spans="1:13" x14ac:dyDescent="0.2">
      <c r="A293" s="465">
        <v>10.48</v>
      </c>
      <c r="B293" s="369" t="s">
        <v>398</v>
      </c>
      <c r="C293" s="85" t="s">
        <v>361</v>
      </c>
      <c r="D293" s="370">
        <v>1</v>
      </c>
      <c r="E293" s="370">
        <v>4130</v>
      </c>
      <c r="F293" s="380">
        <f t="shared" si="28"/>
        <v>4130</v>
      </c>
      <c r="G293" s="370">
        <v>1</v>
      </c>
      <c r="H293" s="370"/>
      <c r="I293" s="628">
        <f t="shared" si="29"/>
        <v>1</v>
      </c>
      <c r="J293" s="630">
        <f t="shared" si="30"/>
        <v>100</v>
      </c>
      <c r="K293" s="639">
        <f t="shared" si="31"/>
        <v>4130</v>
      </c>
      <c r="L293" s="640"/>
      <c r="M293" s="641">
        <f t="shared" si="32"/>
        <v>4130</v>
      </c>
    </row>
    <row r="294" spans="1:13" x14ac:dyDescent="0.2">
      <c r="A294" s="465">
        <v>10.49</v>
      </c>
      <c r="B294" s="369" t="s">
        <v>399</v>
      </c>
      <c r="C294" s="85" t="s">
        <v>361</v>
      </c>
      <c r="D294" s="370">
        <v>26</v>
      </c>
      <c r="E294" s="370">
        <v>313.35000000000002</v>
      </c>
      <c r="F294" s="380">
        <f t="shared" si="28"/>
        <v>8147.1</v>
      </c>
      <c r="G294" s="370">
        <v>26</v>
      </c>
      <c r="H294" s="370"/>
      <c r="I294" s="628">
        <f t="shared" si="29"/>
        <v>26</v>
      </c>
      <c r="J294" s="630">
        <f t="shared" si="30"/>
        <v>100</v>
      </c>
      <c r="K294" s="639">
        <f t="shared" si="31"/>
        <v>8147.1</v>
      </c>
      <c r="L294" s="640"/>
      <c r="M294" s="641">
        <f t="shared" si="32"/>
        <v>8147.1</v>
      </c>
    </row>
    <row r="295" spans="1:13" x14ac:dyDescent="0.2">
      <c r="A295" s="465">
        <v>10.5</v>
      </c>
      <c r="B295" s="369" t="s">
        <v>400</v>
      </c>
      <c r="C295" s="85" t="s">
        <v>361</v>
      </c>
      <c r="D295" s="370">
        <v>1</v>
      </c>
      <c r="E295" s="370">
        <v>1180</v>
      </c>
      <c r="F295" s="380">
        <f t="shared" si="28"/>
        <v>1180</v>
      </c>
      <c r="G295" s="370">
        <v>1</v>
      </c>
      <c r="H295" s="370"/>
      <c r="I295" s="628">
        <f t="shared" si="29"/>
        <v>1</v>
      </c>
      <c r="J295" s="630">
        <f t="shared" si="30"/>
        <v>100</v>
      </c>
      <c r="K295" s="639">
        <f t="shared" si="31"/>
        <v>1180</v>
      </c>
      <c r="L295" s="640"/>
      <c r="M295" s="641">
        <f t="shared" si="32"/>
        <v>1180</v>
      </c>
    </row>
    <row r="296" spans="1:13" ht="24" x14ac:dyDescent="0.2">
      <c r="A296" s="465">
        <v>10.51</v>
      </c>
      <c r="B296" s="369" t="s">
        <v>401</v>
      </c>
      <c r="C296" s="85" t="s">
        <v>361</v>
      </c>
      <c r="D296" s="370">
        <v>1</v>
      </c>
      <c r="E296" s="370">
        <v>30000</v>
      </c>
      <c r="F296" s="380">
        <f t="shared" si="28"/>
        <v>30000</v>
      </c>
      <c r="G296" s="370">
        <v>1</v>
      </c>
      <c r="H296" s="370"/>
      <c r="I296" s="628">
        <f t="shared" si="29"/>
        <v>1</v>
      </c>
      <c r="J296" s="630">
        <f t="shared" si="30"/>
        <v>100</v>
      </c>
      <c r="K296" s="639">
        <f t="shared" si="31"/>
        <v>30000</v>
      </c>
      <c r="L296" s="640"/>
      <c r="M296" s="641">
        <f t="shared" si="32"/>
        <v>30000</v>
      </c>
    </row>
    <row r="297" spans="1:13" x14ac:dyDescent="0.2">
      <c r="A297" s="465">
        <v>10.52</v>
      </c>
      <c r="B297" s="369" t="s">
        <v>402</v>
      </c>
      <c r="C297" s="85" t="s">
        <v>361</v>
      </c>
      <c r="D297" s="370">
        <v>1</v>
      </c>
      <c r="E297" s="370">
        <v>140000</v>
      </c>
      <c r="F297" s="380">
        <f t="shared" si="28"/>
        <v>140000</v>
      </c>
      <c r="G297" s="370">
        <v>1</v>
      </c>
      <c r="H297" s="370"/>
      <c r="I297" s="628">
        <f t="shared" si="29"/>
        <v>1</v>
      </c>
      <c r="J297" s="630">
        <f t="shared" si="30"/>
        <v>100</v>
      </c>
      <c r="K297" s="639">
        <f t="shared" si="31"/>
        <v>140000</v>
      </c>
      <c r="L297" s="640"/>
      <c r="M297" s="641">
        <f t="shared" si="32"/>
        <v>140000</v>
      </c>
    </row>
    <row r="298" spans="1:13" ht="24" x14ac:dyDescent="0.2">
      <c r="A298" s="465">
        <v>10.53</v>
      </c>
      <c r="B298" s="369" t="s">
        <v>403</v>
      </c>
      <c r="C298" s="85" t="s">
        <v>361</v>
      </c>
      <c r="D298" s="370">
        <v>1</v>
      </c>
      <c r="E298" s="370">
        <v>25150</v>
      </c>
      <c r="F298" s="380">
        <f t="shared" si="28"/>
        <v>25150</v>
      </c>
      <c r="G298" s="370">
        <v>1</v>
      </c>
      <c r="H298" s="370"/>
      <c r="I298" s="628">
        <f t="shared" si="29"/>
        <v>1</v>
      </c>
      <c r="J298" s="630">
        <f t="shared" si="30"/>
        <v>100</v>
      </c>
      <c r="K298" s="639">
        <f t="shared" si="31"/>
        <v>25150</v>
      </c>
      <c r="L298" s="640"/>
      <c r="M298" s="641">
        <f t="shared" si="32"/>
        <v>25150</v>
      </c>
    </row>
    <row r="299" spans="1:13" ht="24" x14ac:dyDescent="0.2">
      <c r="A299" s="465">
        <v>10.54</v>
      </c>
      <c r="B299" s="369" t="s">
        <v>404</v>
      </c>
      <c r="C299" s="85" t="s">
        <v>361</v>
      </c>
      <c r="D299" s="370">
        <v>2</v>
      </c>
      <c r="E299" s="370">
        <v>23750</v>
      </c>
      <c r="F299" s="380">
        <f t="shared" si="28"/>
        <v>47500</v>
      </c>
      <c r="G299" s="370">
        <v>2</v>
      </c>
      <c r="H299" s="370"/>
      <c r="I299" s="628">
        <f t="shared" si="29"/>
        <v>2</v>
      </c>
      <c r="J299" s="630">
        <f t="shared" si="30"/>
        <v>100</v>
      </c>
      <c r="K299" s="639">
        <f t="shared" si="31"/>
        <v>47500</v>
      </c>
      <c r="L299" s="640"/>
      <c r="M299" s="641">
        <f t="shared" si="32"/>
        <v>47500</v>
      </c>
    </row>
    <row r="300" spans="1:13" ht="24" x14ac:dyDescent="0.2">
      <c r="A300" s="465">
        <v>10.55</v>
      </c>
      <c r="B300" s="369" t="s">
        <v>405</v>
      </c>
      <c r="C300" s="85" t="s">
        <v>361</v>
      </c>
      <c r="D300" s="370">
        <v>4</v>
      </c>
      <c r="E300" s="370">
        <v>21950</v>
      </c>
      <c r="F300" s="380">
        <f t="shared" si="28"/>
        <v>87800</v>
      </c>
      <c r="G300" s="370">
        <v>4</v>
      </c>
      <c r="H300" s="370"/>
      <c r="I300" s="628">
        <f t="shared" si="29"/>
        <v>4</v>
      </c>
      <c r="J300" s="630">
        <f t="shared" si="30"/>
        <v>100</v>
      </c>
      <c r="K300" s="639">
        <f t="shared" si="31"/>
        <v>87800</v>
      </c>
      <c r="L300" s="640"/>
      <c r="M300" s="641">
        <f t="shared" si="32"/>
        <v>87800</v>
      </c>
    </row>
    <row r="301" spans="1:13" ht="24" x14ac:dyDescent="0.2">
      <c r="A301" s="465">
        <v>10.56</v>
      </c>
      <c r="B301" s="369" t="s">
        <v>406</v>
      </c>
      <c r="C301" s="85" t="s">
        <v>361</v>
      </c>
      <c r="D301" s="370">
        <v>2</v>
      </c>
      <c r="E301" s="370">
        <v>19545</v>
      </c>
      <c r="F301" s="380">
        <f t="shared" si="28"/>
        <v>39090</v>
      </c>
      <c r="G301" s="370">
        <v>2</v>
      </c>
      <c r="H301" s="370"/>
      <c r="I301" s="628">
        <f t="shared" si="29"/>
        <v>2</v>
      </c>
      <c r="J301" s="630">
        <f t="shared" si="30"/>
        <v>100</v>
      </c>
      <c r="K301" s="639">
        <f t="shared" si="31"/>
        <v>39090</v>
      </c>
      <c r="L301" s="640"/>
      <c r="M301" s="641">
        <f t="shared" si="32"/>
        <v>39090</v>
      </c>
    </row>
    <row r="302" spans="1:13" ht="24" x14ac:dyDescent="0.2">
      <c r="A302" s="465">
        <v>10.57</v>
      </c>
      <c r="B302" s="369" t="s">
        <v>407</v>
      </c>
      <c r="C302" s="85" t="s">
        <v>361</v>
      </c>
      <c r="D302" s="370">
        <v>2</v>
      </c>
      <c r="E302" s="370">
        <v>17349</v>
      </c>
      <c r="F302" s="380">
        <f t="shared" si="28"/>
        <v>34698</v>
      </c>
      <c r="G302" s="370">
        <v>2</v>
      </c>
      <c r="H302" s="370"/>
      <c r="I302" s="628">
        <f t="shared" si="29"/>
        <v>2</v>
      </c>
      <c r="J302" s="630">
        <f t="shared" si="30"/>
        <v>100</v>
      </c>
      <c r="K302" s="639">
        <f t="shared" si="31"/>
        <v>34698</v>
      </c>
      <c r="L302" s="640"/>
      <c r="M302" s="641">
        <f t="shared" si="32"/>
        <v>34698</v>
      </c>
    </row>
    <row r="303" spans="1:13" ht="24" x14ac:dyDescent="0.2">
      <c r="A303" s="465">
        <v>10.58</v>
      </c>
      <c r="B303" s="369" t="s">
        <v>408</v>
      </c>
      <c r="C303" s="85" t="s">
        <v>361</v>
      </c>
      <c r="D303" s="370">
        <v>11</v>
      </c>
      <c r="E303" s="370">
        <v>12350</v>
      </c>
      <c r="F303" s="380">
        <f t="shared" si="28"/>
        <v>135850</v>
      </c>
      <c r="G303" s="370">
        <v>11</v>
      </c>
      <c r="H303" s="370"/>
      <c r="I303" s="628">
        <f t="shared" si="29"/>
        <v>11</v>
      </c>
      <c r="J303" s="630">
        <f>(I303/D303)*100</f>
        <v>100</v>
      </c>
      <c r="K303" s="639">
        <f t="shared" si="31"/>
        <v>135850</v>
      </c>
      <c r="L303" s="640"/>
      <c r="M303" s="641">
        <f t="shared" si="32"/>
        <v>135850</v>
      </c>
    </row>
    <row r="304" spans="1:13" x14ac:dyDescent="0.2">
      <c r="A304" s="60"/>
      <c r="B304" s="84" t="s">
        <v>347</v>
      </c>
      <c r="C304" s="60"/>
      <c r="D304" s="60"/>
      <c r="E304" s="60"/>
      <c r="F304" s="642">
        <f>SUM(F246:F303)</f>
        <v>882565.08999999985</v>
      </c>
      <c r="G304" s="415"/>
      <c r="H304" s="415"/>
      <c r="I304" s="415"/>
      <c r="J304" s="415"/>
      <c r="K304" s="643">
        <f>SUM(K246:K303)</f>
        <v>882565.08999999985</v>
      </c>
      <c r="L304" s="642"/>
      <c r="M304" s="82">
        <f>SUM(M246:M303)</f>
        <v>882565.08999999985</v>
      </c>
    </row>
    <row r="305" spans="1:13" ht="36" x14ac:dyDescent="0.2">
      <c r="B305" s="644" t="s">
        <v>409</v>
      </c>
      <c r="F305" s="645">
        <f>+F163+F220+F229+F237+F240+F244+F304+F138+F156</f>
        <v>4927103.4606999997</v>
      </c>
    </row>
    <row r="306" spans="1:13" x14ac:dyDescent="0.2">
      <c r="B306" s="646"/>
      <c r="C306" s="647"/>
      <c r="D306" s="647"/>
      <c r="E306" s="647"/>
      <c r="F306" s="648"/>
    </row>
    <row r="307" spans="1:13" x14ac:dyDescent="0.2">
      <c r="B307" s="646"/>
      <c r="C307" s="647"/>
      <c r="D307" s="647"/>
      <c r="E307" s="647"/>
      <c r="F307" s="648"/>
    </row>
    <row r="308" spans="1:13" x14ac:dyDescent="0.2">
      <c r="B308" s="646"/>
      <c r="C308" s="647"/>
      <c r="D308" s="647"/>
      <c r="E308" s="647"/>
      <c r="F308" s="648"/>
    </row>
    <row r="309" spans="1:13" x14ac:dyDescent="0.2">
      <c r="B309" s="18"/>
      <c r="C309" s="13"/>
      <c r="D309" s="13"/>
      <c r="E309" s="13"/>
      <c r="F309" s="13"/>
      <c r="G309" s="13"/>
      <c r="H309" s="13"/>
      <c r="I309" s="13"/>
      <c r="J309" s="13"/>
      <c r="K309" s="123"/>
      <c r="L309" s="123"/>
      <c r="M309" s="123"/>
    </row>
    <row r="310" spans="1:13" x14ac:dyDescent="0.2">
      <c r="B310" s="18"/>
      <c r="C310" s="13"/>
      <c r="D310" s="13" t="s">
        <v>410</v>
      </c>
      <c r="F310" s="13"/>
      <c r="G310" s="13"/>
      <c r="H310" s="13"/>
      <c r="I310" s="13"/>
      <c r="J310" s="13"/>
      <c r="K310" s="123"/>
      <c r="L310" s="123"/>
      <c r="M310" s="123"/>
    </row>
    <row r="311" spans="1:13" x14ac:dyDescent="0.2">
      <c r="A311" s="103">
        <v>11</v>
      </c>
      <c r="B311" s="412" t="s">
        <v>337</v>
      </c>
      <c r="C311" s="35"/>
      <c r="D311" s="36"/>
      <c r="E311" s="36"/>
      <c r="F311" s="627"/>
      <c r="G311" s="627"/>
      <c r="H311" s="627"/>
      <c r="I311" s="627"/>
      <c r="J311" s="627"/>
      <c r="K311" s="627"/>
      <c r="L311" s="627"/>
      <c r="M311" s="627"/>
    </row>
    <row r="312" spans="1:13" x14ac:dyDescent="0.2">
      <c r="A312" s="103">
        <v>11.01</v>
      </c>
      <c r="B312" s="649" t="s">
        <v>230</v>
      </c>
      <c r="C312" s="35" t="s">
        <v>46</v>
      </c>
      <c r="D312" s="36">
        <v>289.5</v>
      </c>
      <c r="E312" s="36">
        <v>21.88</v>
      </c>
      <c r="F312" s="627">
        <f>D312*E312</f>
        <v>6334.2599999999993</v>
      </c>
      <c r="G312" s="627"/>
      <c r="H312" s="36">
        <f>D312</f>
        <v>289.5</v>
      </c>
      <c r="I312" s="650">
        <f>G312+H312</f>
        <v>289.5</v>
      </c>
      <c r="J312" s="651">
        <f>(I312/D312)*100</f>
        <v>100</v>
      </c>
      <c r="K312" s="627"/>
      <c r="L312" s="652">
        <f>H312*E312</f>
        <v>6334.2599999999993</v>
      </c>
      <c r="M312" s="652">
        <f>K312+L312</f>
        <v>6334.2599999999993</v>
      </c>
    </row>
    <row r="313" spans="1:13" x14ac:dyDescent="0.2">
      <c r="A313" s="103">
        <v>11.02</v>
      </c>
      <c r="B313" s="649" t="s">
        <v>131</v>
      </c>
      <c r="C313" s="35" t="s">
        <v>46</v>
      </c>
      <c r="D313" s="36">
        <v>289.5</v>
      </c>
      <c r="E313" s="36">
        <v>34.840000000000003</v>
      </c>
      <c r="F313" s="627">
        <f t="shared" ref="F313:F338" si="33">D313*E313</f>
        <v>10086.18</v>
      </c>
      <c r="G313" s="627"/>
      <c r="H313" s="36">
        <f t="shared" ref="H313:H351" si="34">D313</f>
        <v>289.5</v>
      </c>
      <c r="I313" s="650">
        <f t="shared" ref="I313:I351" si="35">G313+H313</f>
        <v>289.5</v>
      </c>
      <c r="J313" s="651">
        <f t="shared" ref="J313:J351" si="36">(I313/D313)*100</f>
        <v>100</v>
      </c>
      <c r="K313" s="627"/>
      <c r="L313" s="652">
        <f t="shared" ref="L313:L351" si="37">H313*E313</f>
        <v>10086.18</v>
      </c>
      <c r="M313" s="652">
        <f t="shared" ref="M313:M351" si="38">K313+L313</f>
        <v>10086.18</v>
      </c>
    </row>
    <row r="314" spans="1:13" x14ac:dyDescent="0.2">
      <c r="A314" s="103"/>
      <c r="B314" s="626" t="s">
        <v>133</v>
      </c>
      <c r="C314" s="35"/>
      <c r="D314" s="36"/>
      <c r="E314" s="36"/>
      <c r="F314" s="653">
        <f>SUM(F312:F313)</f>
        <v>16420.439999999999</v>
      </c>
      <c r="G314" s="627"/>
      <c r="H314" s="36"/>
      <c r="I314" s="650"/>
      <c r="J314" s="651"/>
      <c r="K314" s="627"/>
      <c r="L314" s="653">
        <f>SUM(L312:L313)</f>
        <v>16420.439999999999</v>
      </c>
      <c r="M314" s="653">
        <f>SUM(M312:M313)</f>
        <v>16420.439999999999</v>
      </c>
    </row>
    <row r="315" spans="1:13" x14ac:dyDescent="0.2">
      <c r="A315" s="103">
        <v>12</v>
      </c>
      <c r="B315" s="626" t="s">
        <v>36</v>
      </c>
      <c r="C315" s="35"/>
      <c r="D315" s="36"/>
      <c r="E315" s="36"/>
      <c r="F315" s="627"/>
      <c r="G315" s="627"/>
      <c r="H315" s="36"/>
      <c r="I315" s="650"/>
      <c r="J315" s="651"/>
      <c r="K315" s="627"/>
      <c r="L315" s="652"/>
      <c r="M315" s="652"/>
    </row>
    <row r="316" spans="1:13" x14ac:dyDescent="0.2">
      <c r="A316" s="103">
        <v>12.01</v>
      </c>
      <c r="B316" s="649" t="s">
        <v>134</v>
      </c>
      <c r="C316" s="35" t="s">
        <v>135</v>
      </c>
      <c r="D316" s="36">
        <v>190.74</v>
      </c>
      <c r="E316" s="36">
        <v>319.36</v>
      </c>
      <c r="F316" s="627">
        <f t="shared" si="33"/>
        <v>60914.726400000007</v>
      </c>
      <c r="G316" s="627"/>
      <c r="H316" s="36">
        <f t="shared" si="34"/>
        <v>190.74</v>
      </c>
      <c r="I316" s="650">
        <f t="shared" si="35"/>
        <v>190.74</v>
      </c>
      <c r="J316" s="651">
        <f t="shared" si="36"/>
        <v>100</v>
      </c>
      <c r="K316" s="627"/>
      <c r="L316" s="652">
        <f t="shared" si="37"/>
        <v>60914.726400000007</v>
      </c>
      <c r="M316" s="652">
        <f t="shared" si="38"/>
        <v>60914.726400000007</v>
      </c>
    </row>
    <row r="317" spans="1:13" x14ac:dyDescent="0.2">
      <c r="A317" s="103">
        <v>12.02</v>
      </c>
      <c r="B317" s="649" t="s">
        <v>198</v>
      </c>
      <c r="C317" s="35" t="s">
        <v>135</v>
      </c>
      <c r="D317" s="36">
        <v>17.37</v>
      </c>
      <c r="E317" s="36">
        <v>1343.44</v>
      </c>
      <c r="F317" s="627">
        <f t="shared" si="33"/>
        <v>23335.552800000001</v>
      </c>
      <c r="G317" s="627"/>
      <c r="H317" s="36">
        <f t="shared" si="34"/>
        <v>17.37</v>
      </c>
      <c r="I317" s="650">
        <f t="shared" si="35"/>
        <v>17.37</v>
      </c>
      <c r="J317" s="651">
        <f t="shared" si="36"/>
        <v>100</v>
      </c>
      <c r="K317" s="627"/>
      <c r="L317" s="652">
        <f t="shared" si="37"/>
        <v>23335.552800000001</v>
      </c>
      <c r="M317" s="652">
        <f t="shared" si="38"/>
        <v>23335.552800000001</v>
      </c>
    </row>
    <row r="318" spans="1:13" ht="16.5" customHeight="1" x14ac:dyDescent="0.2">
      <c r="A318" s="103">
        <v>12.03</v>
      </c>
      <c r="B318" s="654" t="s">
        <v>411</v>
      </c>
      <c r="C318" s="35" t="s">
        <v>135</v>
      </c>
      <c r="D318" s="36">
        <v>104.02</v>
      </c>
      <c r="E318" s="36">
        <v>411.25</v>
      </c>
      <c r="F318" s="627">
        <f t="shared" si="33"/>
        <v>42778.224999999999</v>
      </c>
      <c r="G318" s="627"/>
      <c r="H318" s="36">
        <f t="shared" si="34"/>
        <v>104.02</v>
      </c>
      <c r="I318" s="650">
        <f t="shared" si="35"/>
        <v>104.02</v>
      </c>
      <c r="J318" s="651">
        <f t="shared" si="36"/>
        <v>100</v>
      </c>
      <c r="K318" s="627"/>
      <c r="L318" s="652">
        <f t="shared" si="37"/>
        <v>42778.224999999999</v>
      </c>
      <c r="M318" s="652">
        <f t="shared" si="38"/>
        <v>42778.224999999999</v>
      </c>
    </row>
    <row r="319" spans="1:13" ht="25.5" x14ac:dyDescent="0.2">
      <c r="A319" s="103">
        <v>12.04</v>
      </c>
      <c r="B319" s="649" t="s">
        <v>327</v>
      </c>
      <c r="C319" s="35" t="s">
        <v>135</v>
      </c>
      <c r="D319" s="36">
        <v>69.349999999999994</v>
      </c>
      <c r="E319" s="36">
        <v>723.25</v>
      </c>
      <c r="F319" s="627">
        <f t="shared" si="33"/>
        <v>50157.387499999997</v>
      </c>
      <c r="G319" s="627"/>
      <c r="H319" s="36">
        <f t="shared" si="34"/>
        <v>69.349999999999994</v>
      </c>
      <c r="I319" s="650">
        <f t="shared" si="35"/>
        <v>69.349999999999994</v>
      </c>
      <c r="J319" s="651">
        <f t="shared" si="36"/>
        <v>100</v>
      </c>
      <c r="K319" s="627"/>
      <c r="L319" s="652">
        <f t="shared" si="37"/>
        <v>50157.387499999997</v>
      </c>
      <c r="M319" s="652">
        <f t="shared" si="38"/>
        <v>50157.387499999997</v>
      </c>
    </row>
    <row r="320" spans="1:13" x14ac:dyDescent="0.2">
      <c r="A320" s="103">
        <v>12.05</v>
      </c>
      <c r="B320" s="649" t="s">
        <v>200</v>
      </c>
      <c r="C320" s="35" t="s">
        <v>135</v>
      </c>
      <c r="D320" s="36">
        <v>112.73</v>
      </c>
      <c r="E320" s="36">
        <v>234.37</v>
      </c>
      <c r="F320" s="627">
        <f t="shared" si="33"/>
        <v>26420.5301</v>
      </c>
      <c r="G320" s="627"/>
      <c r="H320" s="36">
        <f t="shared" si="34"/>
        <v>112.73</v>
      </c>
      <c r="I320" s="650">
        <f t="shared" si="35"/>
        <v>112.73</v>
      </c>
      <c r="J320" s="651">
        <f t="shared" si="36"/>
        <v>100</v>
      </c>
      <c r="K320" s="627"/>
      <c r="L320" s="652">
        <f t="shared" si="37"/>
        <v>26420.5301</v>
      </c>
      <c r="M320" s="652">
        <f t="shared" si="38"/>
        <v>26420.5301</v>
      </c>
    </row>
    <row r="321" spans="1:13" x14ac:dyDescent="0.2">
      <c r="A321" s="103"/>
      <c r="B321" s="626" t="s">
        <v>76</v>
      </c>
      <c r="C321" s="35"/>
      <c r="D321" s="36"/>
      <c r="E321" s="36"/>
      <c r="F321" s="653">
        <f>SUM(F316:F320)</f>
        <v>203606.42179999998</v>
      </c>
      <c r="G321" s="627"/>
      <c r="H321" s="36"/>
      <c r="I321" s="650"/>
      <c r="J321" s="651"/>
      <c r="K321" s="627"/>
      <c r="L321" s="653">
        <f>SUM(L316:L320)</f>
        <v>203606.42179999998</v>
      </c>
      <c r="M321" s="643">
        <f>SUM(M316:M320)</f>
        <v>203606.42179999998</v>
      </c>
    </row>
    <row r="322" spans="1:13" x14ac:dyDescent="0.2">
      <c r="A322" s="103">
        <v>13</v>
      </c>
      <c r="B322" s="626" t="s">
        <v>412</v>
      </c>
      <c r="C322" s="35"/>
      <c r="D322" s="36"/>
      <c r="E322" s="36"/>
      <c r="F322" s="627"/>
      <c r="G322" s="627"/>
      <c r="H322" s="36"/>
      <c r="I322" s="650"/>
      <c r="J322" s="651"/>
      <c r="K322" s="627"/>
      <c r="L322" s="652"/>
      <c r="M322" s="652"/>
    </row>
    <row r="323" spans="1:13" x14ac:dyDescent="0.2">
      <c r="A323" s="103">
        <v>13.01</v>
      </c>
      <c r="B323" s="649" t="s">
        <v>413</v>
      </c>
      <c r="C323" s="35" t="s">
        <v>414</v>
      </c>
      <c r="D323" s="36">
        <v>22</v>
      </c>
      <c r="E323" s="36">
        <v>1310.25</v>
      </c>
      <c r="F323" s="627">
        <f t="shared" si="33"/>
        <v>28825.5</v>
      </c>
      <c r="G323" s="627"/>
      <c r="H323" s="36">
        <f t="shared" si="34"/>
        <v>22</v>
      </c>
      <c r="I323" s="650">
        <f t="shared" si="35"/>
        <v>22</v>
      </c>
      <c r="J323" s="651">
        <f t="shared" si="36"/>
        <v>100</v>
      </c>
      <c r="K323" s="627"/>
      <c r="L323" s="652">
        <f t="shared" si="37"/>
        <v>28825.5</v>
      </c>
      <c r="M323" s="652">
        <f t="shared" si="38"/>
        <v>28825.5</v>
      </c>
    </row>
    <row r="324" spans="1:13" x14ac:dyDescent="0.2">
      <c r="A324" s="103">
        <v>13.02</v>
      </c>
      <c r="B324" s="649" t="s">
        <v>415</v>
      </c>
      <c r="C324" s="35" t="s">
        <v>414</v>
      </c>
      <c r="D324" s="36">
        <v>4</v>
      </c>
      <c r="E324" s="36">
        <v>1326</v>
      </c>
      <c r="F324" s="627">
        <f t="shared" si="33"/>
        <v>5304</v>
      </c>
      <c r="G324" s="627"/>
      <c r="H324" s="36">
        <f t="shared" si="34"/>
        <v>4</v>
      </c>
      <c r="I324" s="650">
        <f t="shared" si="35"/>
        <v>4</v>
      </c>
      <c r="J324" s="651">
        <f t="shared" si="36"/>
        <v>100</v>
      </c>
      <c r="K324" s="627"/>
      <c r="L324" s="652">
        <f t="shared" si="37"/>
        <v>5304</v>
      </c>
      <c r="M324" s="652">
        <f t="shared" si="38"/>
        <v>5304</v>
      </c>
    </row>
    <row r="325" spans="1:13" x14ac:dyDescent="0.2">
      <c r="A325" s="103">
        <v>13.03</v>
      </c>
      <c r="B325" s="649" t="s">
        <v>416</v>
      </c>
      <c r="C325" s="35" t="s">
        <v>414</v>
      </c>
      <c r="D325" s="36">
        <v>13</v>
      </c>
      <c r="E325" s="36">
        <v>12500</v>
      </c>
      <c r="F325" s="627">
        <f t="shared" si="33"/>
        <v>162500</v>
      </c>
      <c r="G325" s="627"/>
      <c r="H325" s="36">
        <f t="shared" si="34"/>
        <v>13</v>
      </c>
      <c r="I325" s="650">
        <f t="shared" si="35"/>
        <v>13</v>
      </c>
      <c r="J325" s="651">
        <f t="shared" si="36"/>
        <v>100</v>
      </c>
      <c r="K325" s="627"/>
      <c r="L325" s="652">
        <f t="shared" si="37"/>
        <v>162500</v>
      </c>
      <c r="M325" s="652">
        <f t="shared" si="38"/>
        <v>162500</v>
      </c>
    </row>
    <row r="326" spans="1:13" x14ac:dyDescent="0.2">
      <c r="A326" s="103">
        <v>13.04</v>
      </c>
      <c r="B326" s="649" t="s">
        <v>417</v>
      </c>
      <c r="C326" s="35" t="s">
        <v>414</v>
      </c>
      <c r="D326" s="36">
        <v>10</v>
      </c>
      <c r="E326" s="36">
        <v>1500</v>
      </c>
      <c r="F326" s="627">
        <f t="shared" si="33"/>
        <v>15000</v>
      </c>
      <c r="G326" s="627"/>
      <c r="H326" s="36">
        <f t="shared" si="34"/>
        <v>10</v>
      </c>
      <c r="I326" s="650">
        <f t="shared" si="35"/>
        <v>10</v>
      </c>
      <c r="J326" s="651">
        <f t="shared" si="36"/>
        <v>100</v>
      </c>
      <c r="K326" s="627"/>
      <c r="L326" s="652">
        <f t="shared" si="37"/>
        <v>15000</v>
      </c>
      <c r="M326" s="652">
        <f t="shared" si="38"/>
        <v>15000</v>
      </c>
    </row>
    <row r="327" spans="1:13" x14ac:dyDescent="0.2">
      <c r="A327" s="103">
        <v>13.05</v>
      </c>
      <c r="B327" s="649" t="s">
        <v>418</v>
      </c>
      <c r="C327" s="35" t="s">
        <v>414</v>
      </c>
      <c r="D327" s="36">
        <v>3</v>
      </c>
      <c r="E327" s="36">
        <v>1750</v>
      </c>
      <c r="F327" s="627">
        <f t="shared" si="33"/>
        <v>5250</v>
      </c>
      <c r="G327" s="627"/>
      <c r="H327" s="36">
        <f t="shared" si="34"/>
        <v>3</v>
      </c>
      <c r="I327" s="650">
        <f t="shared" si="35"/>
        <v>3</v>
      </c>
      <c r="J327" s="651">
        <f t="shared" si="36"/>
        <v>100</v>
      </c>
      <c r="K327" s="627"/>
      <c r="L327" s="652">
        <f t="shared" si="37"/>
        <v>5250</v>
      </c>
      <c r="M327" s="652">
        <f t="shared" si="38"/>
        <v>5250</v>
      </c>
    </row>
    <row r="328" spans="1:13" x14ac:dyDescent="0.2">
      <c r="A328" s="103">
        <v>13.06</v>
      </c>
      <c r="B328" s="649" t="s">
        <v>418</v>
      </c>
      <c r="C328" s="35" t="s">
        <v>414</v>
      </c>
      <c r="D328" s="36">
        <v>3</v>
      </c>
      <c r="E328" s="36">
        <v>12500</v>
      </c>
      <c r="F328" s="627">
        <f t="shared" si="33"/>
        <v>37500</v>
      </c>
      <c r="G328" s="627"/>
      <c r="H328" s="36">
        <f t="shared" si="34"/>
        <v>3</v>
      </c>
      <c r="I328" s="650">
        <f t="shared" si="35"/>
        <v>3</v>
      </c>
      <c r="J328" s="651">
        <f t="shared" si="36"/>
        <v>100</v>
      </c>
      <c r="K328" s="627"/>
      <c r="L328" s="652">
        <f t="shared" si="37"/>
        <v>37500</v>
      </c>
      <c r="M328" s="652">
        <f t="shared" si="38"/>
        <v>37500</v>
      </c>
    </row>
    <row r="329" spans="1:13" ht="25.5" x14ac:dyDescent="0.2">
      <c r="A329" s="103">
        <v>13.07</v>
      </c>
      <c r="B329" s="649" t="s">
        <v>403</v>
      </c>
      <c r="C329" s="35" t="s">
        <v>50</v>
      </c>
      <c r="D329" s="36">
        <v>1</v>
      </c>
      <c r="E329" s="36">
        <v>25150</v>
      </c>
      <c r="F329" s="627">
        <f t="shared" si="33"/>
        <v>25150</v>
      </c>
      <c r="G329" s="627"/>
      <c r="H329" s="36">
        <f t="shared" si="34"/>
        <v>1</v>
      </c>
      <c r="I329" s="650">
        <f t="shared" si="35"/>
        <v>1</v>
      </c>
      <c r="J329" s="651">
        <f t="shared" si="36"/>
        <v>100</v>
      </c>
      <c r="K329" s="627"/>
      <c r="L329" s="652">
        <f t="shared" si="37"/>
        <v>25150</v>
      </c>
      <c r="M329" s="652">
        <f t="shared" si="38"/>
        <v>25150</v>
      </c>
    </row>
    <row r="330" spans="1:13" ht="25.5" x14ac:dyDescent="0.2">
      <c r="A330" s="103">
        <v>13.08</v>
      </c>
      <c r="B330" s="649" t="s">
        <v>404</v>
      </c>
      <c r="C330" s="35" t="s">
        <v>50</v>
      </c>
      <c r="D330" s="36">
        <v>0</v>
      </c>
      <c r="E330" s="36">
        <v>23750</v>
      </c>
      <c r="F330" s="627">
        <f t="shared" si="33"/>
        <v>0</v>
      </c>
      <c r="G330" s="627"/>
      <c r="H330" s="36"/>
      <c r="I330" s="650"/>
      <c r="J330" s="651"/>
      <c r="K330" s="627"/>
      <c r="L330" s="653"/>
      <c r="M330" s="653"/>
    </row>
    <row r="331" spans="1:13" ht="25.5" x14ac:dyDescent="0.2">
      <c r="A331" s="103">
        <v>13.09</v>
      </c>
      <c r="B331" s="649" t="s">
        <v>419</v>
      </c>
      <c r="C331" s="35" t="s">
        <v>50</v>
      </c>
      <c r="D331" s="36">
        <v>8</v>
      </c>
      <c r="E331" s="36">
        <v>21950</v>
      </c>
      <c r="F331" s="627">
        <f t="shared" si="33"/>
        <v>175600</v>
      </c>
      <c r="G331" s="627"/>
      <c r="H331" s="36">
        <f t="shared" si="34"/>
        <v>8</v>
      </c>
      <c r="I331" s="650">
        <f t="shared" si="35"/>
        <v>8</v>
      </c>
      <c r="J331" s="651">
        <f t="shared" si="36"/>
        <v>100</v>
      </c>
      <c r="K331" s="627"/>
      <c r="L331" s="652">
        <f t="shared" ref="L331:L339" si="39">H331*E331</f>
        <v>175600</v>
      </c>
      <c r="M331" s="652">
        <f t="shared" si="38"/>
        <v>175600</v>
      </c>
    </row>
    <row r="332" spans="1:13" ht="25.5" x14ac:dyDescent="0.2">
      <c r="A332" s="103">
        <v>13.1</v>
      </c>
      <c r="B332" s="649" t="s">
        <v>420</v>
      </c>
      <c r="C332" s="35" t="s">
        <v>50</v>
      </c>
      <c r="D332" s="36">
        <v>2</v>
      </c>
      <c r="E332" s="36">
        <v>19545</v>
      </c>
      <c r="F332" s="627">
        <f t="shared" si="33"/>
        <v>39090</v>
      </c>
      <c r="G332" s="627"/>
      <c r="H332" s="36">
        <f t="shared" si="34"/>
        <v>2</v>
      </c>
      <c r="I332" s="650">
        <f t="shared" si="35"/>
        <v>2</v>
      </c>
      <c r="J332" s="651">
        <f t="shared" si="36"/>
        <v>100</v>
      </c>
      <c r="K332" s="627"/>
      <c r="L332" s="652">
        <f t="shared" si="39"/>
        <v>39090</v>
      </c>
      <c r="M332" s="652">
        <f t="shared" si="38"/>
        <v>39090</v>
      </c>
    </row>
    <row r="333" spans="1:13" ht="25.5" x14ac:dyDescent="0.2">
      <c r="A333" s="103">
        <v>13.11</v>
      </c>
      <c r="B333" s="649" t="s">
        <v>407</v>
      </c>
      <c r="C333" s="35" t="s">
        <v>50</v>
      </c>
      <c r="D333" s="36">
        <v>2</v>
      </c>
      <c r="E333" s="36">
        <v>17349</v>
      </c>
      <c r="F333" s="627">
        <f t="shared" si="33"/>
        <v>34698</v>
      </c>
      <c r="G333" s="627"/>
      <c r="H333" s="36">
        <f t="shared" si="34"/>
        <v>2</v>
      </c>
      <c r="I333" s="650">
        <f t="shared" si="35"/>
        <v>2</v>
      </c>
      <c r="J333" s="651">
        <f t="shared" si="36"/>
        <v>100</v>
      </c>
      <c r="K333" s="627"/>
      <c r="L333" s="652">
        <f t="shared" si="39"/>
        <v>34698</v>
      </c>
      <c r="M333" s="652">
        <f t="shared" si="38"/>
        <v>34698</v>
      </c>
    </row>
    <row r="334" spans="1:13" ht="25.5" x14ac:dyDescent="0.2">
      <c r="A334" s="103">
        <v>13.12</v>
      </c>
      <c r="B334" s="649" t="s">
        <v>421</v>
      </c>
      <c r="C334" s="35" t="s">
        <v>46</v>
      </c>
      <c r="D334" s="36">
        <v>12.2</v>
      </c>
      <c r="E334" s="36">
        <v>2172.13</v>
      </c>
      <c r="F334" s="627">
        <f t="shared" si="33"/>
        <v>26499.986000000001</v>
      </c>
      <c r="G334" s="627"/>
      <c r="H334" s="36">
        <f t="shared" si="34"/>
        <v>12.2</v>
      </c>
      <c r="I334" s="650">
        <f t="shared" si="35"/>
        <v>12.2</v>
      </c>
      <c r="J334" s="651">
        <f t="shared" si="36"/>
        <v>100</v>
      </c>
      <c r="K334" s="627"/>
      <c r="L334" s="652">
        <f t="shared" si="39"/>
        <v>26499.986000000001</v>
      </c>
      <c r="M334" s="652">
        <f t="shared" si="38"/>
        <v>26499.986000000001</v>
      </c>
    </row>
    <row r="335" spans="1:13" ht="25.5" x14ac:dyDescent="0.2">
      <c r="A335" s="103">
        <v>13.13</v>
      </c>
      <c r="B335" s="649" t="s">
        <v>422</v>
      </c>
      <c r="C335" s="35" t="s">
        <v>46</v>
      </c>
      <c r="D335" s="36">
        <v>30.5</v>
      </c>
      <c r="E335" s="36">
        <v>778.69</v>
      </c>
      <c r="F335" s="627">
        <f t="shared" si="33"/>
        <v>23750.045000000002</v>
      </c>
      <c r="G335" s="627"/>
      <c r="H335" s="36">
        <f t="shared" si="34"/>
        <v>30.5</v>
      </c>
      <c r="I335" s="650">
        <f t="shared" si="35"/>
        <v>30.5</v>
      </c>
      <c r="J335" s="651">
        <f t="shared" si="36"/>
        <v>100</v>
      </c>
      <c r="K335" s="627"/>
      <c r="L335" s="652">
        <f t="shared" si="39"/>
        <v>23750.045000000002</v>
      </c>
      <c r="M335" s="652">
        <f t="shared" si="38"/>
        <v>23750.045000000002</v>
      </c>
    </row>
    <row r="336" spans="1:13" ht="25.5" x14ac:dyDescent="0.2">
      <c r="A336" s="103">
        <v>13.14</v>
      </c>
      <c r="B336" s="649" t="s">
        <v>423</v>
      </c>
      <c r="C336" s="35" t="s">
        <v>46</v>
      </c>
      <c r="D336" s="36">
        <v>13</v>
      </c>
      <c r="E336" s="36">
        <v>12350</v>
      </c>
      <c r="F336" s="627">
        <f t="shared" si="33"/>
        <v>160550</v>
      </c>
      <c r="G336" s="627"/>
      <c r="H336" s="36">
        <f t="shared" si="34"/>
        <v>13</v>
      </c>
      <c r="I336" s="650">
        <f t="shared" si="35"/>
        <v>13</v>
      </c>
      <c r="J336" s="651">
        <f t="shared" si="36"/>
        <v>100</v>
      </c>
      <c r="K336" s="627"/>
      <c r="L336" s="652">
        <f t="shared" si="39"/>
        <v>160550</v>
      </c>
      <c r="M336" s="652">
        <f t="shared" si="38"/>
        <v>160550</v>
      </c>
    </row>
    <row r="337" spans="1:13" ht="25.5" x14ac:dyDescent="0.2">
      <c r="A337" s="103">
        <v>13.15</v>
      </c>
      <c r="B337" s="649" t="s">
        <v>424</v>
      </c>
      <c r="C337" s="35" t="s">
        <v>50</v>
      </c>
      <c r="D337" s="36">
        <v>110</v>
      </c>
      <c r="E337" s="36">
        <v>310</v>
      </c>
      <c r="F337" s="627">
        <f t="shared" si="33"/>
        <v>34100</v>
      </c>
      <c r="G337" s="627"/>
      <c r="H337" s="36">
        <f t="shared" si="34"/>
        <v>110</v>
      </c>
      <c r="I337" s="650">
        <f t="shared" si="35"/>
        <v>110</v>
      </c>
      <c r="J337" s="651">
        <f t="shared" si="36"/>
        <v>100</v>
      </c>
      <c r="K337" s="627"/>
      <c r="L337" s="652">
        <f t="shared" si="39"/>
        <v>34100</v>
      </c>
      <c r="M337" s="652">
        <f t="shared" si="38"/>
        <v>34100</v>
      </c>
    </row>
    <row r="338" spans="1:13" ht="25.5" x14ac:dyDescent="0.2">
      <c r="A338" s="103">
        <v>13.16</v>
      </c>
      <c r="B338" s="649" t="s">
        <v>425</v>
      </c>
      <c r="C338" s="35" t="s">
        <v>414</v>
      </c>
      <c r="D338" s="36">
        <v>30</v>
      </c>
      <c r="E338" s="36">
        <v>150</v>
      </c>
      <c r="F338" s="627">
        <f t="shared" si="33"/>
        <v>4500</v>
      </c>
      <c r="G338" s="627"/>
      <c r="H338" s="36">
        <f t="shared" si="34"/>
        <v>30</v>
      </c>
      <c r="I338" s="650">
        <f t="shared" si="35"/>
        <v>30</v>
      </c>
      <c r="J338" s="651">
        <f t="shared" si="36"/>
        <v>100</v>
      </c>
      <c r="K338" s="627"/>
      <c r="L338" s="652">
        <f t="shared" si="39"/>
        <v>4500</v>
      </c>
      <c r="M338" s="652">
        <f t="shared" si="38"/>
        <v>4500</v>
      </c>
    </row>
    <row r="339" spans="1:13" ht="25.5" x14ac:dyDescent="0.2">
      <c r="A339" s="103"/>
      <c r="B339" s="649" t="s">
        <v>426</v>
      </c>
      <c r="C339" s="35" t="s">
        <v>46</v>
      </c>
      <c r="D339" s="36">
        <v>24.4</v>
      </c>
      <c r="E339" s="36">
        <v>1565.57</v>
      </c>
      <c r="F339" s="627">
        <f>D339*E339</f>
        <v>38199.907999999996</v>
      </c>
      <c r="G339" s="627"/>
      <c r="H339" s="36">
        <f t="shared" si="34"/>
        <v>24.4</v>
      </c>
      <c r="I339" s="650">
        <f t="shared" si="35"/>
        <v>24.4</v>
      </c>
      <c r="J339" s="651">
        <f t="shared" si="36"/>
        <v>100</v>
      </c>
      <c r="K339" s="627"/>
      <c r="L339" s="652">
        <f t="shared" si="39"/>
        <v>38199.907999999996</v>
      </c>
      <c r="M339" s="652">
        <f t="shared" si="38"/>
        <v>38199.907999999996</v>
      </c>
    </row>
    <row r="340" spans="1:13" x14ac:dyDescent="0.2">
      <c r="A340" s="103"/>
      <c r="B340" s="626" t="s">
        <v>143</v>
      </c>
      <c r="C340" s="35"/>
      <c r="D340" s="36"/>
      <c r="E340" s="36"/>
      <c r="F340" s="653">
        <f>SUM(F323:F339)</f>
        <v>816517.43900000001</v>
      </c>
      <c r="G340" s="627"/>
      <c r="H340" s="36"/>
      <c r="I340" s="650"/>
      <c r="J340" s="651"/>
      <c r="K340" s="627"/>
      <c r="L340" s="653">
        <f>SUM(L323:L339)</f>
        <v>816517.43900000001</v>
      </c>
      <c r="M340" s="653">
        <f>SUM(M323:M339)</f>
        <v>816517.43900000001</v>
      </c>
    </row>
    <row r="341" spans="1:13" ht="38.25" x14ac:dyDescent="0.2">
      <c r="A341" s="103">
        <v>14</v>
      </c>
      <c r="B341" s="626" t="s">
        <v>344</v>
      </c>
      <c r="C341" s="35"/>
      <c r="D341" s="36"/>
      <c r="E341" s="36"/>
      <c r="F341" s="627"/>
      <c r="G341" s="627"/>
      <c r="H341" s="36"/>
      <c r="I341" s="650"/>
      <c r="J341" s="651"/>
      <c r="K341" s="627"/>
      <c r="L341" s="652"/>
      <c r="M341" s="652"/>
    </row>
    <row r="342" spans="1:13" ht="25.5" x14ac:dyDescent="0.2">
      <c r="A342" s="103">
        <v>14.01</v>
      </c>
      <c r="B342" s="649" t="s">
        <v>345</v>
      </c>
      <c r="C342" s="35" t="s">
        <v>46</v>
      </c>
      <c r="D342" s="36">
        <v>289.5</v>
      </c>
      <c r="E342" s="36">
        <v>293.39999999999998</v>
      </c>
      <c r="F342" s="627">
        <f t="shared" ref="F342:F348" si="40">D342*E342</f>
        <v>84939.299999999988</v>
      </c>
      <c r="G342" s="627"/>
      <c r="H342" s="36">
        <f t="shared" si="34"/>
        <v>289.5</v>
      </c>
      <c r="I342" s="650">
        <f t="shared" si="35"/>
        <v>289.5</v>
      </c>
      <c r="J342" s="651">
        <f t="shared" si="36"/>
        <v>100</v>
      </c>
      <c r="K342" s="627"/>
      <c r="L342" s="652">
        <f t="shared" si="37"/>
        <v>84939.299999999988</v>
      </c>
      <c r="M342" s="652">
        <f t="shared" si="38"/>
        <v>84939.299999999988</v>
      </c>
    </row>
    <row r="343" spans="1:13" ht="25.5" x14ac:dyDescent="0.2">
      <c r="A343" s="103">
        <v>14.02</v>
      </c>
      <c r="B343" s="649" t="s">
        <v>346</v>
      </c>
      <c r="C343" s="35" t="s">
        <v>46</v>
      </c>
      <c r="D343" s="36">
        <v>289.5</v>
      </c>
      <c r="E343" s="36">
        <v>32.6</v>
      </c>
      <c r="F343" s="627">
        <f t="shared" si="40"/>
        <v>9437.7000000000007</v>
      </c>
      <c r="G343" s="627"/>
      <c r="H343" s="36">
        <f t="shared" si="34"/>
        <v>289.5</v>
      </c>
      <c r="I343" s="650">
        <f t="shared" si="35"/>
        <v>289.5</v>
      </c>
      <c r="J343" s="651">
        <f t="shared" si="36"/>
        <v>100</v>
      </c>
      <c r="K343" s="627"/>
      <c r="L343" s="652">
        <f t="shared" si="37"/>
        <v>9437.7000000000007</v>
      </c>
      <c r="M343" s="652">
        <f t="shared" si="38"/>
        <v>9437.7000000000007</v>
      </c>
    </row>
    <row r="344" spans="1:13" ht="25.5" x14ac:dyDescent="0.2">
      <c r="A344" s="103"/>
      <c r="B344" s="626" t="s">
        <v>427</v>
      </c>
      <c r="C344" s="35"/>
      <c r="D344" s="36"/>
      <c r="E344" s="36"/>
      <c r="F344" s="653">
        <f>SUM(F342:F343)</f>
        <v>94376.999999999985</v>
      </c>
      <c r="G344" s="627"/>
      <c r="H344" s="36"/>
      <c r="I344" s="650"/>
      <c r="J344" s="651"/>
      <c r="K344" s="627"/>
      <c r="L344" s="653">
        <f>SUM(L342:L343)</f>
        <v>94376.999999999985</v>
      </c>
      <c r="M344" s="653">
        <f>K344+L344</f>
        <v>94376.999999999985</v>
      </c>
    </row>
    <row r="345" spans="1:13" x14ac:dyDescent="0.2">
      <c r="A345" s="103">
        <v>15</v>
      </c>
      <c r="B345" s="626" t="s">
        <v>428</v>
      </c>
      <c r="C345" s="35"/>
      <c r="D345" s="36"/>
      <c r="E345" s="36"/>
      <c r="F345" s="627"/>
      <c r="G345" s="627"/>
      <c r="H345" s="36"/>
      <c r="I345" s="650"/>
      <c r="J345" s="651"/>
      <c r="K345" s="627"/>
      <c r="L345" s="652"/>
      <c r="M345" s="652"/>
    </row>
    <row r="346" spans="1:13" x14ac:dyDescent="0.2">
      <c r="A346" s="103">
        <v>15.01</v>
      </c>
      <c r="B346" s="649" t="s">
        <v>429</v>
      </c>
      <c r="C346" s="35" t="s">
        <v>34</v>
      </c>
      <c r="D346" s="36">
        <v>1</v>
      </c>
      <c r="E346" s="36">
        <v>47000</v>
      </c>
      <c r="F346" s="627">
        <f>D346*E346</f>
        <v>47000</v>
      </c>
      <c r="G346" s="627"/>
      <c r="H346" s="36">
        <f t="shared" si="34"/>
        <v>1</v>
      </c>
      <c r="I346" s="650">
        <f t="shared" si="35"/>
        <v>1</v>
      </c>
      <c r="J346" s="651">
        <f t="shared" si="36"/>
        <v>100</v>
      </c>
      <c r="K346" s="627"/>
      <c r="L346" s="652">
        <f t="shared" si="37"/>
        <v>47000</v>
      </c>
      <c r="M346" s="652">
        <f t="shared" si="38"/>
        <v>47000</v>
      </c>
    </row>
    <row r="347" spans="1:13" ht="25.5" x14ac:dyDescent="0.2">
      <c r="A347" s="103">
        <v>15.02</v>
      </c>
      <c r="B347" s="649" t="s">
        <v>430</v>
      </c>
      <c r="C347" s="35" t="s">
        <v>34</v>
      </c>
      <c r="D347" s="36">
        <v>1</v>
      </c>
      <c r="E347" s="36">
        <v>32650</v>
      </c>
      <c r="F347" s="627">
        <f t="shared" si="40"/>
        <v>32650</v>
      </c>
      <c r="G347" s="627"/>
      <c r="H347" s="36">
        <f t="shared" si="34"/>
        <v>1</v>
      </c>
      <c r="I347" s="650">
        <f t="shared" si="35"/>
        <v>1</v>
      </c>
      <c r="J347" s="651">
        <f t="shared" si="36"/>
        <v>100</v>
      </c>
      <c r="K347" s="627"/>
      <c r="L347" s="652">
        <f t="shared" si="37"/>
        <v>32650</v>
      </c>
      <c r="M347" s="652">
        <f t="shared" si="38"/>
        <v>32650</v>
      </c>
    </row>
    <row r="348" spans="1:13" x14ac:dyDescent="0.2">
      <c r="A348" s="103">
        <v>15.03</v>
      </c>
      <c r="B348" s="649" t="s">
        <v>333</v>
      </c>
      <c r="C348" s="35" t="s">
        <v>34</v>
      </c>
      <c r="D348" s="36">
        <v>1</v>
      </c>
      <c r="E348" s="36">
        <v>14175</v>
      </c>
      <c r="F348" s="627">
        <f t="shared" si="40"/>
        <v>14175</v>
      </c>
      <c r="G348" s="627"/>
      <c r="H348" s="36">
        <f t="shared" si="34"/>
        <v>1</v>
      </c>
      <c r="I348" s="650">
        <f t="shared" si="35"/>
        <v>1</v>
      </c>
      <c r="J348" s="651">
        <f t="shared" si="36"/>
        <v>100</v>
      </c>
      <c r="K348" s="627"/>
      <c r="L348" s="652">
        <f t="shared" si="37"/>
        <v>14175</v>
      </c>
      <c r="M348" s="652">
        <f t="shared" si="38"/>
        <v>14175</v>
      </c>
    </row>
    <row r="349" spans="1:13" x14ac:dyDescent="0.2">
      <c r="A349" s="103"/>
      <c r="B349" s="626" t="s">
        <v>334</v>
      </c>
      <c r="C349" s="35"/>
      <c r="D349" s="36"/>
      <c r="E349" s="36"/>
      <c r="F349" s="653">
        <f>SUM(F346:F348)</f>
        <v>93825</v>
      </c>
      <c r="G349" s="627"/>
      <c r="H349" s="36"/>
      <c r="I349" s="650"/>
      <c r="J349" s="651"/>
      <c r="K349" s="627"/>
      <c r="L349" s="652"/>
      <c r="M349" s="652"/>
    </row>
    <row r="350" spans="1:13" ht="25.5" x14ac:dyDescent="0.2">
      <c r="A350" s="103">
        <v>16</v>
      </c>
      <c r="B350" s="626" t="s">
        <v>431</v>
      </c>
      <c r="C350" s="35"/>
      <c r="D350" s="36"/>
      <c r="E350" s="36"/>
      <c r="F350" s="627"/>
      <c r="G350" s="627"/>
      <c r="H350" s="36"/>
      <c r="I350" s="650"/>
      <c r="J350" s="651"/>
      <c r="K350" s="627"/>
      <c r="L350" s="652"/>
      <c r="M350" s="652"/>
    </row>
    <row r="351" spans="1:13" x14ac:dyDescent="0.2">
      <c r="A351" s="103">
        <v>16.010000000000002</v>
      </c>
      <c r="B351" s="649" t="s">
        <v>432</v>
      </c>
      <c r="C351" s="35" t="s">
        <v>34</v>
      </c>
      <c r="D351" s="36">
        <v>3</v>
      </c>
      <c r="E351" s="36">
        <v>24662</v>
      </c>
      <c r="F351" s="627">
        <f>D351*E351</f>
        <v>73986</v>
      </c>
      <c r="G351" s="627"/>
      <c r="H351" s="36">
        <f t="shared" si="34"/>
        <v>3</v>
      </c>
      <c r="I351" s="650">
        <f t="shared" si="35"/>
        <v>3</v>
      </c>
      <c r="J351" s="651">
        <f t="shared" si="36"/>
        <v>100</v>
      </c>
      <c r="K351" s="627"/>
      <c r="L351" s="652">
        <f t="shared" si="37"/>
        <v>73986</v>
      </c>
      <c r="M351" s="652">
        <f t="shared" si="38"/>
        <v>73986</v>
      </c>
    </row>
    <row r="352" spans="1:13" x14ac:dyDescent="0.2">
      <c r="A352" s="103"/>
      <c r="B352" s="626" t="s">
        <v>433</v>
      </c>
      <c r="C352" s="35"/>
      <c r="D352" s="36"/>
      <c r="E352" s="36"/>
      <c r="F352" s="653">
        <f>F351</f>
        <v>73986</v>
      </c>
      <c r="G352" s="627"/>
      <c r="H352" s="36"/>
      <c r="I352" s="627"/>
      <c r="J352" s="627"/>
      <c r="K352" s="627"/>
      <c r="L352" s="653">
        <f>SUM(L346:L351)</f>
        <v>167811</v>
      </c>
      <c r="M352" s="653">
        <f>K352+L352</f>
        <v>167811</v>
      </c>
    </row>
    <row r="353" spans="1:25" x14ac:dyDescent="0.2">
      <c r="A353" s="103"/>
      <c r="B353" s="626"/>
      <c r="C353" s="35"/>
      <c r="D353" s="36"/>
      <c r="E353" s="36"/>
      <c r="F353" s="627"/>
      <c r="G353" s="627"/>
      <c r="H353" s="36"/>
      <c r="I353" s="627"/>
      <c r="J353" s="627"/>
      <c r="K353" s="627"/>
      <c r="L353" s="627"/>
      <c r="M353" s="627"/>
    </row>
    <row r="354" spans="1:25" x14ac:dyDescent="0.2">
      <c r="A354" s="103"/>
      <c r="B354" s="626" t="s">
        <v>174</v>
      </c>
      <c r="C354" s="35"/>
      <c r="D354" s="36"/>
      <c r="E354" s="36"/>
      <c r="F354" s="653">
        <f>F352+F349+F340+F344+F321+F314</f>
        <v>1298732.3007999999</v>
      </c>
      <c r="G354" s="627"/>
      <c r="H354" s="36"/>
      <c r="I354" s="627"/>
      <c r="J354" s="627"/>
      <c r="K354" s="627"/>
      <c r="L354" s="627"/>
      <c r="M354" s="627">
        <f>M352+M344+M340+M321+M314+M304+M244+M240+M237+M229+M220+M201+M196+M163+M156+M138</f>
        <v>7722556.6258000005</v>
      </c>
    </row>
    <row r="355" spans="1:25" x14ac:dyDescent="0.2">
      <c r="A355" s="103"/>
      <c r="B355" s="626"/>
      <c r="C355" s="35"/>
      <c r="D355" s="36"/>
      <c r="E355" s="36"/>
      <c r="F355" s="627"/>
      <c r="G355" s="627"/>
      <c r="H355" s="627"/>
      <c r="I355" s="627"/>
      <c r="J355" s="627"/>
      <c r="K355" s="627"/>
      <c r="L355" s="627"/>
      <c r="M355" s="627"/>
    </row>
    <row r="356" spans="1:25" x14ac:dyDescent="0.2">
      <c r="B356" s="18"/>
      <c r="C356" s="13"/>
      <c r="D356" s="13"/>
      <c r="E356" s="13"/>
      <c r="F356" s="452"/>
      <c r="G356" s="13"/>
      <c r="H356" s="13"/>
      <c r="I356" s="13"/>
      <c r="J356" s="13"/>
      <c r="K356" s="123"/>
      <c r="L356" s="123"/>
      <c r="M356" s="123"/>
    </row>
    <row r="357" spans="1:25" x14ac:dyDescent="0.2">
      <c r="B357" s="18" t="s">
        <v>329</v>
      </c>
      <c r="C357" s="13"/>
      <c r="D357" s="13"/>
      <c r="E357" s="13"/>
      <c r="F357" s="13"/>
      <c r="G357" s="13"/>
      <c r="H357" s="13"/>
      <c r="I357" s="13"/>
      <c r="J357" s="13"/>
      <c r="K357" s="123">
        <f>K244+K237+K220+K196+K163+K304+K229+K156+K138</f>
        <v>5615346.9400000004</v>
      </c>
      <c r="L357" s="123">
        <f>L352+L344+L340+L321+L314+L244+L240+L237+L229+L201</f>
        <v>2107209.6858000001</v>
      </c>
      <c r="M357" s="123">
        <f>K357+L357</f>
        <v>7722556.6258000005</v>
      </c>
      <c r="N357" s="18"/>
      <c r="O357" s="13"/>
      <c r="P357" s="13"/>
      <c r="Q357" s="13"/>
      <c r="R357" s="13"/>
      <c r="S357" s="13"/>
      <c r="T357" s="13"/>
      <c r="U357" s="13"/>
      <c r="V357" s="13"/>
      <c r="W357" s="123"/>
      <c r="X357" s="123"/>
      <c r="Y357" s="123"/>
    </row>
    <row r="358" spans="1:25" x14ac:dyDescent="0.2">
      <c r="B358" s="18" t="s">
        <v>434</v>
      </c>
      <c r="C358" s="13"/>
      <c r="D358" s="13"/>
      <c r="E358" s="13"/>
      <c r="F358" s="13"/>
      <c r="G358" s="13"/>
      <c r="H358" s="13"/>
      <c r="I358" s="13"/>
      <c r="J358" s="13"/>
      <c r="K358" s="123">
        <f>K17+K24+K37+K57+K66+K107</f>
        <v>2915394.9205000005</v>
      </c>
      <c r="L358" s="123">
        <f>L37+L81</f>
        <v>86730</v>
      </c>
      <c r="M358" s="123">
        <f>K358+L358</f>
        <v>3002124.9205000005</v>
      </c>
      <c r="N358" s="18"/>
      <c r="O358" s="13"/>
      <c r="P358" s="13"/>
      <c r="Q358" s="13"/>
      <c r="R358" s="13"/>
      <c r="S358" s="13"/>
      <c r="T358" s="13"/>
      <c r="U358" s="13"/>
      <c r="V358" s="13"/>
      <c r="W358" s="123"/>
      <c r="X358" s="123"/>
      <c r="Y358" s="123"/>
    </row>
    <row r="359" spans="1:25" x14ac:dyDescent="0.2">
      <c r="B359" s="18" t="s">
        <v>435</v>
      </c>
      <c r="C359" s="13"/>
      <c r="D359" s="13"/>
      <c r="E359" s="13"/>
      <c r="F359" s="13"/>
      <c r="G359" s="13"/>
      <c r="H359" s="13"/>
      <c r="I359" s="13"/>
      <c r="J359" s="13"/>
      <c r="K359" s="123">
        <f>K357+K358</f>
        <v>8530741.8605000004</v>
      </c>
      <c r="L359" s="123">
        <f>L357+L358</f>
        <v>2193939.6858000001</v>
      </c>
      <c r="M359" s="123">
        <f>M357+M358</f>
        <v>10724681.546300001</v>
      </c>
      <c r="N359" s="18"/>
      <c r="O359" s="13"/>
      <c r="P359" s="13"/>
      <c r="Q359" s="13"/>
      <c r="R359" s="13"/>
      <c r="S359" s="13"/>
      <c r="T359" s="13"/>
      <c r="U359" s="13"/>
      <c r="V359" s="13"/>
      <c r="W359" s="123"/>
      <c r="X359" s="123"/>
      <c r="Y359" s="123"/>
    </row>
    <row r="360" spans="1:25" x14ac:dyDescent="0.2">
      <c r="B360" s="18"/>
      <c r="C360" s="13"/>
      <c r="D360" s="13"/>
      <c r="E360" s="13"/>
      <c r="F360" s="13"/>
      <c r="G360" s="13"/>
      <c r="H360" s="13"/>
      <c r="I360" s="13"/>
      <c r="J360" s="13"/>
      <c r="K360" s="123"/>
      <c r="L360" s="123"/>
      <c r="M360" s="123"/>
      <c r="N360" s="18"/>
      <c r="O360" s="13"/>
      <c r="P360" s="13"/>
      <c r="Q360" s="13"/>
      <c r="R360" s="13"/>
      <c r="S360" s="13"/>
      <c r="T360" s="13"/>
      <c r="U360" s="13"/>
      <c r="V360" s="13"/>
      <c r="W360" s="123"/>
      <c r="X360" s="123"/>
      <c r="Y360" s="123"/>
    </row>
    <row r="361" spans="1:25" x14ac:dyDescent="0.2">
      <c r="B361" s="18"/>
      <c r="C361" s="13"/>
      <c r="D361" s="13"/>
      <c r="E361" s="13"/>
      <c r="F361" s="13"/>
      <c r="G361" s="13"/>
      <c r="H361" s="13"/>
      <c r="I361" s="13"/>
      <c r="J361" s="13"/>
      <c r="K361" s="123"/>
      <c r="L361" s="123"/>
      <c r="M361" s="123"/>
      <c r="N361" s="18"/>
      <c r="O361" s="13"/>
      <c r="P361" s="13"/>
      <c r="Q361" s="13"/>
      <c r="R361" s="13"/>
      <c r="S361" s="13"/>
      <c r="T361" s="13"/>
      <c r="U361" s="13"/>
      <c r="V361" s="13"/>
      <c r="W361" s="123"/>
      <c r="X361" s="123"/>
      <c r="Y361" s="123"/>
    </row>
    <row r="362" spans="1:25" x14ac:dyDescent="0.2">
      <c r="B362" s="18"/>
      <c r="C362" s="13"/>
      <c r="D362" s="13"/>
      <c r="E362" s="13"/>
      <c r="F362" s="13"/>
      <c r="G362" s="13"/>
      <c r="H362" s="13"/>
      <c r="I362" s="13"/>
      <c r="J362" s="13"/>
      <c r="K362" s="123"/>
      <c r="L362" s="123"/>
      <c r="M362" s="123"/>
      <c r="N362" s="18"/>
      <c r="O362" s="13"/>
      <c r="P362" s="13"/>
      <c r="Q362" s="13"/>
      <c r="R362" s="13"/>
      <c r="S362" s="13"/>
      <c r="T362" s="13"/>
      <c r="U362" s="13"/>
      <c r="V362" s="13"/>
      <c r="W362" s="123"/>
      <c r="X362" s="123"/>
      <c r="Y362" s="123"/>
    </row>
    <row r="363" spans="1:25" x14ac:dyDescent="0.2">
      <c r="B363" s="18"/>
      <c r="C363" s="13"/>
      <c r="D363" s="13"/>
      <c r="E363" s="13"/>
      <c r="F363" s="13"/>
      <c r="G363" s="13"/>
      <c r="H363" s="13"/>
      <c r="I363" s="13"/>
      <c r="J363" s="13"/>
      <c r="K363" s="123"/>
      <c r="L363" s="123"/>
      <c r="M363" s="123"/>
      <c r="N363" s="18"/>
      <c r="O363" s="13"/>
      <c r="P363" s="13"/>
      <c r="Q363" s="13"/>
      <c r="R363" s="13"/>
      <c r="S363" s="13"/>
      <c r="T363" s="13"/>
      <c r="U363" s="13"/>
      <c r="V363" s="13"/>
      <c r="W363" s="123"/>
      <c r="X363" s="123"/>
      <c r="Y363" s="123"/>
    </row>
    <row r="364" spans="1:25" x14ac:dyDescent="0.2">
      <c r="B364" s="18"/>
      <c r="C364" s="13"/>
      <c r="D364" s="13"/>
      <c r="E364" s="13"/>
      <c r="F364" s="13"/>
      <c r="G364" s="13"/>
      <c r="H364" s="13"/>
      <c r="I364" s="13"/>
      <c r="J364" s="13"/>
      <c r="K364" s="123"/>
      <c r="L364" s="123"/>
      <c r="M364" s="123"/>
      <c r="N364" s="18"/>
      <c r="O364" s="13"/>
      <c r="P364" s="13"/>
      <c r="Q364" s="13"/>
      <c r="R364" s="13"/>
      <c r="S364" s="13"/>
      <c r="T364" s="13"/>
      <c r="U364" s="13"/>
      <c r="V364" s="13"/>
      <c r="W364" s="123"/>
      <c r="X364" s="123"/>
      <c r="Y364" s="123"/>
    </row>
    <row r="365" spans="1:25" x14ac:dyDescent="0.2">
      <c r="B365" s="18"/>
      <c r="C365" s="13"/>
      <c r="D365" s="13"/>
      <c r="E365" s="13"/>
      <c r="F365" s="13"/>
      <c r="G365" s="13"/>
      <c r="H365" s="13"/>
      <c r="I365" s="13"/>
      <c r="J365" s="13"/>
      <c r="K365" s="123"/>
      <c r="L365" s="123"/>
      <c r="M365" s="123"/>
      <c r="N365" s="18"/>
      <c r="O365" s="13"/>
      <c r="P365" s="13"/>
      <c r="Q365" s="13"/>
      <c r="R365" s="13"/>
      <c r="S365" s="13"/>
      <c r="T365" s="13"/>
      <c r="U365" s="13"/>
      <c r="V365" s="13"/>
      <c r="W365" s="123"/>
      <c r="X365" s="123"/>
      <c r="Y365" s="123"/>
    </row>
    <row r="366" spans="1:25" x14ac:dyDescent="0.2">
      <c r="B366" s="18"/>
      <c r="C366" s="13"/>
      <c r="D366" s="13"/>
      <c r="E366" s="13"/>
      <c r="F366" s="13"/>
      <c r="G366" s="13"/>
      <c r="H366" s="13"/>
      <c r="I366" s="13"/>
      <c r="J366" s="13"/>
      <c r="K366" s="123"/>
      <c r="L366" s="123"/>
      <c r="M366" s="123"/>
      <c r="N366" s="18"/>
      <c r="O366" s="13"/>
      <c r="P366" s="13"/>
      <c r="Q366" s="13"/>
      <c r="R366" s="13"/>
      <c r="S366" s="13"/>
      <c r="T366" s="13"/>
      <c r="U366" s="13"/>
      <c r="V366" s="13"/>
      <c r="W366" s="123"/>
      <c r="X366" s="123"/>
      <c r="Y366" s="123"/>
    </row>
    <row r="367" spans="1:25" x14ac:dyDescent="0.2">
      <c r="B367" s="18"/>
      <c r="C367" s="13"/>
      <c r="D367" s="13"/>
      <c r="E367" s="13"/>
      <c r="F367" s="13"/>
      <c r="G367" s="13"/>
      <c r="H367" s="13"/>
      <c r="I367" s="13"/>
      <c r="J367" s="13"/>
      <c r="K367" s="123"/>
      <c r="L367" s="123"/>
      <c r="M367" s="123"/>
      <c r="N367" s="18"/>
      <c r="O367" s="13"/>
      <c r="P367" s="13"/>
      <c r="Q367" s="13"/>
      <c r="R367" s="13"/>
      <c r="S367" s="13"/>
      <c r="T367" s="13"/>
      <c r="U367" s="13"/>
      <c r="V367" s="13"/>
      <c r="W367" s="123"/>
      <c r="X367" s="123"/>
      <c r="Y367" s="123"/>
    </row>
    <row r="368" spans="1:25" x14ac:dyDescent="0.2">
      <c r="B368" s="18"/>
      <c r="C368" s="13"/>
      <c r="D368" s="13"/>
      <c r="E368" s="13"/>
      <c r="F368" s="13"/>
      <c r="G368" s="13"/>
      <c r="H368" s="13"/>
      <c r="I368" s="13"/>
      <c r="J368" s="13"/>
      <c r="K368" s="123"/>
      <c r="L368" s="123"/>
      <c r="M368" s="123"/>
      <c r="N368" s="18"/>
      <c r="O368" s="13"/>
      <c r="P368" s="13"/>
      <c r="Q368" s="13"/>
      <c r="R368" s="13"/>
      <c r="S368" s="13"/>
      <c r="T368" s="13"/>
      <c r="U368" s="13"/>
      <c r="V368" s="13"/>
      <c r="W368" s="123"/>
      <c r="X368" s="123"/>
      <c r="Y368" s="123"/>
    </row>
    <row r="369" spans="2:25" x14ac:dyDescent="0.2">
      <c r="B369" s="18"/>
      <c r="C369" s="13"/>
      <c r="D369" s="13"/>
      <c r="E369" s="13"/>
      <c r="F369" s="13"/>
      <c r="G369" s="13"/>
      <c r="H369" s="13"/>
      <c r="I369" s="13"/>
      <c r="J369" s="13"/>
      <c r="K369" s="123"/>
      <c r="L369" s="123"/>
      <c r="M369" s="123"/>
      <c r="N369" s="18"/>
      <c r="O369" s="13"/>
      <c r="P369" s="13"/>
      <c r="Q369" s="13"/>
      <c r="R369" s="13"/>
      <c r="S369" s="13"/>
      <c r="T369" s="13"/>
      <c r="U369" s="13"/>
      <c r="V369" s="13"/>
      <c r="W369" s="123"/>
      <c r="X369" s="123"/>
      <c r="Y369" s="123"/>
    </row>
    <row r="370" spans="2:25" x14ac:dyDescent="0.2">
      <c r="B370" s="18"/>
      <c r="C370" s="13"/>
      <c r="D370" s="13"/>
      <c r="E370" s="13"/>
      <c r="F370" s="13"/>
      <c r="G370" s="13"/>
      <c r="H370" s="13"/>
      <c r="I370" s="13"/>
      <c r="J370" s="13"/>
      <c r="K370" s="123"/>
      <c r="L370" s="123"/>
      <c r="M370" s="123"/>
      <c r="N370" s="18"/>
      <c r="O370" s="13"/>
      <c r="P370" s="13"/>
      <c r="Q370" s="13"/>
      <c r="R370" s="13"/>
      <c r="S370" s="13"/>
      <c r="T370" s="13"/>
      <c r="U370" s="13"/>
      <c r="V370" s="13"/>
      <c r="W370" s="123"/>
      <c r="X370" s="123"/>
      <c r="Y370" s="123"/>
    </row>
    <row r="371" spans="2:25" x14ac:dyDescent="0.2">
      <c r="B371" s="18"/>
      <c r="C371" s="13"/>
      <c r="D371" s="13"/>
      <c r="E371" s="13"/>
      <c r="F371" s="13"/>
      <c r="G371" s="13"/>
      <c r="H371" s="13"/>
      <c r="I371" s="13"/>
      <c r="J371" s="13"/>
      <c r="K371" s="123"/>
      <c r="L371" s="123"/>
      <c r="M371" s="123"/>
      <c r="N371" s="18"/>
      <c r="O371" s="13"/>
      <c r="P371" s="13"/>
      <c r="Q371" s="13"/>
      <c r="R371" s="13"/>
      <c r="S371" s="13"/>
      <c r="T371" s="13"/>
      <c r="U371" s="13"/>
      <c r="V371" s="13"/>
      <c r="W371" s="123"/>
      <c r="X371" s="123"/>
      <c r="Y371" s="123"/>
    </row>
    <row r="372" spans="2:25" x14ac:dyDescent="0.2">
      <c r="B372" s="18"/>
      <c r="C372" s="13"/>
      <c r="D372" s="13"/>
      <c r="E372" s="13"/>
      <c r="F372" s="13"/>
      <c r="G372" s="13"/>
      <c r="H372" s="13"/>
      <c r="I372" s="13"/>
      <c r="J372" s="13"/>
      <c r="K372" s="123"/>
      <c r="L372" s="123"/>
      <c r="M372" s="123"/>
      <c r="N372" s="18"/>
      <c r="O372" s="13"/>
      <c r="P372" s="13"/>
      <c r="Q372" s="13"/>
      <c r="R372" s="13"/>
      <c r="S372" s="13"/>
      <c r="T372" s="13"/>
      <c r="U372" s="13"/>
      <c r="V372" s="13"/>
      <c r="W372" s="123"/>
      <c r="X372" s="123"/>
      <c r="Y372" s="123"/>
    </row>
    <row r="373" spans="2:25" x14ac:dyDescent="0.2">
      <c r="B373" s="18"/>
      <c r="C373" s="13"/>
      <c r="D373" s="13"/>
      <c r="E373" s="13"/>
      <c r="F373" s="13"/>
      <c r="G373" s="13"/>
      <c r="H373" s="13"/>
      <c r="I373" s="13"/>
      <c r="J373" s="13"/>
      <c r="K373" s="123"/>
      <c r="L373" s="123"/>
      <c r="M373" s="123"/>
      <c r="N373" s="18"/>
      <c r="O373" s="13"/>
      <c r="P373" s="13"/>
      <c r="Q373" s="13"/>
      <c r="R373" s="13"/>
      <c r="S373" s="13"/>
      <c r="T373" s="13"/>
      <c r="U373" s="13"/>
      <c r="V373" s="13"/>
      <c r="W373" s="123"/>
      <c r="X373" s="123"/>
      <c r="Y373" s="123"/>
    </row>
    <row r="374" spans="2:25" x14ac:dyDescent="0.2">
      <c r="B374" s="18"/>
      <c r="C374" s="13"/>
      <c r="D374" s="13"/>
      <c r="E374" s="13"/>
      <c r="F374" s="13"/>
      <c r="G374" s="13"/>
      <c r="H374" s="13"/>
      <c r="I374" s="13"/>
      <c r="J374" s="13"/>
      <c r="K374" s="123"/>
      <c r="L374" s="123"/>
      <c r="M374" s="123"/>
      <c r="N374" s="18"/>
      <c r="O374" s="13"/>
      <c r="P374" s="13"/>
      <c r="Q374" s="13"/>
      <c r="R374" s="13"/>
      <c r="S374" s="13"/>
      <c r="T374" s="13"/>
      <c r="U374" s="13"/>
      <c r="V374" s="13"/>
      <c r="W374" s="123"/>
      <c r="X374" s="123"/>
      <c r="Y374" s="123"/>
    </row>
    <row r="375" spans="2:25" x14ac:dyDescent="0.2">
      <c r="B375" s="18"/>
      <c r="C375" s="13"/>
      <c r="D375" s="13"/>
      <c r="E375" s="13"/>
      <c r="F375" s="13"/>
      <c r="G375" s="13"/>
      <c r="H375" s="13"/>
      <c r="I375" s="13"/>
      <c r="J375" s="13"/>
      <c r="K375" s="123"/>
      <c r="L375" s="123"/>
      <c r="M375" s="123"/>
      <c r="N375" s="18"/>
      <c r="O375" s="13"/>
      <c r="P375" s="13"/>
      <c r="Q375" s="13"/>
      <c r="R375" s="13"/>
      <c r="S375" s="13"/>
      <c r="T375" s="13"/>
      <c r="U375" s="13"/>
      <c r="V375" s="13"/>
      <c r="W375" s="123"/>
      <c r="X375" s="123"/>
      <c r="Y375" s="123"/>
    </row>
    <row r="376" spans="2:25" x14ac:dyDescent="0.2">
      <c r="B376" s="18"/>
      <c r="C376" s="13"/>
      <c r="D376" s="13"/>
      <c r="E376" s="13"/>
      <c r="F376" s="13"/>
      <c r="G376" s="13"/>
      <c r="H376" s="13"/>
      <c r="I376" s="13"/>
      <c r="J376" s="13"/>
      <c r="K376" s="123"/>
      <c r="L376" s="123"/>
      <c r="M376" s="123"/>
      <c r="N376" s="18"/>
      <c r="O376" s="13"/>
      <c r="P376" s="13"/>
      <c r="Q376" s="13"/>
      <c r="R376" s="13"/>
      <c r="S376" s="13"/>
      <c r="T376" s="13"/>
      <c r="U376" s="13"/>
      <c r="V376" s="13"/>
      <c r="W376" s="123"/>
      <c r="X376" s="123"/>
      <c r="Y376" s="123"/>
    </row>
    <row r="377" spans="2:25" x14ac:dyDescent="0.2">
      <c r="B377" s="18"/>
      <c r="C377" s="13"/>
      <c r="D377" s="13"/>
      <c r="E377" s="13"/>
      <c r="F377" s="13"/>
      <c r="G377" s="13"/>
      <c r="H377" s="13"/>
      <c r="I377" s="13"/>
      <c r="J377" s="13"/>
      <c r="K377" s="123"/>
      <c r="L377" s="123"/>
      <c r="M377" s="123"/>
      <c r="N377" s="18"/>
      <c r="O377" s="13"/>
      <c r="P377" s="13"/>
      <c r="Q377" s="13"/>
      <c r="R377" s="13"/>
      <c r="S377" s="13"/>
      <c r="T377" s="13"/>
      <c r="U377" s="13"/>
      <c r="V377" s="13"/>
      <c r="W377" s="123"/>
      <c r="X377" s="123"/>
      <c r="Y377" s="123"/>
    </row>
    <row r="378" spans="2:25" x14ac:dyDescent="0.2">
      <c r="B378" s="18"/>
      <c r="C378" s="13"/>
      <c r="D378" s="13"/>
      <c r="E378" s="13"/>
      <c r="F378" s="13"/>
      <c r="G378" s="13"/>
      <c r="H378" s="13"/>
      <c r="I378" s="13"/>
      <c r="J378" s="13"/>
      <c r="K378" s="123"/>
      <c r="L378" s="123"/>
      <c r="M378" s="123"/>
      <c r="N378" s="18"/>
      <c r="O378" s="13"/>
      <c r="P378" s="13"/>
      <c r="Q378" s="13"/>
      <c r="R378" s="13"/>
      <c r="S378" s="13"/>
      <c r="T378" s="13"/>
      <c r="U378" s="13"/>
      <c r="V378" s="13"/>
      <c r="W378" s="123"/>
      <c r="X378" s="123"/>
      <c r="Y378" s="123"/>
    </row>
    <row r="379" spans="2:25" x14ac:dyDescent="0.2">
      <c r="B379" s="18"/>
      <c r="C379" s="13"/>
      <c r="D379" s="13"/>
      <c r="E379" s="13"/>
      <c r="F379" s="13"/>
      <c r="G379" s="13"/>
      <c r="H379" s="13"/>
      <c r="I379" s="13"/>
      <c r="J379" s="13"/>
      <c r="K379" s="123"/>
      <c r="L379" s="123"/>
      <c r="M379" s="123"/>
      <c r="N379" s="18"/>
      <c r="O379" s="13"/>
      <c r="P379" s="13"/>
      <c r="Q379" s="13"/>
      <c r="R379" s="13"/>
      <c r="S379" s="13"/>
      <c r="T379" s="13"/>
      <c r="U379" s="13"/>
      <c r="V379" s="13"/>
      <c r="W379" s="123"/>
      <c r="X379" s="123"/>
      <c r="Y379" s="123"/>
    </row>
    <row r="380" spans="2:25" x14ac:dyDescent="0.2">
      <c r="B380" s="18"/>
      <c r="C380" s="13"/>
      <c r="D380" s="13"/>
      <c r="E380" s="13"/>
      <c r="F380" s="13"/>
      <c r="G380" s="13"/>
      <c r="H380" s="13"/>
      <c r="I380" s="13"/>
      <c r="J380" s="13"/>
      <c r="K380" s="123"/>
      <c r="L380" s="123"/>
      <c r="M380" s="123"/>
      <c r="N380" s="18"/>
      <c r="O380" s="13"/>
      <c r="P380" s="13"/>
      <c r="Q380" s="13"/>
      <c r="R380" s="13"/>
      <c r="S380" s="13"/>
      <c r="T380" s="13"/>
      <c r="U380" s="13"/>
      <c r="V380" s="13"/>
      <c r="W380" s="123"/>
      <c r="X380" s="123"/>
      <c r="Y380" s="123"/>
    </row>
    <row r="381" spans="2:25" x14ac:dyDescent="0.2">
      <c r="B381" s="18"/>
      <c r="C381" s="13"/>
      <c r="D381" s="13"/>
      <c r="E381" s="13"/>
      <c r="F381" s="13"/>
      <c r="G381" s="13"/>
      <c r="H381" s="13"/>
      <c r="I381" s="13"/>
      <c r="J381" s="13"/>
      <c r="K381" s="123"/>
      <c r="L381" s="123"/>
      <c r="M381" s="123"/>
      <c r="N381" s="18"/>
      <c r="O381" s="13"/>
      <c r="P381" s="13"/>
      <c r="Q381" s="13"/>
      <c r="R381" s="13"/>
      <c r="S381" s="13"/>
      <c r="T381" s="13"/>
      <c r="U381" s="13"/>
      <c r="V381" s="13"/>
      <c r="W381" s="123"/>
      <c r="X381" s="123"/>
      <c r="Y381" s="123"/>
    </row>
    <row r="382" spans="2:25" x14ac:dyDescent="0.2">
      <c r="B382" s="18"/>
      <c r="C382" s="13"/>
      <c r="D382" s="13"/>
      <c r="E382" s="13"/>
      <c r="F382" s="13"/>
      <c r="G382" s="13"/>
      <c r="H382" s="13"/>
      <c r="I382" s="13"/>
      <c r="J382" s="13"/>
      <c r="K382" s="123"/>
      <c r="L382" s="123"/>
      <c r="M382" s="123"/>
      <c r="N382" s="18"/>
      <c r="O382" s="13"/>
      <c r="P382" s="13"/>
      <c r="Q382" s="13"/>
      <c r="R382" s="13"/>
      <c r="S382" s="13"/>
      <c r="T382" s="13"/>
      <c r="U382" s="13"/>
      <c r="V382" s="13"/>
      <c r="W382" s="123"/>
      <c r="X382" s="123"/>
      <c r="Y382" s="123"/>
    </row>
    <row r="383" spans="2:25" x14ac:dyDescent="0.2">
      <c r="B383" s="18"/>
      <c r="C383" s="13"/>
      <c r="D383" s="13"/>
      <c r="E383" s="13"/>
      <c r="F383" s="13"/>
      <c r="G383" s="13"/>
      <c r="H383" s="13"/>
      <c r="I383" s="13"/>
      <c r="J383" s="13"/>
      <c r="K383" s="123"/>
      <c r="L383" s="123"/>
      <c r="M383" s="123"/>
      <c r="N383" s="18"/>
      <c r="O383" s="13"/>
      <c r="P383" s="13"/>
      <c r="Q383" s="13"/>
      <c r="R383" s="13"/>
      <c r="S383" s="13"/>
      <c r="T383" s="13"/>
      <c r="U383" s="13"/>
      <c r="V383" s="13"/>
      <c r="W383" s="123"/>
      <c r="X383" s="123"/>
      <c r="Y383" s="123"/>
    </row>
    <row r="384" spans="2:25" x14ac:dyDescent="0.2">
      <c r="B384" s="18"/>
      <c r="C384" s="13"/>
      <c r="D384" s="13"/>
      <c r="E384" s="13"/>
      <c r="F384" s="13"/>
      <c r="G384" s="13"/>
      <c r="H384" s="13"/>
      <c r="I384" s="13"/>
      <c r="J384" s="13"/>
      <c r="K384" s="123"/>
      <c r="L384" s="123"/>
      <c r="M384" s="123"/>
      <c r="N384" s="18"/>
      <c r="O384" s="13"/>
      <c r="P384" s="13"/>
      <c r="Q384" s="13"/>
      <c r="R384" s="13"/>
      <c r="S384" s="13"/>
      <c r="T384" s="13"/>
      <c r="U384" s="13"/>
      <c r="V384" s="13"/>
      <c r="W384" s="123"/>
      <c r="X384" s="123"/>
      <c r="Y384" s="123"/>
    </row>
    <row r="385" spans="2:25" x14ac:dyDescent="0.2">
      <c r="B385" s="18"/>
      <c r="C385" s="13"/>
      <c r="D385" s="13"/>
      <c r="E385" s="13"/>
      <c r="F385" s="13"/>
      <c r="G385" s="13"/>
      <c r="H385" s="13"/>
      <c r="I385" s="13"/>
      <c r="J385" s="13"/>
      <c r="K385" s="123"/>
      <c r="L385" s="123"/>
      <c r="M385" s="123"/>
      <c r="N385" s="18"/>
      <c r="O385" s="13"/>
      <c r="P385" s="13"/>
      <c r="Q385" s="13"/>
      <c r="R385" s="13"/>
      <c r="S385" s="13"/>
      <c r="T385" s="13"/>
      <c r="U385" s="13"/>
      <c r="V385" s="13"/>
      <c r="W385" s="123"/>
      <c r="X385" s="123"/>
      <c r="Y385" s="123"/>
    </row>
    <row r="386" spans="2:25" x14ac:dyDescent="0.2">
      <c r="B386" s="18"/>
      <c r="C386" s="13"/>
      <c r="D386" s="13"/>
      <c r="E386" s="13"/>
      <c r="F386" s="13"/>
      <c r="G386" s="13"/>
      <c r="H386" s="13"/>
      <c r="I386" s="13"/>
      <c r="J386" s="13"/>
      <c r="K386" s="123"/>
      <c r="L386" s="123"/>
      <c r="M386" s="123"/>
      <c r="N386" s="18"/>
      <c r="O386" s="13"/>
      <c r="P386" s="13"/>
      <c r="Q386" s="13"/>
      <c r="R386" s="13"/>
      <c r="S386" s="13"/>
      <c r="T386" s="13"/>
      <c r="U386" s="13"/>
      <c r="V386" s="13"/>
      <c r="W386" s="123"/>
      <c r="X386" s="123"/>
      <c r="Y386" s="123"/>
    </row>
    <row r="387" spans="2:25" x14ac:dyDescent="0.2">
      <c r="B387" s="18"/>
      <c r="C387" s="13"/>
      <c r="D387" s="13"/>
      <c r="E387" s="13"/>
      <c r="F387" s="13"/>
      <c r="G387" s="13"/>
      <c r="H387" s="13"/>
      <c r="I387" s="13"/>
      <c r="J387" s="13"/>
      <c r="K387" s="123"/>
      <c r="L387" s="123"/>
      <c r="M387" s="123"/>
      <c r="N387" s="18"/>
      <c r="O387" s="13"/>
      <c r="P387" s="13"/>
      <c r="Q387" s="13"/>
      <c r="R387" s="13"/>
      <c r="S387" s="13"/>
      <c r="T387" s="13"/>
      <c r="U387" s="13"/>
      <c r="V387" s="13"/>
      <c r="W387" s="123"/>
      <c r="X387" s="123"/>
      <c r="Y387" s="123"/>
    </row>
    <row r="388" spans="2:25" x14ac:dyDescent="0.2">
      <c r="B388" s="18"/>
      <c r="C388" s="13"/>
      <c r="D388" s="13"/>
      <c r="E388" s="13"/>
      <c r="F388" s="13"/>
      <c r="G388" s="13"/>
      <c r="H388" s="13"/>
      <c r="I388" s="13"/>
      <c r="J388" s="13"/>
      <c r="K388" s="123"/>
      <c r="L388" s="123"/>
      <c r="M388" s="123"/>
      <c r="N388" s="18"/>
      <c r="O388" s="13"/>
      <c r="P388" s="13"/>
      <c r="Q388" s="13"/>
      <c r="R388" s="13"/>
      <c r="S388" s="13"/>
      <c r="T388" s="13"/>
      <c r="U388" s="13"/>
      <c r="V388" s="13"/>
      <c r="W388" s="123"/>
      <c r="X388" s="123"/>
      <c r="Y388" s="123"/>
    </row>
    <row r="389" spans="2:25" x14ac:dyDescent="0.2">
      <c r="B389" s="18"/>
      <c r="C389" s="13"/>
      <c r="D389" s="13"/>
      <c r="E389" s="13"/>
      <c r="F389" s="13"/>
      <c r="G389" s="13"/>
      <c r="H389" s="13"/>
      <c r="I389" s="13"/>
      <c r="J389" s="13"/>
      <c r="K389" s="123"/>
      <c r="L389" s="123"/>
      <c r="M389" s="123"/>
      <c r="N389" s="18"/>
      <c r="O389" s="13"/>
      <c r="P389" s="13"/>
      <c r="Q389" s="13"/>
      <c r="R389" s="13"/>
      <c r="S389" s="13"/>
      <c r="T389" s="13"/>
      <c r="U389" s="13"/>
      <c r="V389" s="13"/>
      <c r="W389" s="123"/>
      <c r="X389" s="123"/>
      <c r="Y389" s="123"/>
    </row>
    <row r="390" spans="2:25" x14ac:dyDescent="0.2">
      <c r="B390" s="18"/>
      <c r="C390" s="13"/>
      <c r="D390" s="13"/>
      <c r="E390" s="13"/>
      <c r="F390" s="13"/>
      <c r="G390" s="13"/>
      <c r="H390" s="13"/>
      <c r="I390" s="13"/>
      <c r="J390" s="13"/>
      <c r="K390" s="123"/>
      <c r="L390" s="123"/>
      <c r="M390" s="123"/>
      <c r="N390" s="18"/>
      <c r="O390" s="13"/>
      <c r="P390" s="13"/>
      <c r="Q390" s="13"/>
      <c r="R390" s="13"/>
      <c r="S390" s="13"/>
      <c r="T390" s="13"/>
      <c r="U390" s="13"/>
      <c r="V390" s="13"/>
      <c r="W390" s="123"/>
      <c r="X390" s="123"/>
      <c r="Y390" s="123"/>
    </row>
    <row r="391" spans="2:25" x14ac:dyDescent="0.2">
      <c r="B391" s="18"/>
      <c r="C391" s="13"/>
      <c r="D391" s="13"/>
      <c r="E391" s="13"/>
      <c r="F391" s="13"/>
      <c r="G391" s="13"/>
      <c r="H391" s="13"/>
      <c r="I391" s="13"/>
      <c r="J391" s="13"/>
      <c r="K391" s="123"/>
      <c r="L391" s="123"/>
      <c r="M391" s="123"/>
      <c r="N391" s="18"/>
      <c r="O391" s="13"/>
      <c r="P391" s="13"/>
      <c r="Q391" s="13"/>
      <c r="R391" s="13"/>
      <c r="S391" s="13"/>
      <c r="T391" s="13"/>
      <c r="U391" s="13"/>
      <c r="V391" s="13"/>
      <c r="W391" s="123"/>
      <c r="X391" s="123"/>
      <c r="Y391" s="123"/>
    </row>
    <row r="392" spans="2:25" x14ac:dyDescent="0.2">
      <c r="B392" s="18"/>
      <c r="C392" s="13"/>
      <c r="D392" s="13"/>
      <c r="E392" s="13"/>
      <c r="F392" s="13"/>
      <c r="G392" s="13"/>
      <c r="H392" s="13"/>
      <c r="I392" s="13"/>
      <c r="J392" s="13"/>
      <c r="K392" s="123"/>
      <c r="L392" s="123"/>
      <c r="M392" s="123"/>
      <c r="N392" s="18"/>
      <c r="O392" s="13"/>
      <c r="P392" s="13"/>
      <c r="Q392" s="13"/>
      <c r="R392" s="13"/>
      <c r="S392" s="13"/>
      <c r="T392" s="13"/>
      <c r="U392" s="13"/>
      <c r="V392" s="13"/>
      <c r="W392" s="123"/>
      <c r="X392" s="123"/>
      <c r="Y392" s="123"/>
    </row>
    <row r="393" spans="2:25" x14ac:dyDescent="0.2">
      <c r="B393" s="18"/>
      <c r="C393" s="13"/>
      <c r="D393" s="13"/>
      <c r="E393" s="13"/>
      <c r="F393" s="13"/>
      <c r="G393" s="13"/>
      <c r="H393" s="13"/>
      <c r="I393" s="13"/>
      <c r="J393" s="13"/>
      <c r="K393" s="123"/>
      <c r="L393" s="123"/>
      <c r="M393" s="123"/>
      <c r="N393" s="18"/>
      <c r="O393" s="13"/>
      <c r="P393" s="13"/>
      <c r="Q393" s="13"/>
      <c r="R393" s="13"/>
      <c r="S393" s="13"/>
      <c r="T393" s="13"/>
      <c r="U393" s="13"/>
      <c r="V393" s="13"/>
      <c r="W393" s="123"/>
      <c r="X393" s="123"/>
      <c r="Y393" s="123"/>
    </row>
    <row r="394" spans="2:25" x14ac:dyDescent="0.2">
      <c r="B394" s="18"/>
      <c r="C394" s="13"/>
      <c r="D394" s="13"/>
      <c r="E394" s="13"/>
      <c r="F394" s="13"/>
      <c r="G394" s="13"/>
      <c r="H394" s="13"/>
      <c r="I394" s="13"/>
      <c r="J394" s="13"/>
      <c r="K394" s="123"/>
      <c r="L394" s="123"/>
      <c r="M394" s="123"/>
      <c r="N394" s="18"/>
      <c r="O394" s="13"/>
      <c r="P394" s="13"/>
      <c r="Q394" s="13"/>
      <c r="R394" s="13"/>
      <c r="S394" s="13"/>
      <c r="T394" s="13"/>
      <c r="U394" s="13"/>
      <c r="V394" s="13"/>
      <c r="W394" s="123"/>
      <c r="X394" s="123"/>
      <c r="Y394" s="123"/>
    </row>
    <row r="395" spans="2:25" x14ac:dyDescent="0.2">
      <c r="B395" s="18"/>
      <c r="C395" s="13"/>
      <c r="D395" s="13"/>
      <c r="E395" s="13"/>
      <c r="F395" s="13"/>
      <c r="G395" s="13"/>
      <c r="H395" s="13"/>
      <c r="I395" s="13"/>
      <c r="J395" s="13"/>
      <c r="K395" s="123"/>
      <c r="L395" s="123"/>
      <c r="M395" s="123"/>
      <c r="N395" s="18"/>
      <c r="O395" s="13"/>
      <c r="P395" s="13"/>
      <c r="Q395" s="13"/>
      <c r="R395" s="13"/>
      <c r="S395" s="13"/>
      <c r="T395" s="13"/>
      <c r="U395" s="13"/>
      <c r="V395" s="13"/>
      <c r="W395" s="123"/>
      <c r="X395" s="123"/>
      <c r="Y395" s="123"/>
    </row>
    <row r="396" spans="2:25" x14ac:dyDescent="0.2">
      <c r="B396" s="18"/>
      <c r="C396" s="13"/>
      <c r="D396" s="13"/>
      <c r="E396" s="13"/>
      <c r="F396" s="13"/>
      <c r="G396" s="13"/>
      <c r="H396" s="13"/>
      <c r="I396" s="13"/>
      <c r="J396" s="13"/>
      <c r="K396" s="123"/>
      <c r="L396" s="123"/>
      <c r="M396" s="123"/>
      <c r="N396" s="18"/>
      <c r="O396" s="13"/>
      <c r="P396" s="13"/>
      <c r="Q396" s="13"/>
      <c r="R396" s="13"/>
      <c r="S396" s="13"/>
      <c r="T396" s="13"/>
      <c r="U396" s="13"/>
      <c r="V396" s="13"/>
      <c r="W396" s="123"/>
      <c r="X396" s="123"/>
      <c r="Y396" s="123"/>
    </row>
    <row r="397" spans="2:25" ht="13.5" thickBot="1" x14ac:dyDescent="0.25">
      <c r="B397" s="18"/>
      <c r="C397" s="13"/>
      <c r="D397" s="13"/>
      <c r="E397" s="13"/>
      <c r="F397" s="13"/>
      <c r="G397" s="13"/>
      <c r="H397" s="13"/>
      <c r="I397" s="13"/>
      <c r="J397" s="13"/>
      <c r="K397" s="123"/>
      <c r="L397" s="123"/>
      <c r="M397" s="123"/>
      <c r="N397" s="18"/>
      <c r="O397" s="13"/>
      <c r="P397" s="13"/>
      <c r="Q397" s="13"/>
      <c r="R397" s="13"/>
      <c r="S397" s="13"/>
      <c r="T397" s="13"/>
      <c r="U397" s="13"/>
      <c r="V397" s="13"/>
      <c r="W397" s="123"/>
      <c r="X397" s="123"/>
      <c r="Y397" s="123"/>
    </row>
    <row r="398" spans="2:25" x14ac:dyDescent="0.2">
      <c r="B398" s="655"/>
      <c r="C398" s="656"/>
      <c r="D398" s="656"/>
      <c r="E398" s="657" t="s">
        <v>0</v>
      </c>
      <c r="F398" s="656"/>
      <c r="G398" s="658"/>
      <c r="H398" s="656"/>
      <c r="I398" s="656"/>
      <c r="J398" s="656"/>
      <c r="K398" s="656"/>
      <c r="L398" s="656"/>
      <c r="M398" s="659"/>
      <c r="N398" s="13"/>
    </row>
    <row r="399" spans="2:25" x14ac:dyDescent="0.2">
      <c r="B399" s="660"/>
      <c r="C399" s="3"/>
      <c r="D399" s="3"/>
      <c r="E399" s="3"/>
      <c r="F399" s="3"/>
      <c r="G399" s="3" t="s">
        <v>1</v>
      </c>
      <c r="H399" s="3"/>
      <c r="I399" s="3"/>
      <c r="J399" s="3"/>
      <c r="K399" s="3"/>
      <c r="L399" s="3"/>
      <c r="M399" s="661"/>
      <c r="N399" s="13"/>
    </row>
    <row r="400" spans="2:25" x14ac:dyDescent="0.2">
      <c r="B400" s="2"/>
      <c r="C400" s="3"/>
      <c r="D400" s="3"/>
      <c r="E400" s="3"/>
      <c r="G400" s="3"/>
      <c r="H400" s="3"/>
      <c r="I400" s="3"/>
      <c r="J400" s="3"/>
      <c r="K400" s="3"/>
      <c r="L400" s="3"/>
      <c r="M400" s="4" t="s">
        <v>436</v>
      </c>
      <c r="N400" s="13"/>
    </row>
    <row r="401" spans="2:15" x14ac:dyDescent="0.2">
      <c r="B401" s="6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8"/>
      <c r="N401" s="441"/>
    </row>
    <row r="402" spans="2:15" x14ac:dyDescent="0.2">
      <c r="B402" s="11"/>
      <c r="C402" s="12" t="s">
        <v>3</v>
      </c>
      <c r="D402" s="18" t="s">
        <v>224</v>
      </c>
      <c r="E402" s="18"/>
      <c r="F402" s="18"/>
      <c r="G402" s="18"/>
      <c r="H402" s="362"/>
      <c r="I402" s="13"/>
      <c r="J402" s="13"/>
      <c r="K402" s="13"/>
      <c r="L402" s="12" t="s">
        <v>5</v>
      </c>
      <c r="M402" s="14">
        <v>4958280.12</v>
      </c>
      <c r="N402" s="441"/>
    </row>
    <row r="403" spans="2:15" x14ac:dyDescent="0.2">
      <c r="B403" s="11"/>
      <c r="C403" s="12" t="s">
        <v>6</v>
      </c>
      <c r="D403" s="17" t="s">
        <v>225</v>
      </c>
      <c r="E403" s="13"/>
      <c r="F403" s="18"/>
      <c r="G403" s="18"/>
      <c r="H403" s="18"/>
      <c r="I403" s="13"/>
      <c r="J403" s="13"/>
      <c r="K403" s="13"/>
      <c r="L403" s="12" t="s">
        <v>7</v>
      </c>
      <c r="M403" s="14" t="s">
        <v>226</v>
      </c>
      <c r="N403" s="441"/>
      <c r="O403" s="662"/>
    </row>
    <row r="404" spans="2:15" x14ac:dyDescent="0.2">
      <c r="B404" s="11"/>
      <c r="C404" s="12" t="s">
        <v>8</v>
      </c>
      <c r="D404" s="18" t="s">
        <v>126</v>
      </c>
      <c r="E404" s="18"/>
      <c r="F404" s="18"/>
      <c r="G404" s="18"/>
      <c r="H404" s="19"/>
      <c r="I404" s="13"/>
      <c r="J404" s="13"/>
      <c r="K404" s="13"/>
      <c r="L404" s="12" t="s">
        <v>10</v>
      </c>
      <c r="M404" s="20" t="s">
        <v>227</v>
      </c>
      <c r="N404" s="441"/>
    </row>
    <row r="405" spans="2:15" x14ac:dyDescent="0.2">
      <c r="B405" s="11"/>
      <c r="C405" s="12" t="s">
        <v>12</v>
      </c>
      <c r="D405" s="18" t="s">
        <v>228</v>
      </c>
      <c r="E405" s="18"/>
      <c r="F405" s="18"/>
      <c r="G405" s="18"/>
      <c r="H405" s="18"/>
      <c r="I405" s="13"/>
      <c r="J405" s="13"/>
      <c r="K405" s="13"/>
      <c r="L405" s="13"/>
      <c r="M405" s="8"/>
      <c r="N405" s="441"/>
    </row>
    <row r="406" spans="2:15" x14ac:dyDescent="0.2">
      <c r="B406" s="11"/>
      <c r="C406" s="12"/>
      <c r="D406" s="18"/>
      <c r="E406" s="18"/>
      <c r="F406" s="18"/>
      <c r="G406" s="18"/>
      <c r="H406" s="18"/>
      <c r="I406" s="13"/>
      <c r="J406" s="13"/>
      <c r="K406" s="13"/>
      <c r="L406" s="13"/>
      <c r="M406" s="8"/>
      <c r="N406" s="441"/>
    </row>
    <row r="407" spans="2:15" x14ac:dyDescent="0.2">
      <c r="B407" s="11"/>
      <c r="C407" s="12"/>
      <c r="D407" s="18"/>
      <c r="E407" s="18"/>
      <c r="F407" s="18"/>
      <c r="G407" s="18"/>
      <c r="H407" s="18"/>
      <c r="I407" s="13"/>
      <c r="J407" s="13"/>
      <c r="K407" s="13"/>
      <c r="L407" s="13"/>
      <c r="M407" s="8"/>
      <c r="N407" s="443"/>
    </row>
    <row r="408" spans="2:15" x14ac:dyDescent="0.2">
      <c r="B408" s="660"/>
      <c r="C408" s="12"/>
      <c r="D408" s="18"/>
      <c r="E408" s="18"/>
      <c r="F408" s="18"/>
      <c r="G408" s="18"/>
      <c r="K408" s="13"/>
      <c r="L408" s="13"/>
      <c r="M408" s="8"/>
      <c r="N408" s="444"/>
    </row>
    <row r="409" spans="2:15" x14ac:dyDescent="0.2">
      <c r="B409" s="11"/>
      <c r="C409" s="12"/>
      <c r="D409" s="18"/>
      <c r="E409" s="18"/>
      <c r="F409" s="7" t="s">
        <v>98</v>
      </c>
      <c r="G409" s="18"/>
      <c r="H409" s="18" t="s">
        <v>23</v>
      </c>
      <c r="I409" s="18"/>
      <c r="J409" s="7" t="s">
        <v>24</v>
      </c>
      <c r="L409" s="7" t="s">
        <v>25</v>
      </c>
      <c r="M409" s="663"/>
      <c r="N409" s="445"/>
    </row>
    <row r="410" spans="2:15" x14ac:dyDescent="0.2">
      <c r="B410" s="11"/>
      <c r="C410" s="17" t="s">
        <v>99</v>
      </c>
      <c r="D410" s="18"/>
      <c r="E410" s="18"/>
      <c r="F410" s="664">
        <f>F108</f>
        <v>3969812.8215000001</v>
      </c>
      <c r="G410" s="440"/>
      <c r="H410" s="123">
        <f>K359</f>
        <v>8530741.8605000004</v>
      </c>
      <c r="J410" s="665">
        <f>L359</f>
        <v>2193939.6858000001</v>
      </c>
      <c r="L410" s="664">
        <f>H410+J410</f>
        <v>10724681.546300001</v>
      </c>
      <c r="M410" s="663"/>
      <c r="N410" s="444"/>
    </row>
    <row r="411" spans="2:15" x14ac:dyDescent="0.2">
      <c r="B411" s="11"/>
      <c r="C411" s="12"/>
      <c r="D411" s="18"/>
      <c r="E411" s="18"/>
      <c r="F411" s="18"/>
      <c r="G411" s="18"/>
      <c r="H411" s="18"/>
      <c r="I411" s="13"/>
      <c r="J411" s="13"/>
      <c r="L411" s="13"/>
      <c r="M411" s="663"/>
      <c r="N411" s="446"/>
    </row>
    <row r="412" spans="2:15" x14ac:dyDescent="0.2">
      <c r="B412" s="11"/>
      <c r="C412" s="12"/>
      <c r="D412" s="18"/>
      <c r="E412" s="18"/>
      <c r="F412" s="18"/>
      <c r="G412" s="18"/>
      <c r="H412" s="18"/>
      <c r="I412" s="13"/>
      <c r="J412" s="13"/>
      <c r="L412" s="13"/>
      <c r="M412" s="663"/>
      <c r="N412" s="13"/>
    </row>
    <row r="413" spans="2:15" x14ac:dyDescent="0.2">
      <c r="B413" s="11"/>
      <c r="C413" s="17" t="s">
        <v>100</v>
      </c>
      <c r="D413" s="18"/>
      <c r="E413" s="18"/>
      <c r="F413" s="18"/>
      <c r="G413" s="18"/>
      <c r="H413" s="18"/>
      <c r="I413" s="13"/>
      <c r="J413" s="13"/>
      <c r="L413" s="13"/>
      <c r="M413" s="663"/>
      <c r="N413" s="13"/>
    </row>
    <row r="414" spans="2:15" x14ac:dyDescent="0.2">
      <c r="B414" s="11"/>
      <c r="C414" s="17"/>
      <c r="D414" s="18"/>
      <c r="E414" s="18"/>
      <c r="F414" s="18"/>
      <c r="G414" s="18"/>
      <c r="H414" s="18"/>
      <c r="I414" s="13"/>
      <c r="J414" s="13"/>
      <c r="L414" s="13"/>
      <c r="M414" s="663"/>
      <c r="N414" s="13"/>
    </row>
    <row r="415" spans="2:15" x14ac:dyDescent="0.2">
      <c r="B415" s="11"/>
      <c r="C415" s="17" t="s">
        <v>101</v>
      </c>
      <c r="D415" s="18"/>
      <c r="E415" s="18"/>
      <c r="F415" s="18"/>
      <c r="G415" s="18"/>
      <c r="H415" s="18"/>
      <c r="I415" s="13"/>
      <c r="J415" s="13"/>
      <c r="L415" s="13"/>
      <c r="M415" s="663"/>
      <c r="N415" s="447"/>
    </row>
    <row r="416" spans="2:15" x14ac:dyDescent="0.2">
      <c r="B416" s="666"/>
      <c r="C416" s="18" t="s">
        <v>102</v>
      </c>
      <c r="D416" s="166"/>
      <c r="E416" s="171">
        <v>0.04</v>
      </c>
      <c r="F416" s="441">
        <f>E416*F410</f>
        <v>158792.51286000002</v>
      </c>
      <c r="G416" s="441"/>
      <c r="H416" s="667">
        <f>E416*H410</f>
        <v>341229.67442</v>
      </c>
      <c r="J416" s="441">
        <f>E416*J410</f>
        <v>87757.587432</v>
      </c>
      <c r="L416" s="441">
        <f>E416*L410</f>
        <v>428987.26185200008</v>
      </c>
      <c r="M416" s="663"/>
      <c r="N416" s="447"/>
    </row>
    <row r="417" spans="2:14" x14ac:dyDescent="0.2">
      <c r="B417" s="666"/>
      <c r="C417" s="18" t="s">
        <v>103</v>
      </c>
      <c r="D417" s="166"/>
      <c r="E417" s="171">
        <v>0.1</v>
      </c>
      <c r="F417" s="441">
        <f>E417*F410</f>
        <v>396981.28215000004</v>
      </c>
      <c r="G417" s="441"/>
      <c r="H417" s="667">
        <f>E417*H410</f>
        <v>853074.18605000013</v>
      </c>
      <c r="J417" s="441">
        <f>E417*J410</f>
        <v>219393.96858000002</v>
      </c>
      <c r="L417" s="441">
        <f>E417*L410</f>
        <v>1072468.1546300002</v>
      </c>
      <c r="M417" s="663"/>
      <c r="N417" s="447"/>
    </row>
    <row r="418" spans="2:14" x14ac:dyDescent="0.2">
      <c r="B418" s="666"/>
      <c r="C418" s="18" t="s">
        <v>104</v>
      </c>
      <c r="D418" s="166"/>
      <c r="E418" s="171">
        <v>0.18</v>
      </c>
      <c r="F418" s="441">
        <f>E418*F417</f>
        <v>71456.630787000002</v>
      </c>
      <c r="G418" s="441"/>
      <c r="H418" s="667">
        <f>E418*H417</f>
        <v>153553.35348900003</v>
      </c>
      <c r="J418" s="441">
        <f>E418*J417</f>
        <v>39490.9143444</v>
      </c>
      <c r="L418" s="441">
        <f>E418*L417</f>
        <v>193044.26783340002</v>
      </c>
      <c r="M418" s="663"/>
      <c r="N418" s="668"/>
    </row>
    <row r="419" spans="2:14" ht="23.1" customHeight="1" x14ac:dyDescent="0.2">
      <c r="B419" s="666"/>
      <c r="C419" s="18" t="s">
        <v>105</v>
      </c>
      <c r="D419" s="166"/>
      <c r="E419" s="171">
        <v>0.04</v>
      </c>
      <c r="F419" s="441">
        <f>E419*F410</f>
        <v>158792.51286000002</v>
      </c>
      <c r="G419" s="441"/>
      <c r="H419" s="667">
        <f>E419*H410</f>
        <v>341229.67442</v>
      </c>
      <c r="J419" s="441">
        <f>E419*J410</f>
        <v>87757.587432</v>
      </c>
      <c r="L419" s="441">
        <f>E419*L410</f>
        <v>428987.26185200008</v>
      </c>
      <c r="M419" s="663"/>
      <c r="N419" s="450"/>
    </row>
    <row r="420" spans="2:14" x14ac:dyDescent="0.2">
      <c r="B420" s="666"/>
      <c r="C420" s="18" t="s">
        <v>106</v>
      </c>
      <c r="D420" s="171"/>
      <c r="E420" s="173">
        <v>0.04</v>
      </c>
      <c r="F420" s="441">
        <f>E420*F410</f>
        <v>158792.51286000002</v>
      </c>
      <c r="G420" s="441"/>
      <c r="H420" s="667">
        <f>E420*H410</f>
        <v>341229.67442</v>
      </c>
      <c r="J420" s="664">
        <f>E420*J410</f>
        <v>87757.587432</v>
      </c>
      <c r="L420" s="441">
        <f>E420*L410</f>
        <v>428987.26185200008</v>
      </c>
      <c r="M420" s="663"/>
      <c r="N420" s="450"/>
    </row>
    <row r="421" spans="2:14" x14ac:dyDescent="0.2">
      <c r="B421" s="666"/>
      <c r="C421" s="18" t="s">
        <v>107</v>
      </c>
      <c r="D421" s="166"/>
      <c r="E421" s="171">
        <v>0.01</v>
      </c>
      <c r="F421" s="441">
        <f>E421*F410</f>
        <v>39698.128215000004</v>
      </c>
      <c r="G421" s="441"/>
      <c r="H421" s="667">
        <f>E421*H410</f>
        <v>85307.418604999999</v>
      </c>
      <c r="J421" s="664">
        <f>E421*J410</f>
        <v>21939.396858</v>
      </c>
      <c r="L421" s="441">
        <f>E421*L410</f>
        <v>107246.81546300002</v>
      </c>
      <c r="M421" s="663"/>
      <c r="N421" s="450"/>
    </row>
    <row r="422" spans="2:14" x14ac:dyDescent="0.2">
      <c r="B422" s="666"/>
      <c r="C422" s="18" t="s">
        <v>108</v>
      </c>
      <c r="D422" s="166"/>
      <c r="E422" s="174">
        <v>1E-3</v>
      </c>
      <c r="F422" s="443">
        <f>E422*F410</f>
        <v>3969.8128215000002</v>
      </c>
      <c r="G422" s="443"/>
      <c r="H422" s="669">
        <f>E422*H410</f>
        <v>8530.7418605000003</v>
      </c>
      <c r="J422" s="670">
        <f>E422*J410</f>
        <v>2193.9396858</v>
      </c>
      <c r="L422" s="443">
        <f>E422*L410</f>
        <v>10724.681546300002</v>
      </c>
      <c r="M422" s="663"/>
      <c r="N422" s="191"/>
    </row>
    <row r="423" spans="2:14" x14ac:dyDescent="0.2">
      <c r="B423" s="666"/>
      <c r="C423" s="176" t="s">
        <v>437</v>
      </c>
      <c r="D423" s="177"/>
      <c r="E423" s="177">
        <f>E416+E417+E418+E419+E420+E421+E422</f>
        <v>0.41099999999999998</v>
      </c>
      <c r="F423" s="444">
        <f>F416+F417+F418+F419+F420+F421+F422</f>
        <v>988483.39255350013</v>
      </c>
      <c r="G423" s="444"/>
      <c r="H423" s="671">
        <f>H416+H417+H418+H419+H420+H421+H422</f>
        <v>2124154.7232645005</v>
      </c>
      <c r="J423" s="672">
        <f>J416+J417+J418+J419+J420+J421+J422</f>
        <v>546290.98176419991</v>
      </c>
      <c r="L423" s="444">
        <f>L416+L417+L418+L419+L420+L421+L422</f>
        <v>2670445.7050287006</v>
      </c>
      <c r="M423" s="663"/>
      <c r="N423" s="7"/>
    </row>
    <row r="424" spans="2:14" x14ac:dyDescent="0.2">
      <c r="B424" s="666"/>
      <c r="C424" s="18"/>
      <c r="D424" s="171"/>
      <c r="E424" s="7"/>
      <c r="F424" s="673"/>
      <c r="G424" s="673"/>
      <c r="H424" s="165"/>
      <c r="I424" s="674"/>
      <c r="J424" s="675"/>
      <c r="L424" s="446"/>
      <c r="M424" s="663"/>
      <c r="N424" s="7"/>
    </row>
    <row r="425" spans="2:14" x14ac:dyDescent="0.2">
      <c r="B425" s="666"/>
      <c r="C425" s="17" t="s">
        <v>438</v>
      </c>
      <c r="D425" s="184"/>
      <c r="E425" s="185"/>
      <c r="F425" s="444">
        <f>F410+F423</f>
        <v>4958296.2140535004</v>
      </c>
      <c r="G425" s="444"/>
      <c r="H425" s="671">
        <f>H410+H423</f>
        <v>10654896.583764501</v>
      </c>
      <c r="J425" s="672">
        <f>J410+J423</f>
        <v>2740230.6675642002</v>
      </c>
      <c r="L425" s="444">
        <f>L410+L423</f>
        <v>13395127.251328703</v>
      </c>
      <c r="M425" s="663"/>
      <c r="N425" s="157"/>
    </row>
    <row r="426" spans="2:14" x14ac:dyDescent="0.2">
      <c r="B426" s="666"/>
      <c r="C426" s="13"/>
      <c r="D426" s="187"/>
      <c r="E426" s="157"/>
      <c r="F426" s="446"/>
      <c r="G426" s="446"/>
      <c r="H426" s="446"/>
      <c r="I426" s="674"/>
      <c r="J426" s="165"/>
      <c r="L426" s="187"/>
      <c r="M426" s="676"/>
      <c r="N426" s="191"/>
    </row>
    <row r="427" spans="2:14" x14ac:dyDescent="0.2">
      <c r="B427" s="11"/>
      <c r="C427" s="188" t="s">
        <v>113</v>
      </c>
      <c r="D427" s="13"/>
      <c r="E427" s="13"/>
      <c r="F427" s="13"/>
      <c r="G427" s="13"/>
      <c r="H427" s="13"/>
      <c r="I427" s="13"/>
      <c r="J427" s="13"/>
      <c r="L427" s="13"/>
      <c r="M427" s="8"/>
      <c r="N427" s="7"/>
    </row>
    <row r="428" spans="2:14" x14ac:dyDescent="0.2">
      <c r="B428" s="11"/>
      <c r="C428" s="188"/>
      <c r="D428" s="13"/>
      <c r="E428" s="13"/>
      <c r="F428" s="13"/>
      <c r="G428" s="13"/>
      <c r="H428" s="13"/>
      <c r="I428" s="13"/>
      <c r="J428" s="13"/>
      <c r="L428" s="13"/>
      <c r="M428" s="8"/>
    </row>
    <row r="429" spans="2:14" x14ac:dyDescent="0.2">
      <c r="B429" s="11"/>
      <c r="C429" s="188"/>
      <c r="D429" s="13"/>
      <c r="E429" s="13"/>
      <c r="F429" s="13"/>
      <c r="G429" s="13"/>
      <c r="H429" s="13"/>
      <c r="I429" s="13"/>
      <c r="J429" s="13"/>
      <c r="L429" s="13"/>
      <c r="M429" s="8"/>
    </row>
    <row r="430" spans="2:14" x14ac:dyDescent="0.2">
      <c r="B430" s="11"/>
      <c r="C430" s="18" t="s">
        <v>107</v>
      </c>
      <c r="D430" s="13"/>
      <c r="E430" s="171">
        <v>0.01</v>
      </c>
      <c r="F430" s="13"/>
      <c r="G430" s="13"/>
      <c r="H430" s="447">
        <f>49487.76+35819.66</f>
        <v>85307.420000000013</v>
      </c>
      <c r="J430" s="667">
        <f>J421</f>
        <v>21939.396858</v>
      </c>
      <c r="L430" s="447">
        <f>H430+J430</f>
        <v>107246.81685800001</v>
      </c>
      <c r="M430" s="663"/>
    </row>
    <row r="431" spans="2:14" x14ac:dyDescent="0.2">
      <c r="B431" s="11"/>
      <c r="C431" s="17" t="s">
        <v>108</v>
      </c>
      <c r="D431" s="13"/>
      <c r="E431" s="166">
        <v>1E-3</v>
      </c>
      <c r="F431" s="13"/>
      <c r="G431" s="13"/>
      <c r="H431" s="447">
        <v>8530.74</v>
      </c>
      <c r="J431" s="447">
        <f>J422</f>
        <v>2193.9396858</v>
      </c>
      <c r="L431" s="447">
        <f>H431+J431</f>
        <v>10724.6796858</v>
      </c>
      <c r="M431" s="663"/>
    </row>
    <row r="432" spans="2:14" x14ac:dyDescent="0.2">
      <c r="B432" s="11"/>
      <c r="C432" s="17" t="s">
        <v>114</v>
      </c>
      <c r="D432" s="157"/>
      <c r="E432" s="173">
        <v>0.2</v>
      </c>
      <c r="F432" s="157"/>
      <c r="G432" s="157"/>
      <c r="H432" s="447">
        <v>991656.24</v>
      </c>
      <c r="J432" s="447">
        <v>0</v>
      </c>
      <c r="L432" s="447">
        <f>H432+J432</f>
        <v>991656.24</v>
      </c>
      <c r="M432" s="663"/>
    </row>
    <row r="433" spans="2:15" x14ac:dyDescent="0.2">
      <c r="B433" s="11"/>
      <c r="C433" s="17" t="s">
        <v>439</v>
      </c>
      <c r="D433" s="157"/>
      <c r="E433" s="157"/>
      <c r="F433" s="157"/>
      <c r="G433" s="157"/>
      <c r="H433" s="450">
        <f>SUM(H430:H432)</f>
        <v>1085494.3999999999</v>
      </c>
      <c r="J433" s="450">
        <f>J430++J431</f>
        <v>24133.3365438</v>
      </c>
      <c r="L433" s="668">
        <f>SUM(L430:L432)</f>
        <v>1109627.7365438</v>
      </c>
      <c r="M433" s="663"/>
    </row>
    <row r="434" spans="2:15" x14ac:dyDescent="0.2">
      <c r="B434" s="11"/>
      <c r="C434" s="157"/>
      <c r="D434" s="157"/>
      <c r="E434" s="157"/>
      <c r="F434" s="157"/>
      <c r="G434" s="157"/>
      <c r="H434" s="674"/>
      <c r="L434" s="450"/>
      <c r="M434" s="663"/>
      <c r="O434" s="662"/>
    </row>
    <row r="435" spans="2:15" x14ac:dyDescent="0.2">
      <c r="B435" s="11"/>
      <c r="C435" s="157"/>
      <c r="D435" s="157"/>
      <c r="E435" s="157"/>
      <c r="F435" s="157"/>
      <c r="G435" s="157"/>
      <c r="H435" s="674"/>
      <c r="J435" s="450"/>
      <c r="L435" s="450"/>
      <c r="M435" s="663"/>
    </row>
    <row r="436" spans="2:15" x14ac:dyDescent="0.2">
      <c r="B436" s="11"/>
      <c r="C436" s="17" t="s">
        <v>440</v>
      </c>
      <c r="D436" s="157"/>
      <c r="E436" s="157"/>
      <c r="F436" s="157"/>
      <c r="G436" s="157"/>
      <c r="H436" s="677">
        <f>H425-H430-H431-H432</f>
        <v>9569402.1837645005</v>
      </c>
      <c r="J436" s="450">
        <f>J425-J433</f>
        <v>2716097.3310204004</v>
      </c>
      <c r="L436" s="450">
        <f>L425-L433</f>
        <v>12285499.514784902</v>
      </c>
      <c r="M436" s="663"/>
    </row>
    <row r="437" spans="2:15" x14ac:dyDescent="0.2">
      <c r="B437" s="11"/>
      <c r="C437" s="17"/>
      <c r="D437" s="157"/>
      <c r="E437" s="157"/>
      <c r="F437" s="157"/>
      <c r="G437" s="157"/>
      <c r="H437" s="677"/>
      <c r="J437" s="450"/>
      <c r="L437" s="450"/>
      <c r="M437" s="663"/>
    </row>
    <row r="438" spans="2:15" ht="15.75" x14ac:dyDescent="0.2">
      <c r="B438" s="11"/>
      <c r="C438" s="17"/>
      <c r="D438" s="157"/>
      <c r="E438" s="1238" t="s">
        <v>759</v>
      </c>
      <c r="F438" s="155"/>
      <c r="G438" s="155"/>
      <c r="H438" s="677"/>
      <c r="I438" s="1241"/>
      <c r="J438" s="450"/>
      <c r="K438" s="1241"/>
      <c r="L438" s="450"/>
      <c r="M438" s="663"/>
    </row>
    <row r="439" spans="2:15" ht="15.75" x14ac:dyDescent="0.2">
      <c r="B439" s="11"/>
      <c r="C439" s="17"/>
      <c r="D439" s="157"/>
      <c r="E439" s="1238" t="s">
        <v>760</v>
      </c>
      <c r="F439" s="155"/>
      <c r="G439" s="155"/>
      <c r="H439" s="677"/>
      <c r="I439" s="1241"/>
      <c r="J439" s="450"/>
      <c r="K439" s="1241"/>
      <c r="L439" s="450"/>
      <c r="M439" s="663"/>
    </row>
    <row r="440" spans="2:15" x14ac:dyDescent="0.2">
      <c r="B440" s="11"/>
      <c r="C440" s="17"/>
      <c r="D440" s="157"/>
      <c r="E440" s="157"/>
      <c r="F440" s="157"/>
      <c r="G440" s="157"/>
      <c r="H440" s="157"/>
      <c r="I440" s="674"/>
      <c r="J440" s="13"/>
      <c r="K440" s="191"/>
      <c r="L440" s="157"/>
      <c r="M440" s="4"/>
    </row>
    <row r="441" spans="2:15" x14ac:dyDescent="0.2">
      <c r="B441" s="6"/>
      <c r="C441" s="7"/>
      <c r="D441" s="7" t="s">
        <v>116</v>
      </c>
      <c r="E441" s="7"/>
      <c r="F441" s="7"/>
      <c r="G441" s="7"/>
      <c r="H441" s="7" t="s">
        <v>117</v>
      </c>
      <c r="I441" s="7"/>
      <c r="J441" s="7"/>
      <c r="K441" s="7" t="s">
        <v>118</v>
      </c>
      <c r="L441" s="7"/>
      <c r="M441" s="678"/>
    </row>
    <row r="442" spans="2:15" x14ac:dyDescent="0.2">
      <c r="B442" s="6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678"/>
    </row>
    <row r="443" spans="2:15" x14ac:dyDescent="0.2">
      <c r="B443" s="6"/>
      <c r="C443" s="7"/>
      <c r="D443" s="7"/>
      <c r="E443" s="7"/>
      <c r="F443" s="7"/>
      <c r="G443" s="7"/>
      <c r="H443" s="7"/>
      <c r="I443" s="679"/>
      <c r="J443" s="18"/>
      <c r="K443" s="157"/>
      <c r="L443" s="157"/>
      <c r="M443" s="4"/>
    </row>
    <row r="444" spans="2:15" x14ac:dyDescent="0.2">
      <c r="B444" s="6"/>
      <c r="C444" s="7"/>
      <c r="D444" s="7" t="s">
        <v>119</v>
      </c>
      <c r="E444" s="7"/>
      <c r="F444" s="7"/>
      <c r="G444" s="7"/>
      <c r="H444" s="7" t="s">
        <v>120</v>
      </c>
      <c r="I444" s="7"/>
      <c r="J444" s="7"/>
      <c r="K444" s="191" t="s">
        <v>441</v>
      </c>
      <c r="L444" s="191"/>
      <c r="M444" s="680"/>
    </row>
    <row r="445" spans="2:15" ht="13.5" thickBot="1" x14ac:dyDescent="0.25">
      <c r="B445" s="681"/>
      <c r="C445" s="682"/>
      <c r="D445" s="682" t="s">
        <v>122</v>
      </c>
      <c r="E445" s="682"/>
      <c r="F445" s="682"/>
      <c r="G445" s="682"/>
      <c r="H445" s="682" t="s">
        <v>123</v>
      </c>
      <c r="I445" s="682"/>
      <c r="J445" s="682"/>
      <c r="K445" s="682" t="s">
        <v>442</v>
      </c>
      <c r="L445" s="682"/>
      <c r="M445" s="683"/>
    </row>
  </sheetData>
  <mergeCells count="39">
    <mergeCell ref="B225:M225"/>
    <mergeCell ref="A183:F183"/>
    <mergeCell ref="G183:J183"/>
    <mergeCell ref="K183:M183"/>
    <mergeCell ref="A206:M206"/>
    <mergeCell ref="A207:F207"/>
    <mergeCell ref="G207:J207"/>
    <mergeCell ref="K207:M207"/>
    <mergeCell ref="A182:M182"/>
    <mergeCell ref="A126:M126"/>
    <mergeCell ref="A127:M127"/>
    <mergeCell ref="A135:F135"/>
    <mergeCell ref="G135:J135"/>
    <mergeCell ref="K135:M135"/>
    <mergeCell ref="A158:M158"/>
    <mergeCell ref="A159:F159"/>
    <mergeCell ref="G159:J159"/>
    <mergeCell ref="K159:M159"/>
    <mergeCell ref="A172:M172"/>
    <mergeCell ref="A173:M173"/>
    <mergeCell ref="A103:F103"/>
    <mergeCell ref="G103:J103"/>
    <mergeCell ref="K103:M103"/>
    <mergeCell ref="A110:M110"/>
    <mergeCell ref="A111:F111"/>
    <mergeCell ref="G111:J111"/>
    <mergeCell ref="K111:M111"/>
    <mergeCell ref="A93:M93"/>
    <mergeCell ref="A1:M1"/>
    <mergeCell ref="A2:M2"/>
    <mergeCell ref="A10:F10"/>
    <mergeCell ref="G10:J10"/>
    <mergeCell ref="K10:M10"/>
    <mergeCell ref="A44:M44"/>
    <mergeCell ref="A45:M45"/>
    <mergeCell ref="A53:F53"/>
    <mergeCell ref="G53:J53"/>
    <mergeCell ref="K53:M53"/>
    <mergeCell ref="A92:M92"/>
  </mergeCells>
  <pageMargins left="0.70866141732283472" right="0.70866141732283472" top="0.74803149606299213" bottom="0.74803149606299213" header="0.31496062992125984" footer="0.31496062992125984"/>
  <pageSetup paperSize="5" scale="75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79157-2A98-4818-B706-7E1ACEC4A477}">
  <dimension ref="A1:P139"/>
  <sheetViews>
    <sheetView topLeftCell="A111" workbookViewId="0">
      <selection activeCell="E134" sqref="E134"/>
    </sheetView>
  </sheetViews>
  <sheetFormatPr baseColWidth="10" defaultRowHeight="12.75" x14ac:dyDescent="0.2"/>
  <cols>
    <col min="1" max="1" width="7.5703125" style="1" customWidth="1"/>
    <col min="2" max="2" width="47.28515625" style="1" customWidth="1"/>
    <col min="3" max="3" width="4.85546875" style="1" bestFit="1" customWidth="1"/>
    <col min="4" max="4" width="12.42578125" style="1" bestFit="1" customWidth="1"/>
    <col min="5" max="5" width="9.5703125" style="1" bestFit="1" customWidth="1"/>
    <col min="6" max="6" width="14.28515625" style="1" customWidth="1"/>
    <col min="7" max="7" width="10.5703125" style="1" bestFit="1" customWidth="1"/>
    <col min="8" max="8" width="20" style="1" bestFit="1" customWidth="1"/>
    <col min="9" max="9" width="11.7109375" style="1" customWidth="1"/>
    <col min="10" max="10" width="4.42578125" style="1" bestFit="1" customWidth="1"/>
    <col min="11" max="11" width="13.85546875" style="1" bestFit="1" customWidth="1"/>
    <col min="12" max="12" width="19.85546875" style="1" customWidth="1"/>
    <col min="13" max="13" width="14" style="1" customWidth="1"/>
    <col min="14" max="256" width="11.42578125" style="1"/>
    <col min="257" max="257" width="7.5703125" style="1" customWidth="1"/>
    <col min="258" max="258" width="47.28515625" style="1" customWidth="1"/>
    <col min="259" max="259" width="4.85546875" style="1" bestFit="1" customWidth="1"/>
    <col min="260" max="260" width="12.42578125" style="1" bestFit="1" customWidth="1"/>
    <col min="261" max="261" width="9.5703125" style="1" bestFit="1" customWidth="1"/>
    <col min="262" max="262" width="14.28515625" style="1" customWidth="1"/>
    <col min="263" max="263" width="10.5703125" style="1" bestFit="1" customWidth="1"/>
    <col min="264" max="264" width="20" style="1" bestFit="1" customWidth="1"/>
    <col min="265" max="265" width="11.7109375" style="1" customWidth="1"/>
    <col min="266" max="266" width="4.42578125" style="1" bestFit="1" customWidth="1"/>
    <col min="267" max="267" width="13.85546875" style="1" bestFit="1" customWidth="1"/>
    <col min="268" max="268" width="19.85546875" style="1" customWidth="1"/>
    <col min="269" max="269" width="14" style="1" customWidth="1"/>
    <col min="270" max="512" width="11.42578125" style="1"/>
    <col min="513" max="513" width="7.5703125" style="1" customWidth="1"/>
    <col min="514" max="514" width="47.28515625" style="1" customWidth="1"/>
    <col min="515" max="515" width="4.85546875" style="1" bestFit="1" customWidth="1"/>
    <col min="516" max="516" width="12.42578125" style="1" bestFit="1" customWidth="1"/>
    <col min="517" max="517" width="9.5703125" style="1" bestFit="1" customWidth="1"/>
    <col min="518" max="518" width="14.28515625" style="1" customWidth="1"/>
    <col min="519" max="519" width="10.5703125" style="1" bestFit="1" customWidth="1"/>
    <col min="520" max="520" width="20" style="1" bestFit="1" customWidth="1"/>
    <col min="521" max="521" width="11.7109375" style="1" customWidth="1"/>
    <col min="522" max="522" width="4.42578125" style="1" bestFit="1" customWidth="1"/>
    <col min="523" max="523" width="13.85546875" style="1" bestFit="1" customWidth="1"/>
    <col min="524" max="524" width="19.85546875" style="1" customWidth="1"/>
    <col min="525" max="525" width="14" style="1" customWidth="1"/>
    <col min="526" max="768" width="11.42578125" style="1"/>
    <col min="769" max="769" width="7.5703125" style="1" customWidth="1"/>
    <col min="770" max="770" width="47.28515625" style="1" customWidth="1"/>
    <col min="771" max="771" width="4.85546875" style="1" bestFit="1" customWidth="1"/>
    <col min="772" max="772" width="12.42578125" style="1" bestFit="1" customWidth="1"/>
    <col min="773" max="773" width="9.5703125" style="1" bestFit="1" customWidth="1"/>
    <col min="774" max="774" width="14.28515625" style="1" customWidth="1"/>
    <col min="775" max="775" width="10.5703125" style="1" bestFit="1" customWidth="1"/>
    <col min="776" max="776" width="20" style="1" bestFit="1" customWidth="1"/>
    <col min="777" max="777" width="11.7109375" style="1" customWidth="1"/>
    <col min="778" max="778" width="4.42578125" style="1" bestFit="1" customWidth="1"/>
    <col min="779" max="779" width="13.85546875" style="1" bestFit="1" customWidth="1"/>
    <col min="780" max="780" width="19.85546875" style="1" customWidth="1"/>
    <col min="781" max="781" width="14" style="1" customWidth="1"/>
    <col min="782" max="1024" width="11.42578125" style="1"/>
    <col min="1025" max="1025" width="7.5703125" style="1" customWidth="1"/>
    <col min="1026" max="1026" width="47.28515625" style="1" customWidth="1"/>
    <col min="1027" max="1027" width="4.85546875" style="1" bestFit="1" customWidth="1"/>
    <col min="1028" max="1028" width="12.42578125" style="1" bestFit="1" customWidth="1"/>
    <col min="1029" max="1029" width="9.5703125" style="1" bestFit="1" customWidth="1"/>
    <col min="1030" max="1030" width="14.28515625" style="1" customWidth="1"/>
    <col min="1031" max="1031" width="10.5703125" style="1" bestFit="1" customWidth="1"/>
    <col min="1032" max="1032" width="20" style="1" bestFit="1" customWidth="1"/>
    <col min="1033" max="1033" width="11.7109375" style="1" customWidth="1"/>
    <col min="1034" max="1034" width="4.42578125" style="1" bestFit="1" customWidth="1"/>
    <col min="1035" max="1035" width="13.85546875" style="1" bestFit="1" customWidth="1"/>
    <col min="1036" max="1036" width="19.85546875" style="1" customWidth="1"/>
    <col min="1037" max="1037" width="14" style="1" customWidth="1"/>
    <col min="1038" max="1280" width="11.42578125" style="1"/>
    <col min="1281" max="1281" width="7.5703125" style="1" customWidth="1"/>
    <col min="1282" max="1282" width="47.28515625" style="1" customWidth="1"/>
    <col min="1283" max="1283" width="4.85546875" style="1" bestFit="1" customWidth="1"/>
    <col min="1284" max="1284" width="12.42578125" style="1" bestFit="1" customWidth="1"/>
    <col min="1285" max="1285" width="9.5703125" style="1" bestFit="1" customWidth="1"/>
    <col min="1286" max="1286" width="14.28515625" style="1" customWidth="1"/>
    <col min="1287" max="1287" width="10.5703125" style="1" bestFit="1" customWidth="1"/>
    <col min="1288" max="1288" width="20" style="1" bestFit="1" customWidth="1"/>
    <col min="1289" max="1289" width="11.7109375" style="1" customWidth="1"/>
    <col min="1290" max="1290" width="4.42578125" style="1" bestFit="1" customWidth="1"/>
    <col min="1291" max="1291" width="13.85546875" style="1" bestFit="1" customWidth="1"/>
    <col min="1292" max="1292" width="19.85546875" style="1" customWidth="1"/>
    <col min="1293" max="1293" width="14" style="1" customWidth="1"/>
    <col min="1294" max="1536" width="11.42578125" style="1"/>
    <col min="1537" max="1537" width="7.5703125" style="1" customWidth="1"/>
    <col min="1538" max="1538" width="47.28515625" style="1" customWidth="1"/>
    <col min="1539" max="1539" width="4.85546875" style="1" bestFit="1" customWidth="1"/>
    <col min="1540" max="1540" width="12.42578125" style="1" bestFit="1" customWidth="1"/>
    <col min="1541" max="1541" width="9.5703125" style="1" bestFit="1" customWidth="1"/>
    <col min="1542" max="1542" width="14.28515625" style="1" customWidth="1"/>
    <col min="1543" max="1543" width="10.5703125" style="1" bestFit="1" customWidth="1"/>
    <col min="1544" max="1544" width="20" style="1" bestFit="1" customWidth="1"/>
    <col min="1545" max="1545" width="11.7109375" style="1" customWidth="1"/>
    <col min="1546" max="1546" width="4.42578125" style="1" bestFit="1" customWidth="1"/>
    <col min="1547" max="1547" width="13.85546875" style="1" bestFit="1" customWidth="1"/>
    <col min="1548" max="1548" width="19.85546875" style="1" customWidth="1"/>
    <col min="1549" max="1549" width="14" style="1" customWidth="1"/>
    <col min="1550" max="1792" width="11.42578125" style="1"/>
    <col min="1793" max="1793" width="7.5703125" style="1" customWidth="1"/>
    <col min="1794" max="1794" width="47.28515625" style="1" customWidth="1"/>
    <col min="1795" max="1795" width="4.85546875" style="1" bestFit="1" customWidth="1"/>
    <col min="1796" max="1796" width="12.42578125" style="1" bestFit="1" customWidth="1"/>
    <col min="1797" max="1797" width="9.5703125" style="1" bestFit="1" customWidth="1"/>
    <col min="1798" max="1798" width="14.28515625" style="1" customWidth="1"/>
    <col min="1799" max="1799" width="10.5703125" style="1" bestFit="1" customWidth="1"/>
    <col min="1800" max="1800" width="20" style="1" bestFit="1" customWidth="1"/>
    <col min="1801" max="1801" width="11.7109375" style="1" customWidth="1"/>
    <col min="1802" max="1802" width="4.42578125" style="1" bestFit="1" customWidth="1"/>
    <col min="1803" max="1803" width="13.85546875" style="1" bestFit="1" customWidth="1"/>
    <col min="1804" max="1804" width="19.85546875" style="1" customWidth="1"/>
    <col min="1805" max="1805" width="14" style="1" customWidth="1"/>
    <col min="1806" max="2048" width="11.42578125" style="1"/>
    <col min="2049" max="2049" width="7.5703125" style="1" customWidth="1"/>
    <col min="2050" max="2050" width="47.28515625" style="1" customWidth="1"/>
    <col min="2051" max="2051" width="4.85546875" style="1" bestFit="1" customWidth="1"/>
    <col min="2052" max="2052" width="12.42578125" style="1" bestFit="1" customWidth="1"/>
    <col min="2053" max="2053" width="9.5703125" style="1" bestFit="1" customWidth="1"/>
    <col min="2054" max="2054" width="14.28515625" style="1" customWidth="1"/>
    <col min="2055" max="2055" width="10.5703125" style="1" bestFit="1" customWidth="1"/>
    <col min="2056" max="2056" width="20" style="1" bestFit="1" customWidth="1"/>
    <col min="2057" max="2057" width="11.7109375" style="1" customWidth="1"/>
    <col min="2058" max="2058" width="4.42578125" style="1" bestFit="1" customWidth="1"/>
    <col min="2059" max="2059" width="13.85546875" style="1" bestFit="1" customWidth="1"/>
    <col min="2060" max="2060" width="19.85546875" style="1" customWidth="1"/>
    <col min="2061" max="2061" width="14" style="1" customWidth="1"/>
    <col min="2062" max="2304" width="11.42578125" style="1"/>
    <col min="2305" max="2305" width="7.5703125" style="1" customWidth="1"/>
    <col min="2306" max="2306" width="47.28515625" style="1" customWidth="1"/>
    <col min="2307" max="2307" width="4.85546875" style="1" bestFit="1" customWidth="1"/>
    <col min="2308" max="2308" width="12.42578125" style="1" bestFit="1" customWidth="1"/>
    <col min="2309" max="2309" width="9.5703125" style="1" bestFit="1" customWidth="1"/>
    <col min="2310" max="2310" width="14.28515625" style="1" customWidth="1"/>
    <col min="2311" max="2311" width="10.5703125" style="1" bestFit="1" customWidth="1"/>
    <col min="2312" max="2312" width="20" style="1" bestFit="1" customWidth="1"/>
    <col min="2313" max="2313" width="11.7109375" style="1" customWidth="1"/>
    <col min="2314" max="2314" width="4.42578125" style="1" bestFit="1" customWidth="1"/>
    <col min="2315" max="2315" width="13.85546875" style="1" bestFit="1" customWidth="1"/>
    <col min="2316" max="2316" width="19.85546875" style="1" customWidth="1"/>
    <col min="2317" max="2317" width="14" style="1" customWidth="1"/>
    <col min="2318" max="2560" width="11.42578125" style="1"/>
    <col min="2561" max="2561" width="7.5703125" style="1" customWidth="1"/>
    <col min="2562" max="2562" width="47.28515625" style="1" customWidth="1"/>
    <col min="2563" max="2563" width="4.85546875" style="1" bestFit="1" customWidth="1"/>
    <col min="2564" max="2564" width="12.42578125" style="1" bestFit="1" customWidth="1"/>
    <col min="2565" max="2565" width="9.5703125" style="1" bestFit="1" customWidth="1"/>
    <col min="2566" max="2566" width="14.28515625" style="1" customWidth="1"/>
    <col min="2567" max="2567" width="10.5703125" style="1" bestFit="1" customWidth="1"/>
    <col min="2568" max="2568" width="20" style="1" bestFit="1" customWidth="1"/>
    <col min="2569" max="2569" width="11.7109375" style="1" customWidth="1"/>
    <col min="2570" max="2570" width="4.42578125" style="1" bestFit="1" customWidth="1"/>
    <col min="2571" max="2571" width="13.85546875" style="1" bestFit="1" customWidth="1"/>
    <col min="2572" max="2572" width="19.85546875" style="1" customWidth="1"/>
    <col min="2573" max="2573" width="14" style="1" customWidth="1"/>
    <col min="2574" max="2816" width="11.42578125" style="1"/>
    <col min="2817" max="2817" width="7.5703125" style="1" customWidth="1"/>
    <col min="2818" max="2818" width="47.28515625" style="1" customWidth="1"/>
    <col min="2819" max="2819" width="4.85546875" style="1" bestFit="1" customWidth="1"/>
    <col min="2820" max="2820" width="12.42578125" style="1" bestFit="1" customWidth="1"/>
    <col min="2821" max="2821" width="9.5703125" style="1" bestFit="1" customWidth="1"/>
    <col min="2822" max="2822" width="14.28515625" style="1" customWidth="1"/>
    <col min="2823" max="2823" width="10.5703125" style="1" bestFit="1" customWidth="1"/>
    <col min="2824" max="2824" width="20" style="1" bestFit="1" customWidth="1"/>
    <col min="2825" max="2825" width="11.7109375" style="1" customWidth="1"/>
    <col min="2826" max="2826" width="4.42578125" style="1" bestFit="1" customWidth="1"/>
    <col min="2827" max="2827" width="13.85546875" style="1" bestFit="1" customWidth="1"/>
    <col min="2828" max="2828" width="19.85546875" style="1" customWidth="1"/>
    <col min="2829" max="2829" width="14" style="1" customWidth="1"/>
    <col min="2830" max="3072" width="11.42578125" style="1"/>
    <col min="3073" max="3073" width="7.5703125" style="1" customWidth="1"/>
    <col min="3074" max="3074" width="47.28515625" style="1" customWidth="1"/>
    <col min="3075" max="3075" width="4.85546875" style="1" bestFit="1" customWidth="1"/>
    <col min="3076" max="3076" width="12.42578125" style="1" bestFit="1" customWidth="1"/>
    <col min="3077" max="3077" width="9.5703125" style="1" bestFit="1" customWidth="1"/>
    <col min="3078" max="3078" width="14.28515625" style="1" customWidth="1"/>
    <col min="3079" max="3079" width="10.5703125" style="1" bestFit="1" customWidth="1"/>
    <col min="3080" max="3080" width="20" style="1" bestFit="1" customWidth="1"/>
    <col min="3081" max="3081" width="11.7109375" style="1" customWidth="1"/>
    <col min="3082" max="3082" width="4.42578125" style="1" bestFit="1" customWidth="1"/>
    <col min="3083" max="3083" width="13.85546875" style="1" bestFit="1" customWidth="1"/>
    <col min="3084" max="3084" width="19.85546875" style="1" customWidth="1"/>
    <col min="3085" max="3085" width="14" style="1" customWidth="1"/>
    <col min="3086" max="3328" width="11.42578125" style="1"/>
    <col min="3329" max="3329" width="7.5703125" style="1" customWidth="1"/>
    <col min="3330" max="3330" width="47.28515625" style="1" customWidth="1"/>
    <col min="3331" max="3331" width="4.85546875" style="1" bestFit="1" customWidth="1"/>
    <col min="3332" max="3332" width="12.42578125" style="1" bestFit="1" customWidth="1"/>
    <col min="3333" max="3333" width="9.5703125" style="1" bestFit="1" customWidth="1"/>
    <col min="3334" max="3334" width="14.28515625" style="1" customWidth="1"/>
    <col min="3335" max="3335" width="10.5703125" style="1" bestFit="1" customWidth="1"/>
    <col min="3336" max="3336" width="20" style="1" bestFit="1" customWidth="1"/>
    <col min="3337" max="3337" width="11.7109375" style="1" customWidth="1"/>
    <col min="3338" max="3338" width="4.42578125" style="1" bestFit="1" customWidth="1"/>
    <col min="3339" max="3339" width="13.85546875" style="1" bestFit="1" customWidth="1"/>
    <col min="3340" max="3340" width="19.85546875" style="1" customWidth="1"/>
    <col min="3341" max="3341" width="14" style="1" customWidth="1"/>
    <col min="3342" max="3584" width="11.42578125" style="1"/>
    <col min="3585" max="3585" width="7.5703125" style="1" customWidth="1"/>
    <col min="3586" max="3586" width="47.28515625" style="1" customWidth="1"/>
    <col min="3587" max="3587" width="4.85546875" style="1" bestFit="1" customWidth="1"/>
    <col min="3588" max="3588" width="12.42578125" style="1" bestFit="1" customWidth="1"/>
    <col min="3589" max="3589" width="9.5703125" style="1" bestFit="1" customWidth="1"/>
    <col min="3590" max="3590" width="14.28515625" style="1" customWidth="1"/>
    <col min="3591" max="3591" width="10.5703125" style="1" bestFit="1" customWidth="1"/>
    <col min="3592" max="3592" width="20" style="1" bestFit="1" customWidth="1"/>
    <col min="3593" max="3593" width="11.7109375" style="1" customWidth="1"/>
    <col min="3594" max="3594" width="4.42578125" style="1" bestFit="1" customWidth="1"/>
    <col min="3595" max="3595" width="13.85546875" style="1" bestFit="1" customWidth="1"/>
    <col min="3596" max="3596" width="19.85546875" style="1" customWidth="1"/>
    <col min="3597" max="3597" width="14" style="1" customWidth="1"/>
    <col min="3598" max="3840" width="11.42578125" style="1"/>
    <col min="3841" max="3841" width="7.5703125" style="1" customWidth="1"/>
    <col min="3842" max="3842" width="47.28515625" style="1" customWidth="1"/>
    <col min="3843" max="3843" width="4.85546875" style="1" bestFit="1" customWidth="1"/>
    <col min="3844" max="3844" width="12.42578125" style="1" bestFit="1" customWidth="1"/>
    <col min="3845" max="3845" width="9.5703125" style="1" bestFit="1" customWidth="1"/>
    <col min="3846" max="3846" width="14.28515625" style="1" customWidth="1"/>
    <col min="3847" max="3847" width="10.5703125" style="1" bestFit="1" customWidth="1"/>
    <col min="3848" max="3848" width="20" style="1" bestFit="1" customWidth="1"/>
    <col min="3849" max="3849" width="11.7109375" style="1" customWidth="1"/>
    <col min="3850" max="3850" width="4.42578125" style="1" bestFit="1" customWidth="1"/>
    <col min="3851" max="3851" width="13.85546875" style="1" bestFit="1" customWidth="1"/>
    <col min="3852" max="3852" width="19.85546875" style="1" customWidth="1"/>
    <col min="3853" max="3853" width="14" style="1" customWidth="1"/>
    <col min="3854" max="4096" width="11.42578125" style="1"/>
    <col min="4097" max="4097" width="7.5703125" style="1" customWidth="1"/>
    <col min="4098" max="4098" width="47.28515625" style="1" customWidth="1"/>
    <col min="4099" max="4099" width="4.85546875" style="1" bestFit="1" customWidth="1"/>
    <col min="4100" max="4100" width="12.42578125" style="1" bestFit="1" customWidth="1"/>
    <col min="4101" max="4101" width="9.5703125" style="1" bestFit="1" customWidth="1"/>
    <col min="4102" max="4102" width="14.28515625" style="1" customWidth="1"/>
    <col min="4103" max="4103" width="10.5703125" style="1" bestFit="1" customWidth="1"/>
    <col min="4104" max="4104" width="20" style="1" bestFit="1" customWidth="1"/>
    <col min="4105" max="4105" width="11.7109375" style="1" customWidth="1"/>
    <col min="4106" max="4106" width="4.42578125" style="1" bestFit="1" customWidth="1"/>
    <col min="4107" max="4107" width="13.85546875" style="1" bestFit="1" customWidth="1"/>
    <col min="4108" max="4108" width="19.85546875" style="1" customWidth="1"/>
    <col min="4109" max="4109" width="14" style="1" customWidth="1"/>
    <col min="4110" max="4352" width="11.42578125" style="1"/>
    <col min="4353" max="4353" width="7.5703125" style="1" customWidth="1"/>
    <col min="4354" max="4354" width="47.28515625" style="1" customWidth="1"/>
    <col min="4355" max="4355" width="4.85546875" style="1" bestFit="1" customWidth="1"/>
    <col min="4356" max="4356" width="12.42578125" style="1" bestFit="1" customWidth="1"/>
    <col min="4357" max="4357" width="9.5703125" style="1" bestFit="1" customWidth="1"/>
    <col min="4358" max="4358" width="14.28515625" style="1" customWidth="1"/>
    <col min="4359" max="4359" width="10.5703125" style="1" bestFit="1" customWidth="1"/>
    <col min="4360" max="4360" width="20" style="1" bestFit="1" customWidth="1"/>
    <col min="4361" max="4361" width="11.7109375" style="1" customWidth="1"/>
    <col min="4362" max="4362" width="4.42578125" style="1" bestFit="1" customWidth="1"/>
    <col min="4363" max="4363" width="13.85546875" style="1" bestFit="1" customWidth="1"/>
    <col min="4364" max="4364" width="19.85546875" style="1" customWidth="1"/>
    <col min="4365" max="4365" width="14" style="1" customWidth="1"/>
    <col min="4366" max="4608" width="11.42578125" style="1"/>
    <col min="4609" max="4609" width="7.5703125" style="1" customWidth="1"/>
    <col min="4610" max="4610" width="47.28515625" style="1" customWidth="1"/>
    <col min="4611" max="4611" width="4.85546875" style="1" bestFit="1" customWidth="1"/>
    <col min="4612" max="4612" width="12.42578125" style="1" bestFit="1" customWidth="1"/>
    <col min="4613" max="4613" width="9.5703125" style="1" bestFit="1" customWidth="1"/>
    <col min="4614" max="4614" width="14.28515625" style="1" customWidth="1"/>
    <col min="4615" max="4615" width="10.5703125" style="1" bestFit="1" customWidth="1"/>
    <col min="4616" max="4616" width="20" style="1" bestFit="1" customWidth="1"/>
    <col min="4617" max="4617" width="11.7109375" style="1" customWidth="1"/>
    <col min="4618" max="4618" width="4.42578125" style="1" bestFit="1" customWidth="1"/>
    <col min="4619" max="4619" width="13.85546875" style="1" bestFit="1" customWidth="1"/>
    <col min="4620" max="4620" width="19.85546875" style="1" customWidth="1"/>
    <col min="4621" max="4621" width="14" style="1" customWidth="1"/>
    <col min="4622" max="4864" width="11.42578125" style="1"/>
    <col min="4865" max="4865" width="7.5703125" style="1" customWidth="1"/>
    <col min="4866" max="4866" width="47.28515625" style="1" customWidth="1"/>
    <col min="4867" max="4867" width="4.85546875" style="1" bestFit="1" customWidth="1"/>
    <col min="4868" max="4868" width="12.42578125" style="1" bestFit="1" customWidth="1"/>
    <col min="4869" max="4869" width="9.5703125" style="1" bestFit="1" customWidth="1"/>
    <col min="4870" max="4870" width="14.28515625" style="1" customWidth="1"/>
    <col min="4871" max="4871" width="10.5703125" style="1" bestFit="1" customWidth="1"/>
    <col min="4872" max="4872" width="20" style="1" bestFit="1" customWidth="1"/>
    <col min="4873" max="4873" width="11.7109375" style="1" customWidth="1"/>
    <col min="4874" max="4874" width="4.42578125" style="1" bestFit="1" customWidth="1"/>
    <col min="4875" max="4875" width="13.85546875" style="1" bestFit="1" customWidth="1"/>
    <col min="4876" max="4876" width="19.85546875" style="1" customWidth="1"/>
    <col min="4877" max="4877" width="14" style="1" customWidth="1"/>
    <col min="4878" max="5120" width="11.42578125" style="1"/>
    <col min="5121" max="5121" width="7.5703125" style="1" customWidth="1"/>
    <col min="5122" max="5122" width="47.28515625" style="1" customWidth="1"/>
    <col min="5123" max="5123" width="4.85546875" style="1" bestFit="1" customWidth="1"/>
    <col min="5124" max="5124" width="12.42578125" style="1" bestFit="1" customWidth="1"/>
    <col min="5125" max="5125" width="9.5703125" style="1" bestFit="1" customWidth="1"/>
    <col min="5126" max="5126" width="14.28515625" style="1" customWidth="1"/>
    <col min="5127" max="5127" width="10.5703125" style="1" bestFit="1" customWidth="1"/>
    <col min="5128" max="5128" width="20" style="1" bestFit="1" customWidth="1"/>
    <col min="5129" max="5129" width="11.7109375" style="1" customWidth="1"/>
    <col min="5130" max="5130" width="4.42578125" style="1" bestFit="1" customWidth="1"/>
    <col min="5131" max="5131" width="13.85546875" style="1" bestFit="1" customWidth="1"/>
    <col min="5132" max="5132" width="19.85546875" style="1" customWidth="1"/>
    <col min="5133" max="5133" width="14" style="1" customWidth="1"/>
    <col min="5134" max="5376" width="11.42578125" style="1"/>
    <col min="5377" max="5377" width="7.5703125" style="1" customWidth="1"/>
    <col min="5378" max="5378" width="47.28515625" style="1" customWidth="1"/>
    <col min="5379" max="5379" width="4.85546875" style="1" bestFit="1" customWidth="1"/>
    <col min="5380" max="5380" width="12.42578125" style="1" bestFit="1" customWidth="1"/>
    <col min="5381" max="5381" width="9.5703125" style="1" bestFit="1" customWidth="1"/>
    <col min="5382" max="5382" width="14.28515625" style="1" customWidth="1"/>
    <col min="5383" max="5383" width="10.5703125" style="1" bestFit="1" customWidth="1"/>
    <col min="5384" max="5384" width="20" style="1" bestFit="1" customWidth="1"/>
    <col min="5385" max="5385" width="11.7109375" style="1" customWidth="1"/>
    <col min="5386" max="5386" width="4.42578125" style="1" bestFit="1" customWidth="1"/>
    <col min="5387" max="5387" width="13.85546875" style="1" bestFit="1" customWidth="1"/>
    <col min="5388" max="5388" width="19.85546875" style="1" customWidth="1"/>
    <col min="5389" max="5389" width="14" style="1" customWidth="1"/>
    <col min="5390" max="5632" width="11.42578125" style="1"/>
    <col min="5633" max="5633" width="7.5703125" style="1" customWidth="1"/>
    <col min="5634" max="5634" width="47.28515625" style="1" customWidth="1"/>
    <col min="5635" max="5635" width="4.85546875" style="1" bestFit="1" customWidth="1"/>
    <col min="5636" max="5636" width="12.42578125" style="1" bestFit="1" customWidth="1"/>
    <col min="5637" max="5637" width="9.5703125" style="1" bestFit="1" customWidth="1"/>
    <col min="5638" max="5638" width="14.28515625" style="1" customWidth="1"/>
    <col min="5639" max="5639" width="10.5703125" style="1" bestFit="1" customWidth="1"/>
    <col min="5640" max="5640" width="20" style="1" bestFit="1" customWidth="1"/>
    <col min="5641" max="5641" width="11.7109375" style="1" customWidth="1"/>
    <col min="5642" max="5642" width="4.42578125" style="1" bestFit="1" customWidth="1"/>
    <col min="5643" max="5643" width="13.85546875" style="1" bestFit="1" customWidth="1"/>
    <col min="5644" max="5644" width="19.85546875" style="1" customWidth="1"/>
    <col min="5645" max="5645" width="14" style="1" customWidth="1"/>
    <col min="5646" max="5888" width="11.42578125" style="1"/>
    <col min="5889" max="5889" width="7.5703125" style="1" customWidth="1"/>
    <col min="5890" max="5890" width="47.28515625" style="1" customWidth="1"/>
    <col min="5891" max="5891" width="4.85546875" style="1" bestFit="1" customWidth="1"/>
    <col min="5892" max="5892" width="12.42578125" style="1" bestFit="1" customWidth="1"/>
    <col min="5893" max="5893" width="9.5703125" style="1" bestFit="1" customWidth="1"/>
    <col min="5894" max="5894" width="14.28515625" style="1" customWidth="1"/>
    <col min="5895" max="5895" width="10.5703125" style="1" bestFit="1" customWidth="1"/>
    <col min="5896" max="5896" width="20" style="1" bestFit="1" customWidth="1"/>
    <col min="5897" max="5897" width="11.7109375" style="1" customWidth="1"/>
    <col min="5898" max="5898" width="4.42578125" style="1" bestFit="1" customWidth="1"/>
    <col min="5899" max="5899" width="13.85546875" style="1" bestFit="1" customWidth="1"/>
    <col min="5900" max="5900" width="19.85546875" style="1" customWidth="1"/>
    <col min="5901" max="5901" width="14" style="1" customWidth="1"/>
    <col min="5902" max="6144" width="11.42578125" style="1"/>
    <col min="6145" max="6145" width="7.5703125" style="1" customWidth="1"/>
    <col min="6146" max="6146" width="47.28515625" style="1" customWidth="1"/>
    <col min="6147" max="6147" width="4.85546875" style="1" bestFit="1" customWidth="1"/>
    <col min="6148" max="6148" width="12.42578125" style="1" bestFit="1" customWidth="1"/>
    <col min="6149" max="6149" width="9.5703125" style="1" bestFit="1" customWidth="1"/>
    <col min="6150" max="6150" width="14.28515625" style="1" customWidth="1"/>
    <col min="6151" max="6151" width="10.5703125" style="1" bestFit="1" customWidth="1"/>
    <col min="6152" max="6152" width="20" style="1" bestFit="1" customWidth="1"/>
    <col min="6153" max="6153" width="11.7109375" style="1" customWidth="1"/>
    <col min="6154" max="6154" width="4.42578125" style="1" bestFit="1" customWidth="1"/>
    <col min="6155" max="6155" width="13.85546875" style="1" bestFit="1" customWidth="1"/>
    <col min="6156" max="6156" width="19.85546875" style="1" customWidth="1"/>
    <col min="6157" max="6157" width="14" style="1" customWidth="1"/>
    <col min="6158" max="6400" width="11.42578125" style="1"/>
    <col min="6401" max="6401" width="7.5703125" style="1" customWidth="1"/>
    <col min="6402" max="6402" width="47.28515625" style="1" customWidth="1"/>
    <col min="6403" max="6403" width="4.85546875" style="1" bestFit="1" customWidth="1"/>
    <col min="6404" max="6404" width="12.42578125" style="1" bestFit="1" customWidth="1"/>
    <col min="6405" max="6405" width="9.5703125" style="1" bestFit="1" customWidth="1"/>
    <col min="6406" max="6406" width="14.28515625" style="1" customWidth="1"/>
    <col min="6407" max="6407" width="10.5703125" style="1" bestFit="1" customWidth="1"/>
    <col min="6408" max="6408" width="20" style="1" bestFit="1" customWidth="1"/>
    <col min="6409" max="6409" width="11.7109375" style="1" customWidth="1"/>
    <col min="6410" max="6410" width="4.42578125" style="1" bestFit="1" customWidth="1"/>
    <col min="6411" max="6411" width="13.85546875" style="1" bestFit="1" customWidth="1"/>
    <col min="6412" max="6412" width="19.85546875" style="1" customWidth="1"/>
    <col min="6413" max="6413" width="14" style="1" customWidth="1"/>
    <col min="6414" max="6656" width="11.42578125" style="1"/>
    <col min="6657" max="6657" width="7.5703125" style="1" customWidth="1"/>
    <col min="6658" max="6658" width="47.28515625" style="1" customWidth="1"/>
    <col min="6659" max="6659" width="4.85546875" style="1" bestFit="1" customWidth="1"/>
    <col min="6660" max="6660" width="12.42578125" style="1" bestFit="1" customWidth="1"/>
    <col min="6661" max="6661" width="9.5703125" style="1" bestFit="1" customWidth="1"/>
    <col min="6662" max="6662" width="14.28515625" style="1" customWidth="1"/>
    <col min="6663" max="6663" width="10.5703125" style="1" bestFit="1" customWidth="1"/>
    <col min="6664" max="6664" width="20" style="1" bestFit="1" customWidth="1"/>
    <col min="6665" max="6665" width="11.7109375" style="1" customWidth="1"/>
    <col min="6666" max="6666" width="4.42578125" style="1" bestFit="1" customWidth="1"/>
    <col min="6667" max="6667" width="13.85546875" style="1" bestFit="1" customWidth="1"/>
    <col min="6668" max="6668" width="19.85546875" style="1" customWidth="1"/>
    <col min="6669" max="6669" width="14" style="1" customWidth="1"/>
    <col min="6670" max="6912" width="11.42578125" style="1"/>
    <col min="6913" max="6913" width="7.5703125" style="1" customWidth="1"/>
    <col min="6914" max="6914" width="47.28515625" style="1" customWidth="1"/>
    <col min="6915" max="6915" width="4.85546875" style="1" bestFit="1" customWidth="1"/>
    <col min="6916" max="6916" width="12.42578125" style="1" bestFit="1" customWidth="1"/>
    <col min="6917" max="6917" width="9.5703125" style="1" bestFit="1" customWidth="1"/>
    <col min="6918" max="6918" width="14.28515625" style="1" customWidth="1"/>
    <col min="6919" max="6919" width="10.5703125" style="1" bestFit="1" customWidth="1"/>
    <col min="6920" max="6920" width="20" style="1" bestFit="1" customWidth="1"/>
    <col min="6921" max="6921" width="11.7109375" style="1" customWidth="1"/>
    <col min="6922" max="6922" width="4.42578125" style="1" bestFit="1" customWidth="1"/>
    <col min="6923" max="6923" width="13.85546875" style="1" bestFit="1" customWidth="1"/>
    <col min="6924" max="6924" width="19.85546875" style="1" customWidth="1"/>
    <col min="6925" max="6925" width="14" style="1" customWidth="1"/>
    <col min="6926" max="7168" width="11.42578125" style="1"/>
    <col min="7169" max="7169" width="7.5703125" style="1" customWidth="1"/>
    <col min="7170" max="7170" width="47.28515625" style="1" customWidth="1"/>
    <col min="7171" max="7171" width="4.85546875" style="1" bestFit="1" customWidth="1"/>
    <col min="7172" max="7172" width="12.42578125" style="1" bestFit="1" customWidth="1"/>
    <col min="7173" max="7173" width="9.5703125" style="1" bestFit="1" customWidth="1"/>
    <col min="7174" max="7174" width="14.28515625" style="1" customWidth="1"/>
    <col min="7175" max="7175" width="10.5703125" style="1" bestFit="1" customWidth="1"/>
    <col min="7176" max="7176" width="20" style="1" bestFit="1" customWidth="1"/>
    <col min="7177" max="7177" width="11.7109375" style="1" customWidth="1"/>
    <col min="7178" max="7178" width="4.42578125" style="1" bestFit="1" customWidth="1"/>
    <col min="7179" max="7179" width="13.85546875" style="1" bestFit="1" customWidth="1"/>
    <col min="7180" max="7180" width="19.85546875" style="1" customWidth="1"/>
    <col min="7181" max="7181" width="14" style="1" customWidth="1"/>
    <col min="7182" max="7424" width="11.42578125" style="1"/>
    <col min="7425" max="7425" width="7.5703125" style="1" customWidth="1"/>
    <col min="7426" max="7426" width="47.28515625" style="1" customWidth="1"/>
    <col min="7427" max="7427" width="4.85546875" style="1" bestFit="1" customWidth="1"/>
    <col min="7428" max="7428" width="12.42578125" style="1" bestFit="1" customWidth="1"/>
    <col min="7429" max="7429" width="9.5703125" style="1" bestFit="1" customWidth="1"/>
    <col min="7430" max="7430" width="14.28515625" style="1" customWidth="1"/>
    <col min="7431" max="7431" width="10.5703125" style="1" bestFit="1" customWidth="1"/>
    <col min="7432" max="7432" width="20" style="1" bestFit="1" customWidth="1"/>
    <col min="7433" max="7433" width="11.7109375" style="1" customWidth="1"/>
    <col min="7434" max="7434" width="4.42578125" style="1" bestFit="1" customWidth="1"/>
    <col min="7435" max="7435" width="13.85546875" style="1" bestFit="1" customWidth="1"/>
    <col min="7436" max="7436" width="19.85546875" style="1" customWidth="1"/>
    <col min="7437" max="7437" width="14" style="1" customWidth="1"/>
    <col min="7438" max="7680" width="11.42578125" style="1"/>
    <col min="7681" max="7681" width="7.5703125" style="1" customWidth="1"/>
    <col min="7682" max="7682" width="47.28515625" style="1" customWidth="1"/>
    <col min="7683" max="7683" width="4.85546875" style="1" bestFit="1" customWidth="1"/>
    <col min="7684" max="7684" width="12.42578125" style="1" bestFit="1" customWidth="1"/>
    <col min="7685" max="7685" width="9.5703125" style="1" bestFit="1" customWidth="1"/>
    <col min="7686" max="7686" width="14.28515625" style="1" customWidth="1"/>
    <col min="7687" max="7687" width="10.5703125" style="1" bestFit="1" customWidth="1"/>
    <col min="7688" max="7688" width="20" style="1" bestFit="1" customWidth="1"/>
    <col min="7689" max="7689" width="11.7109375" style="1" customWidth="1"/>
    <col min="7690" max="7690" width="4.42578125" style="1" bestFit="1" customWidth="1"/>
    <col min="7691" max="7691" width="13.85546875" style="1" bestFit="1" customWidth="1"/>
    <col min="7692" max="7692" width="19.85546875" style="1" customWidth="1"/>
    <col min="7693" max="7693" width="14" style="1" customWidth="1"/>
    <col min="7694" max="7936" width="11.42578125" style="1"/>
    <col min="7937" max="7937" width="7.5703125" style="1" customWidth="1"/>
    <col min="7938" max="7938" width="47.28515625" style="1" customWidth="1"/>
    <col min="7939" max="7939" width="4.85546875" style="1" bestFit="1" customWidth="1"/>
    <col min="7940" max="7940" width="12.42578125" style="1" bestFit="1" customWidth="1"/>
    <col min="7941" max="7941" width="9.5703125" style="1" bestFit="1" customWidth="1"/>
    <col min="7942" max="7942" width="14.28515625" style="1" customWidth="1"/>
    <col min="7943" max="7943" width="10.5703125" style="1" bestFit="1" customWidth="1"/>
    <col min="7944" max="7944" width="20" style="1" bestFit="1" customWidth="1"/>
    <col min="7945" max="7945" width="11.7109375" style="1" customWidth="1"/>
    <col min="7946" max="7946" width="4.42578125" style="1" bestFit="1" customWidth="1"/>
    <col min="7947" max="7947" width="13.85546875" style="1" bestFit="1" customWidth="1"/>
    <col min="7948" max="7948" width="19.85546875" style="1" customWidth="1"/>
    <col min="7949" max="7949" width="14" style="1" customWidth="1"/>
    <col min="7950" max="8192" width="11.42578125" style="1"/>
    <col min="8193" max="8193" width="7.5703125" style="1" customWidth="1"/>
    <col min="8194" max="8194" width="47.28515625" style="1" customWidth="1"/>
    <col min="8195" max="8195" width="4.85546875" style="1" bestFit="1" customWidth="1"/>
    <col min="8196" max="8196" width="12.42578125" style="1" bestFit="1" customWidth="1"/>
    <col min="8197" max="8197" width="9.5703125" style="1" bestFit="1" customWidth="1"/>
    <col min="8198" max="8198" width="14.28515625" style="1" customWidth="1"/>
    <col min="8199" max="8199" width="10.5703125" style="1" bestFit="1" customWidth="1"/>
    <col min="8200" max="8200" width="20" style="1" bestFit="1" customWidth="1"/>
    <col min="8201" max="8201" width="11.7109375" style="1" customWidth="1"/>
    <col min="8202" max="8202" width="4.42578125" style="1" bestFit="1" customWidth="1"/>
    <col min="8203" max="8203" width="13.85546875" style="1" bestFit="1" customWidth="1"/>
    <col min="8204" max="8204" width="19.85546875" style="1" customWidth="1"/>
    <col min="8205" max="8205" width="14" style="1" customWidth="1"/>
    <col min="8206" max="8448" width="11.42578125" style="1"/>
    <col min="8449" max="8449" width="7.5703125" style="1" customWidth="1"/>
    <col min="8450" max="8450" width="47.28515625" style="1" customWidth="1"/>
    <col min="8451" max="8451" width="4.85546875" style="1" bestFit="1" customWidth="1"/>
    <col min="8452" max="8452" width="12.42578125" style="1" bestFit="1" customWidth="1"/>
    <col min="8453" max="8453" width="9.5703125" style="1" bestFit="1" customWidth="1"/>
    <col min="8454" max="8454" width="14.28515625" style="1" customWidth="1"/>
    <col min="8455" max="8455" width="10.5703125" style="1" bestFit="1" customWidth="1"/>
    <col min="8456" max="8456" width="20" style="1" bestFit="1" customWidth="1"/>
    <col min="8457" max="8457" width="11.7109375" style="1" customWidth="1"/>
    <col min="8458" max="8458" width="4.42578125" style="1" bestFit="1" customWidth="1"/>
    <col min="8459" max="8459" width="13.85546875" style="1" bestFit="1" customWidth="1"/>
    <col min="8460" max="8460" width="19.85546875" style="1" customWidth="1"/>
    <col min="8461" max="8461" width="14" style="1" customWidth="1"/>
    <col min="8462" max="8704" width="11.42578125" style="1"/>
    <col min="8705" max="8705" width="7.5703125" style="1" customWidth="1"/>
    <col min="8706" max="8706" width="47.28515625" style="1" customWidth="1"/>
    <col min="8707" max="8707" width="4.85546875" style="1" bestFit="1" customWidth="1"/>
    <col min="8708" max="8708" width="12.42578125" style="1" bestFit="1" customWidth="1"/>
    <col min="8709" max="8709" width="9.5703125" style="1" bestFit="1" customWidth="1"/>
    <col min="8710" max="8710" width="14.28515625" style="1" customWidth="1"/>
    <col min="8711" max="8711" width="10.5703125" style="1" bestFit="1" customWidth="1"/>
    <col min="8712" max="8712" width="20" style="1" bestFit="1" customWidth="1"/>
    <col min="8713" max="8713" width="11.7109375" style="1" customWidth="1"/>
    <col min="8714" max="8714" width="4.42578125" style="1" bestFit="1" customWidth="1"/>
    <col min="8715" max="8715" width="13.85546875" style="1" bestFit="1" customWidth="1"/>
    <col min="8716" max="8716" width="19.85546875" style="1" customWidth="1"/>
    <col min="8717" max="8717" width="14" style="1" customWidth="1"/>
    <col min="8718" max="8960" width="11.42578125" style="1"/>
    <col min="8961" max="8961" width="7.5703125" style="1" customWidth="1"/>
    <col min="8962" max="8962" width="47.28515625" style="1" customWidth="1"/>
    <col min="8963" max="8963" width="4.85546875" style="1" bestFit="1" customWidth="1"/>
    <col min="8964" max="8964" width="12.42578125" style="1" bestFit="1" customWidth="1"/>
    <col min="8965" max="8965" width="9.5703125" style="1" bestFit="1" customWidth="1"/>
    <col min="8966" max="8966" width="14.28515625" style="1" customWidth="1"/>
    <col min="8967" max="8967" width="10.5703125" style="1" bestFit="1" customWidth="1"/>
    <col min="8968" max="8968" width="20" style="1" bestFit="1" customWidth="1"/>
    <col min="8969" max="8969" width="11.7109375" style="1" customWidth="1"/>
    <col min="8970" max="8970" width="4.42578125" style="1" bestFit="1" customWidth="1"/>
    <col min="8971" max="8971" width="13.85546875" style="1" bestFit="1" customWidth="1"/>
    <col min="8972" max="8972" width="19.85546875" style="1" customWidth="1"/>
    <col min="8973" max="8973" width="14" style="1" customWidth="1"/>
    <col min="8974" max="9216" width="11.42578125" style="1"/>
    <col min="9217" max="9217" width="7.5703125" style="1" customWidth="1"/>
    <col min="9218" max="9218" width="47.28515625" style="1" customWidth="1"/>
    <col min="9219" max="9219" width="4.85546875" style="1" bestFit="1" customWidth="1"/>
    <col min="9220" max="9220" width="12.42578125" style="1" bestFit="1" customWidth="1"/>
    <col min="9221" max="9221" width="9.5703125" style="1" bestFit="1" customWidth="1"/>
    <col min="9222" max="9222" width="14.28515625" style="1" customWidth="1"/>
    <col min="9223" max="9223" width="10.5703125" style="1" bestFit="1" customWidth="1"/>
    <col min="9224" max="9224" width="20" style="1" bestFit="1" customWidth="1"/>
    <col min="9225" max="9225" width="11.7109375" style="1" customWidth="1"/>
    <col min="9226" max="9226" width="4.42578125" style="1" bestFit="1" customWidth="1"/>
    <col min="9227" max="9227" width="13.85546875" style="1" bestFit="1" customWidth="1"/>
    <col min="9228" max="9228" width="19.85546875" style="1" customWidth="1"/>
    <col min="9229" max="9229" width="14" style="1" customWidth="1"/>
    <col min="9230" max="9472" width="11.42578125" style="1"/>
    <col min="9473" max="9473" width="7.5703125" style="1" customWidth="1"/>
    <col min="9474" max="9474" width="47.28515625" style="1" customWidth="1"/>
    <col min="9475" max="9475" width="4.85546875" style="1" bestFit="1" customWidth="1"/>
    <col min="9476" max="9476" width="12.42578125" style="1" bestFit="1" customWidth="1"/>
    <col min="9477" max="9477" width="9.5703125" style="1" bestFit="1" customWidth="1"/>
    <col min="9478" max="9478" width="14.28515625" style="1" customWidth="1"/>
    <col min="9479" max="9479" width="10.5703125" style="1" bestFit="1" customWidth="1"/>
    <col min="9480" max="9480" width="20" style="1" bestFit="1" customWidth="1"/>
    <col min="9481" max="9481" width="11.7109375" style="1" customWidth="1"/>
    <col min="9482" max="9482" width="4.42578125" style="1" bestFit="1" customWidth="1"/>
    <col min="9483" max="9483" width="13.85546875" style="1" bestFit="1" customWidth="1"/>
    <col min="9484" max="9484" width="19.85546875" style="1" customWidth="1"/>
    <col min="9485" max="9485" width="14" style="1" customWidth="1"/>
    <col min="9486" max="9728" width="11.42578125" style="1"/>
    <col min="9729" max="9729" width="7.5703125" style="1" customWidth="1"/>
    <col min="9730" max="9730" width="47.28515625" style="1" customWidth="1"/>
    <col min="9731" max="9731" width="4.85546875" style="1" bestFit="1" customWidth="1"/>
    <col min="9732" max="9732" width="12.42578125" style="1" bestFit="1" customWidth="1"/>
    <col min="9733" max="9733" width="9.5703125" style="1" bestFit="1" customWidth="1"/>
    <col min="9734" max="9734" width="14.28515625" style="1" customWidth="1"/>
    <col min="9735" max="9735" width="10.5703125" style="1" bestFit="1" customWidth="1"/>
    <col min="9736" max="9736" width="20" style="1" bestFit="1" customWidth="1"/>
    <col min="9737" max="9737" width="11.7109375" style="1" customWidth="1"/>
    <col min="9738" max="9738" width="4.42578125" style="1" bestFit="1" customWidth="1"/>
    <col min="9739" max="9739" width="13.85546875" style="1" bestFit="1" customWidth="1"/>
    <col min="9740" max="9740" width="19.85546875" style="1" customWidth="1"/>
    <col min="9741" max="9741" width="14" style="1" customWidth="1"/>
    <col min="9742" max="9984" width="11.42578125" style="1"/>
    <col min="9985" max="9985" width="7.5703125" style="1" customWidth="1"/>
    <col min="9986" max="9986" width="47.28515625" style="1" customWidth="1"/>
    <col min="9987" max="9987" width="4.85546875" style="1" bestFit="1" customWidth="1"/>
    <col min="9988" max="9988" width="12.42578125" style="1" bestFit="1" customWidth="1"/>
    <col min="9989" max="9989" width="9.5703125" style="1" bestFit="1" customWidth="1"/>
    <col min="9990" max="9990" width="14.28515625" style="1" customWidth="1"/>
    <col min="9991" max="9991" width="10.5703125" style="1" bestFit="1" customWidth="1"/>
    <col min="9992" max="9992" width="20" style="1" bestFit="1" customWidth="1"/>
    <col min="9993" max="9993" width="11.7109375" style="1" customWidth="1"/>
    <col min="9994" max="9994" width="4.42578125" style="1" bestFit="1" customWidth="1"/>
    <col min="9995" max="9995" width="13.85546875" style="1" bestFit="1" customWidth="1"/>
    <col min="9996" max="9996" width="19.85546875" style="1" customWidth="1"/>
    <col min="9997" max="9997" width="14" style="1" customWidth="1"/>
    <col min="9998" max="10240" width="11.42578125" style="1"/>
    <col min="10241" max="10241" width="7.5703125" style="1" customWidth="1"/>
    <col min="10242" max="10242" width="47.28515625" style="1" customWidth="1"/>
    <col min="10243" max="10243" width="4.85546875" style="1" bestFit="1" customWidth="1"/>
    <col min="10244" max="10244" width="12.42578125" style="1" bestFit="1" customWidth="1"/>
    <col min="10245" max="10245" width="9.5703125" style="1" bestFit="1" customWidth="1"/>
    <col min="10246" max="10246" width="14.28515625" style="1" customWidth="1"/>
    <col min="10247" max="10247" width="10.5703125" style="1" bestFit="1" customWidth="1"/>
    <col min="10248" max="10248" width="20" style="1" bestFit="1" customWidth="1"/>
    <col min="10249" max="10249" width="11.7109375" style="1" customWidth="1"/>
    <col min="10250" max="10250" width="4.42578125" style="1" bestFit="1" customWidth="1"/>
    <col min="10251" max="10251" width="13.85546875" style="1" bestFit="1" customWidth="1"/>
    <col min="10252" max="10252" width="19.85546875" style="1" customWidth="1"/>
    <col min="10253" max="10253" width="14" style="1" customWidth="1"/>
    <col min="10254" max="10496" width="11.42578125" style="1"/>
    <col min="10497" max="10497" width="7.5703125" style="1" customWidth="1"/>
    <col min="10498" max="10498" width="47.28515625" style="1" customWidth="1"/>
    <col min="10499" max="10499" width="4.85546875" style="1" bestFit="1" customWidth="1"/>
    <col min="10500" max="10500" width="12.42578125" style="1" bestFit="1" customWidth="1"/>
    <col min="10501" max="10501" width="9.5703125" style="1" bestFit="1" customWidth="1"/>
    <col min="10502" max="10502" width="14.28515625" style="1" customWidth="1"/>
    <col min="10503" max="10503" width="10.5703125" style="1" bestFit="1" customWidth="1"/>
    <col min="10504" max="10504" width="20" style="1" bestFit="1" customWidth="1"/>
    <col min="10505" max="10505" width="11.7109375" style="1" customWidth="1"/>
    <col min="10506" max="10506" width="4.42578125" style="1" bestFit="1" customWidth="1"/>
    <col min="10507" max="10507" width="13.85546875" style="1" bestFit="1" customWidth="1"/>
    <col min="10508" max="10508" width="19.85546875" style="1" customWidth="1"/>
    <col min="10509" max="10509" width="14" style="1" customWidth="1"/>
    <col min="10510" max="10752" width="11.42578125" style="1"/>
    <col min="10753" max="10753" width="7.5703125" style="1" customWidth="1"/>
    <col min="10754" max="10754" width="47.28515625" style="1" customWidth="1"/>
    <col min="10755" max="10755" width="4.85546875" style="1" bestFit="1" customWidth="1"/>
    <col min="10756" max="10756" width="12.42578125" style="1" bestFit="1" customWidth="1"/>
    <col min="10757" max="10757" width="9.5703125" style="1" bestFit="1" customWidth="1"/>
    <col min="10758" max="10758" width="14.28515625" style="1" customWidth="1"/>
    <col min="10759" max="10759" width="10.5703125" style="1" bestFit="1" customWidth="1"/>
    <col min="10760" max="10760" width="20" style="1" bestFit="1" customWidth="1"/>
    <col min="10761" max="10761" width="11.7109375" style="1" customWidth="1"/>
    <col min="10762" max="10762" width="4.42578125" style="1" bestFit="1" customWidth="1"/>
    <col min="10763" max="10763" width="13.85546875" style="1" bestFit="1" customWidth="1"/>
    <col min="10764" max="10764" width="19.85546875" style="1" customWidth="1"/>
    <col min="10765" max="10765" width="14" style="1" customWidth="1"/>
    <col min="10766" max="11008" width="11.42578125" style="1"/>
    <col min="11009" max="11009" width="7.5703125" style="1" customWidth="1"/>
    <col min="11010" max="11010" width="47.28515625" style="1" customWidth="1"/>
    <col min="11011" max="11011" width="4.85546875" style="1" bestFit="1" customWidth="1"/>
    <col min="11012" max="11012" width="12.42578125" style="1" bestFit="1" customWidth="1"/>
    <col min="11013" max="11013" width="9.5703125" style="1" bestFit="1" customWidth="1"/>
    <col min="11014" max="11014" width="14.28515625" style="1" customWidth="1"/>
    <col min="11015" max="11015" width="10.5703125" style="1" bestFit="1" customWidth="1"/>
    <col min="11016" max="11016" width="20" style="1" bestFit="1" customWidth="1"/>
    <col min="11017" max="11017" width="11.7109375" style="1" customWidth="1"/>
    <col min="11018" max="11018" width="4.42578125" style="1" bestFit="1" customWidth="1"/>
    <col min="11019" max="11019" width="13.85546875" style="1" bestFit="1" customWidth="1"/>
    <col min="11020" max="11020" width="19.85546875" style="1" customWidth="1"/>
    <col min="11021" max="11021" width="14" style="1" customWidth="1"/>
    <col min="11022" max="11264" width="11.42578125" style="1"/>
    <col min="11265" max="11265" width="7.5703125" style="1" customWidth="1"/>
    <col min="11266" max="11266" width="47.28515625" style="1" customWidth="1"/>
    <col min="11267" max="11267" width="4.85546875" style="1" bestFit="1" customWidth="1"/>
    <col min="11268" max="11268" width="12.42578125" style="1" bestFit="1" customWidth="1"/>
    <col min="11269" max="11269" width="9.5703125" style="1" bestFit="1" customWidth="1"/>
    <col min="11270" max="11270" width="14.28515625" style="1" customWidth="1"/>
    <col min="11271" max="11271" width="10.5703125" style="1" bestFit="1" customWidth="1"/>
    <col min="11272" max="11272" width="20" style="1" bestFit="1" customWidth="1"/>
    <col min="11273" max="11273" width="11.7109375" style="1" customWidth="1"/>
    <col min="11274" max="11274" width="4.42578125" style="1" bestFit="1" customWidth="1"/>
    <col min="11275" max="11275" width="13.85546875" style="1" bestFit="1" customWidth="1"/>
    <col min="11276" max="11276" width="19.85546875" style="1" customWidth="1"/>
    <col min="11277" max="11277" width="14" style="1" customWidth="1"/>
    <col min="11278" max="11520" width="11.42578125" style="1"/>
    <col min="11521" max="11521" width="7.5703125" style="1" customWidth="1"/>
    <col min="11522" max="11522" width="47.28515625" style="1" customWidth="1"/>
    <col min="11523" max="11523" width="4.85546875" style="1" bestFit="1" customWidth="1"/>
    <col min="11524" max="11524" width="12.42578125" style="1" bestFit="1" customWidth="1"/>
    <col min="11525" max="11525" width="9.5703125" style="1" bestFit="1" customWidth="1"/>
    <col min="11526" max="11526" width="14.28515625" style="1" customWidth="1"/>
    <col min="11527" max="11527" width="10.5703125" style="1" bestFit="1" customWidth="1"/>
    <col min="11528" max="11528" width="20" style="1" bestFit="1" customWidth="1"/>
    <col min="11529" max="11529" width="11.7109375" style="1" customWidth="1"/>
    <col min="11530" max="11530" width="4.42578125" style="1" bestFit="1" customWidth="1"/>
    <col min="11531" max="11531" width="13.85546875" style="1" bestFit="1" customWidth="1"/>
    <col min="11532" max="11532" width="19.85546875" style="1" customWidth="1"/>
    <col min="11533" max="11533" width="14" style="1" customWidth="1"/>
    <col min="11534" max="11776" width="11.42578125" style="1"/>
    <col min="11777" max="11777" width="7.5703125" style="1" customWidth="1"/>
    <col min="11778" max="11778" width="47.28515625" style="1" customWidth="1"/>
    <col min="11779" max="11779" width="4.85546875" style="1" bestFit="1" customWidth="1"/>
    <col min="11780" max="11780" width="12.42578125" style="1" bestFit="1" customWidth="1"/>
    <col min="11781" max="11781" width="9.5703125" style="1" bestFit="1" customWidth="1"/>
    <col min="11782" max="11782" width="14.28515625" style="1" customWidth="1"/>
    <col min="11783" max="11783" width="10.5703125" style="1" bestFit="1" customWidth="1"/>
    <col min="11784" max="11784" width="20" style="1" bestFit="1" customWidth="1"/>
    <col min="11785" max="11785" width="11.7109375" style="1" customWidth="1"/>
    <col min="11786" max="11786" width="4.42578125" style="1" bestFit="1" customWidth="1"/>
    <col min="11787" max="11787" width="13.85546875" style="1" bestFit="1" customWidth="1"/>
    <col min="11788" max="11788" width="19.85546875" style="1" customWidth="1"/>
    <col min="11789" max="11789" width="14" style="1" customWidth="1"/>
    <col min="11790" max="12032" width="11.42578125" style="1"/>
    <col min="12033" max="12033" width="7.5703125" style="1" customWidth="1"/>
    <col min="12034" max="12034" width="47.28515625" style="1" customWidth="1"/>
    <col min="12035" max="12035" width="4.85546875" style="1" bestFit="1" customWidth="1"/>
    <col min="12036" max="12036" width="12.42578125" style="1" bestFit="1" customWidth="1"/>
    <col min="12037" max="12037" width="9.5703125" style="1" bestFit="1" customWidth="1"/>
    <col min="12038" max="12038" width="14.28515625" style="1" customWidth="1"/>
    <col min="12039" max="12039" width="10.5703125" style="1" bestFit="1" customWidth="1"/>
    <col min="12040" max="12040" width="20" style="1" bestFit="1" customWidth="1"/>
    <col min="12041" max="12041" width="11.7109375" style="1" customWidth="1"/>
    <col min="12042" max="12042" width="4.42578125" style="1" bestFit="1" customWidth="1"/>
    <col min="12043" max="12043" width="13.85546875" style="1" bestFit="1" customWidth="1"/>
    <col min="12044" max="12044" width="19.85546875" style="1" customWidth="1"/>
    <col min="12045" max="12045" width="14" style="1" customWidth="1"/>
    <col min="12046" max="12288" width="11.42578125" style="1"/>
    <col min="12289" max="12289" width="7.5703125" style="1" customWidth="1"/>
    <col min="12290" max="12290" width="47.28515625" style="1" customWidth="1"/>
    <col min="12291" max="12291" width="4.85546875" style="1" bestFit="1" customWidth="1"/>
    <col min="12292" max="12292" width="12.42578125" style="1" bestFit="1" customWidth="1"/>
    <col min="12293" max="12293" width="9.5703125" style="1" bestFit="1" customWidth="1"/>
    <col min="12294" max="12294" width="14.28515625" style="1" customWidth="1"/>
    <col min="12295" max="12295" width="10.5703125" style="1" bestFit="1" customWidth="1"/>
    <col min="12296" max="12296" width="20" style="1" bestFit="1" customWidth="1"/>
    <col min="12297" max="12297" width="11.7109375" style="1" customWidth="1"/>
    <col min="12298" max="12298" width="4.42578125" style="1" bestFit="1" customWidth="1"/>
    <col min="12299" max="12299" width="13.85546875" style="1" bestFit="1" customWidth="1"/>
    <col min="12300" max="12300" width="19.85546875" style="1" customWidth="1"/>
    <col min="12301" max="12301" width="14" style="1" customWidth="1"/>
    <col min="12302" max="12544" width="11.42578125" style="1"/>
    <col min="12545" max="12545" width="7.5703125" style="1" customWidth="1"/>
    <col min="12546" max="12546" width="47.28515625" style="1" customWidth="1"/>
    <col min="12547" max="12547" width="4.85546875" style="1" bestFit="1" customWidth="1"/>
    <col min="12548" max="12548" width="12.42578125" style="1" bestFit="1" customWidth="1"/>
    <col min="12549" max="12549" width="9.5703125" style="1" bestFit="1" customWidth="1"/>
    <col min="12550" max="12550" width="14.28515625" style="1" customWidth="1"/>
    <col min="12551" max="12551" width="10.5703125" style="1" bestFit="1" customWidth="1"/>
    <col min="12552" max="12552" width="20" style="1" bestFit="1" customWidth="1"/>
    <col min="12553" max="12553" width="11.7109375" style="1" customWidth="1"/>
    <col min="12554" max="12554" width="4.42578125" style="1" bestFit="1" customWidth="1"/>
    <col min="12555" max="12555" width="13.85546875" style="1" bestFit="1" customWidth="1"/>
    <col min="12556" max="12556" width="19.85546875" style="1" customWidth="1"/>
    <col min="12557" max="12557" width="14" style="1" customWidth="1"/>
    <col min="12558" max="12800" width="11.42578125" style="1"/>
    <col min="12801" max="12801" width="7.5703125" style="1" customWidth="1"/>
    <col min="12802" max="12802" width="47.28515625" style="1" customWidth="1"/>
    <col min="12803" max="12803" width="4.85546875" style="1" bestFit="1" customWidth="1"/>
    <col min="12804" max="12804" width="12.42578125" style="1" bestFit="1" customWidth="1"/>
    <col min="12805" max="12805" width="9.5703125" style="1" bestFit="1" customWidth="1"/>
    <col min="12806" max="12806" width="14.28515625" style="1" customWidth="1"/>
    <col min="12807" max="12807" width="10.5703125" style="1" bestFit="1" customWidth="1"/>
    <col min="12808" max="12808" width="20" style="1" bestFit="1" customWidth="1"/>
    <col min="12809" max="12809" width="11.7109375" style="1" customWidth="1"/>
    <col min="12810" max="12810" width="4.42578125" style="1" bestFit="1" customWidth="1"/>
    <col min="12811" max="12811" width="13.85546875" style="1" bestFit="1" customWidth="1"/>
    <col min="12812" max="12812" width="19.85546875" style="1" customWidth="1"/>
    <col min="12813" max="12813" width="14" style="1" customWidth="1"/>
    <col min="12814" max="13056" width="11.42578125" style="1"/>
    <col min="13057" max="13057" width="7.5703125" style="1" customWidth="1"/>
    <col min="13058" max="13058" width="47.28515625" style="1" customWidth="1"/>
    <col min="13059" max="13059" width="4.85546875" style="1" bestFit="1" customWidth="1"/>
    <col min="13060" max="13060" width="12.42578125" style="1" bestFit="1" customWidth="1"/>
    <col min="13061" max="13061" width="9.5703125" style="1" bestFit="1" customWidth="1"/>
    <col min="13062" max="13062" width="14.28515625" style="1" customWidth="1"/>
    <col min="13063" max="13063" width="10.5703125" style="1" bestFit="1" customWidth="1"/>
    <col min="13064" max="13064" width="20" style="1" bestFit="1" customWidth="1"/>
    <col min="13065" max="13065" width="11.7109375" style="1" customWidth="1"/>
    <col min="13066" max="13066" width="4.42578125" style="1" bestFit="1" customWidth="1"/>
    <col min="13067" max="13067" width="13.85546875" style="1" bestFit="1" customWidth="1"/>
    <col min="13068" max="13068" width="19.85546875" style="1" customWidth="1"/>
    <col min="13069" max="13069" width="14" style="1" customWidth="1"/>
    <col min="13070" max="13312" width="11.42578125" style="1"/>
    <col min="13313" max="13313" width="7.5703125" style="1" customWidth="1"/>
    <col min="13314" max="13314" width="47.28515625" style="1" customWidth="1"/>
    <col min="13315" max="13315" width="4.85546875" style="1" bestFit="1" customWidth="1"/>
    <col min="13316" max="13316" width="12.42578125" style="1" bestFit="1" customWidth="1"/>
    <col min="13317" max="13317" width="9.5703125" style="1" bestFit="1" customWidth="1"/>
    <col min="13318" max="13318" width="14.28515625" style="1" customWidth="1"/>
    <col min="13319" max="13319" width="10.5703125" style="1" bestFit="1" customWidth="1"/>
    <col min="13320" max="13320" width="20" style="1" bestFit="1" customWidth="1"/>
    <col min="13321" max="13321" width="11.7109375" style="1" customWidth="1"/>
    <col min="13322" max="13322" width="4.42578125" style="1" bestFit="1" customWidth="1"/>
    <col min="13323" max="13323" width="13.85546875" style="1" bestFit="1" customWidth="1"/>
    <col min="13324" max="13324" width="19.85546875" style="1" customWidth="1"/>
    <col min="13325" max="13325" width="14" style="1" customWidth="1"/>
    <col min="13326" max="13568" width="11.42578125" style="1"/>
    <col min="13569" max="13569" width="7.5703125" style="1" customWidth="1"/>
    <col min="13570" max="13570" width="47.28515625" style="1" customWidth="1"/>
    <col min="13571" max="13571" width="4.85546875" style="1" bestFit="1" customWidth="1"/>
    <col min="13572" max="13572" width="12.42578125" style="1" bestFit="1" customWidth="1"/>
    <col min="13573" max="13573" width="9.5703125" style="1" bestFit="1" customWidth="1"/>
    <col min="13574" max="13574" width="14.28515625" style="1" customWidth="1"/>
    <col min="13575" max="13575" width="10.5703125" style="1" bestFit="1" customWidth="1"/>
    <col min="13576" max="13576" width="20" style="1" bestFit="1" customWidth="1"/>
    <col min="13577" max="13577" width="11.7109375" style="1" customWidth="1"/>
    <col min="13578" max="13578" width="4.42578125" style="1" bestFit="1" customWidth="1"/>
    <col min="13579" max="13579" width="13.85546875" style="1" bestFit="1" customWidth="1"/>
    <col min="13580" max="13580" width="19.85546875" style="1" customWidth="1"/>
    <col min="13581" max="13581" width="14" style="1" customWidth="1"/>
    <col min="13582" max="13824" width="11.42578125" style="1"/>
    <col min="13825" max="13825" width="7.5703125" style="1" customWidth="1"/>
    <col min="13826" max="13826" width="47.28515625" style="1" customWidth="1"/>
    <col min="13827" max="13827" width="4.85546875" style="1" bestFit="1" customWidth="1"/>
    <col min="13828" max="13828" width="12.42578125" style="1" bestFit="1" customWidth="1"/>
    <col min="13829" max="13829" width="9.5703125" style="1" bestFit="1" customWidth="1"/>
    <col min="13830" max="13830" width="14.28515625" style="1" customWidth="1"/>
    <col min="13831" max="13831" width="10.5703125" style="1" bestFit="1" customWidth="1"/>
    <col min="13832" max="13832" width="20" style="1" bestFit="1" customWidth="1"/>
    <col min="13833" max="13833" width="11.7109375" style="1" customWidth="1"/>
    <col min="13834" max="13834" width="4.42578125" style="1" bestFit="1" customWidth="1"/>
    <col min="13835" max="13835" width="13.85546875" style="1" bestFit="1" customWidth="1"/>
    <col min="13836" max="13836" width="19.85546875" style="1" customWidth="1"/>
    <col min="13837" max="13837" width="14" style="1" customWidth="1"/>
    <col min="13838" max="14080" width="11.42578125" style="1"/>
    <col min="14081" max="14081" width="7.5703125" style="1" customWidth="1"/>
    <col min="14082" max="14082" width="47.28515625" style="1" customWidth="1"/>
    <col min="14083" max="14083" width="4.85546875" style="1" bestFit="1" customWidth="1"/>
    <col min="14084" max="14084" width="12.42578125" style="1" bestFit="1" customWidth="1"/>
    <col min="14085" max="14085" width="9.5703125" style="1" bestFit="1" customWidth="1"/>
    <col min="14086" max="14086" width="14.28515625" style="1" customWidth="1"/>
    <col min="14087" max="14087" width="10.5703125" style="1" bestFit="1" customWidth="1"/>
    <col min="14088" max="14088" width="20" style="1" bestFit="1" customWidth="1"/>
    <col min="14089" max="14089" width="11.7109375" style="1" customWidth="1"/>
    <col min="14090" max="14090" width="4.42578125" style="1" bestFit="1" customWidth="1"/>
    <col min="14091" max="14091" width="13.85546875" style="1" bestFit="1" customWidth="1"/>
    <col min="14092" max="14092" width="19.85546875" style="1" customWidth="1"/>
    <col min="14093" max="14093" width="14" style="1" customWidth="1"/>
    <col min="14094" max="14336" width="11.42578125" style="1"/>
    <col min="14337" max="14337" width="7.5703125" style="1" customWidth="1"/>
    <col min="14338" max="14338" width="47.28515625" style="1" customWidth="1"/>
    <col min="14339" max="14339" width="4.85546875" style="1" bestFit="1" customWidth="1"/>
    <col min="14340" max="14340" width="12.42578125" style="1" bestFit="1" customWidth="1"/>
    <col min="14341" max="14341" width="9.5703125" style="1" bestFit="1" customWidth="1"/>
    <col min="14342" max="14342" width="14.28515625" style="1" customWidth="1"/>
    <col min="14343" max="14343" width="10.5703125" style="1" bestFit="1" customWidth="1"/>
    <col min="14344" max="14344" width="20" style="1" bestFit="1" customWidth="1"/>
    <col min="14345" max="14345" width="11.7109375" style="1" customWidth="1"/>
    <col min="14346" max="14346" width="4.42578125" style="1" bestFit="1" customWidth="1"/>
    <col min="14347" max="14347" width="13.85546875" style="1" bestFit="1" customWidth="1"/>
    <col min="14348" max="14348" width="19.85546875" style="1" customWidth="1"/>
    <col min="14349" max="14349" width="14" style="1" customWidth="1"/>
    <col min="14350" max="14592" width="11.42578125" style="1"/>
    <col min="14593" max="14593" width="7.5703125" style="1" customWidth="1"/>
    <col min="14594" max="14594" width="47.28515625" style="1" customWidth="1"/>
    <col min="14595" max="14595" width="4.85546875" style="1" bestFit="1" customWidth="1"/>
    <col min="14596" max="14596" width="12.42578125" style="1" bestFit="1" customWidth="1"/>
    <col min="14597" max="14597" width="9.5703125" style="1" bestFit="1" customWidth="1"/>
    <col min="14598" max="14598" width="14.28515625" style="1" customWidth="1"/>
    <col min="14599" max="14599" width="10.5703125" style="1" bestFit="1" customWidth="1"/>
    <col min="14600" max="14600" width="20" style="1" bestFit="1" customWidth="1"/>
    <col min="14601" max="14601" width="11.7109375" style="1" customWidth="1"/>
    <col min="14602" max="14602" width="4.42578125" style="1" bestFit="1" customWidth="1"/>
    <col min="14603" max="14603" width="13.85546875" style="1" bestFit="1" customWidth="1"/>
    <col min="14604" max="14604" width="19.85546875" style="1" customWidth="1"/>
    <col min="14605" max="14605" width="14" style="1" customWidth="1"/>
    <col min="14606" max="14848" width="11.42578125" style="1"/>
    <col min="14849" max="14849" width="7.5703125" style="1" customWidth="1"/>
    <col min="14850" max="14850" width="47.28515625" style="1" customWidth="1"/>
    <col min="14851" max="14851" width="4.85546875" style="1" bestFit="1" customWidth="1"/>
    <col min="14852" max="14852" width="12.42578125" style="1" bestFit="1" customWidth="1"/>
    <col min="14853" max="14853" width="9.5703125" style="1" bestFit="1" customWidth="1"/>
    <col min="14854" max="14854" width="14.28515625" style="1" customWidth="1"/>
    <col min="14855" max="14855" width="10.5703125" style="1" bestFit="1" customWidth="1"/>
    <col min="14856" max="14856" width="20" style="1" bestFit="1" customWidth="1"/>
    <col min="14857" max="14857" width="11.7109375" style="1" customWidth="1"/>
    <col min="14858" max="14858" width="4.42578125" style="1" bestFit="1" customWidth="1"/>
    <col min="14859" max="14859" width="13.85546875" style="1" bestFit="1" customWidth="1"/>
    <col min="14860" max="14860" width="19.85546875" style="1" customWidth="1"/>
    <col min="14861" max="14861" width="14" style="1" customWidth="1"/>
    <col min="14862" max="15104" width="11.42578125" style="1"/>
    <col min="15105" max="15105" width="7.5703125" style="1" customWidth="1"/>
    <col min="15106" max="15106" width="47.28515625" style="1" customWidth="1"/>
    <col min="15107" max="15107" width="4.85546875" style="1" bestFit="1" customWidth="1"/>
    <col min="15108" max="15108" width="12.42578125" style="1" bestFit="1" customWidth="1"/>
    <col min="15109" max="15109" width="9.5703125" style="1" bestFit="1" customWidth="1"/>
    <col min="15110" max="15110" width="14.28515625" style="1" customWidth="1"/>
    <col min="15111" max="15111" width="10.5703125" style="1" bestFit="1" customWidth="1"/>
    <col min="15112" max="15112" width="20" style="1" bestFit="1" customWidth="1"/>
    <col min="15113" max="15113" width="11.7109375" style="1" customWidth="1"/>
    <col min="15114" max="15114" width="4.42578125" style="1" bestFit="1" customWidth="1"/>
    <col min="15115" max="15115" width="13.85546875" style="1" bestFit="1" customWidth="1"/>
    <col min="15116" max="15116" width="19.85546875" style="1" customWidth="1"/>
    <col min="15117" max="15117" width="14" style="1" customWidth="1"/>
    <col min="15118" max="15360" width="11.42578125" style="1"/>
    <col min="15361" max="15361" width="7.5703125" style="1" customWidth="1"/>
    <col min="15362" max="15362" width="47.28515625" style="1" customWidth="1"/>
    <col min="15363" max="15363" width="4.85546875" style="1" bestFit="1" customWidth="1"/>
    <col min="15364" max="15364" width="12.42578125" style="1" bestFit="1" customWidth="1"/>
    <col min="15365" max="15365" width="9.5703125" style="1" bestFit="1" customWidth="1"/>
    <col min="15366" max="15366" width="14.28515625" style="1" customWidth="1"/>
    <col min="15367" max="15367" width="10.5703125" style="1" bestFit="1" customWidth="1"/>
    <col min="15368" max="15368" width="20" style="1" bestFit="1" customWidth="1"/>
    <col min="15369" max="15369" width="11.7109375" style="1" customWidth="1"/>
    <col min="15370" max="15370" width="4.42578125" style="1" bestFit="1" customWidth="1"/>
    <col min="15371" max="15371" width="13.85546875" style="1" bestFit="1" customWidth="1"/>
    <col min="15372" max="15372" width="19.85546875" style="1" customWidth="1"/>
    <col min="15373" max="15373" width="14" style="1" customWidth="1"/>
    <col min="15374" max="15616" width="11.42578125" style="1"/>
    <col min="15617" max="15617" width="7.5703125" style="1" customWidth="1"/>
    <col min="15618" max="15618" width="47.28515625" style="1" customWidth="1"/>
    <col min="15619" max="15619" width="4.85546875" style="1" bestFit="1" customWidth="1"/>
    <col min="15620" max="15620" width="12.42578125" style="1" bestFit="1" customWidth="1"/>
    <col min="15621" max="15621" width="9.5703125" style="1" bestFit="1" customWidth="1"/>
    <col min="15622" max="15622" width="14.28515625" style="1" customWidth="1"/>
    <col min="15623" max="15623" width="10.5703125" style="1" bestFit="1" customWidth="1"/>
    <col min="15624" max="15624" width="20" style="1" bestFit="1" customWidth="1"/>
    <col min="15625" max="15625" width="11.7109375" style="1" customWidth="1"/>
    <col min="15626" max="15626" width="4.42578125" style="1" bestFit="1" customWidth="1"/>
    <col min="15627" max="15627" width="13.85546875" style="1" bestFit="1" customWidth="1"/>
    <col min="15628" max="15628" width="19.85546875" style="1" customWidth="1"/>
    <col min="15629" max="15629" width="14" style="1" customWidth="1"/>
    <col min="15630" max="15872" width="11.42578125" style="1"/>
    <col min="15873" max="15873" width="7.5703125" style="1" customWidth="1"/>
    <col min="15874" max="15874" width="47.28515625" style="1" customWidth="1"/>
    <col min="15875" max="15875" width="4.85546875" style="1" bestFit="1" customWidth="1"/>
    <col min="15876" max="15876" width="12.42578125" style="1" bestFit="1" customWidth="1"/>
    <col min="15877" max="15877" width="9.5703125" style="1" bestFit="1" customWidth="1"/>
    <col min="15878" max="15878" width="14.28515625" style="1" customWidth="1"/>
    <col min="15879" max="15879" width="10.5703125" style="1" bestFit="1" customWidth="1"/>
    <col min="15880" max="15880" width="20" style="1" bestFit="1" customWidth="1"/>
    <col min="15881" max="15881" width="11.7109375" style="1" customWidth="1"/>
    <col min="15882" max="15882" width="4.42578125" style="1" bestFit="1" customWidth="1"/>
    <col min="15883" max="15883" width="13.85546875" style="1" bestFit="1" customWidth="1"/>
    <col min="15884" max="15884" width="19.85546875" style="1" customWidth="1"/>
    <col min="15885" max="15885" width="14" style="1" customWidth="1"/>
    <col min="15886" max="16128" width="11.42578125" style="1"/>
    <col min="16129" max="16129" width="7.5703125" style="1" customWidth="1"/>
    <col min="16130" max="16130" width="47.28515625" style="1" customWidth="1"/>
    <col min="16131" max="16131" width="4.85546875" style="1" bestFit="1" customWidth="1"/>
    <col min="16132" max="16132" width="12.42578125" style="1" bestFit="1" customWidth="1"/>
    <col min="16133" max="16133" width="9.5703125" style="1" bestFit="1" customWidth="1"/>
    <col min="16134" max="16134" width="14.28515625" style="1" customWidth="1"/>
    <col min="16135" max="16135" width="10.5703125" style="1" bestFit="1" customWidth="1"/>
    <col min="16136" max="16136" width="20" style="1" bestFit="1" customWidth="1"/>
    <col min="16137" max="16137" width="11.7109375" style="1" customWidth="1"/>
    <col min="16138" max="16138" width="4.42578125" style="1" bestFit="1" customWidth="1"/>
    <col min="16139" max="16139" width="13.85546875" style="1" bestFit="1" customWidth="1"/>
    <col min="16140" max="16140" width="19.85546875" style="1" customWidth="1"/>
    <col min="16141" max="16141" width="14" style="1" customWidth="1"/>
    <col min="16142" max="16384" width="11.42578125" style="1"/>
  </cols>
  <sheetData>
    <row r="1" spans="1:16" x14ac:dyDescent="0.2">
      <c r="A1" s="1373" t="s">
        <v>0</v>
      </c>
      <c r="B1" s="1374"/>
      <c r="C1" s="1374"/>
      <c r="D1" s="1374"/>
      <c r="E1" s="1374"/>
      <c r="F1" s="1374"/>
      <c r="G1" s="1374"/>
      <c r="H1" s="1374"/>
      <c r="I1" s="1374"/>
      <c r="J1" s="1374"/>
      <c r="K1" s="1374"/>
      <c r="L1" s="1374"/>
      <c r="M1" s="1375"/>
    </row>
    <row r="2" spans="1:16" x14ac:dyDescent="0.2">
      <c r="A2" s="1376" t="s">
        <v>1</v>
      </c>
      <c r="B2" s="1342"/>
      <c r="C2" s="1342"/>
      <c r="D2" s="1342"/>
      <c r="E2" s="1342"/>
      <c r="F2" s="1342"/>
      <c r="G2" s="1342"/>
      <c r="H2" s="1342"/>
      <c r="I2" s="1342"/>
      <c r="J2" s="1342"/>
      <c r="K2" s="1342"/>
      <c r="L2" s="1342"/>
      <c r="M2" s="1377"/>
    </row>
    <row r="3" spans="1:16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2</v>
      </c>
      <c r="N3" s="5"/>
      <c r="O3" s="5"/>
      <c r="P3" s="5"/>
    </row>
    <row r="4" spans="1:16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/>
      <c r="O4" s="9"/>
      <c r="P4" s="10"/>
    </row>
    <row r="5" spans="1:16" x14ac:dyDescent="0.2">
      <c r="A5" s="11"/>
      <c r="B5" s="12" t="s">
        <v>3</v>
      </c>
      <c r="C5" s="18" t="s">
        <v>188</v>
      </c>
      <c r="D5" s="18"/>
      <c r="E5" s="18"/>
      <c r="F5" s="18"/>
      <c r="G5" s="362"/>
      <c r="H5" s="13"/>
      <c r="I5" s="13"/>
      <c r="J5" s="13"/>
      <c r="K5" s="13"/>
      <c r="L5" s="12" t="s">
        <v>5</v>
      </c>
      <c r="M5" s="14">
        <v>8372352.9900000002</v>
      </c>
      <c r="N5" s="15"/>
      <c r="O5" s="16"/>
      <c r="P5" s="16"/>
    </row>
    <row r="6" spans="1:16" x14ac:dyDescent="0.2">
      <c r="A6" s="11"/>
      <c r="B6" s="12" t="s">
        <v>6</v>
      </c>
      <c r="C6" s="17" t="s">
        <v>189</v>
      </c>
      <c r="D6" s="13"/>
      <c r="E6" s="18"/>
      <c r="F6" s="18"/>
      <c r="G6" s="18"/>
      <c r="H6" s="13"/>
      <c r="I6" s="13"/>
      <c r="J6" s="13"/>
      <c r="K6" s="13"/>
      <c r="L6" s="12" t="s">
        <v>7</v>
      </c>
      <c r="M6" s="14">
        <v>1674470.6</v>
      </c>
      <c r="N6" s="15"/>
      <c r="O6" s="16"/>
      <c r="P6" s="16"/>
    </row>
    <row r="7" spans="1:16" x14ac:dyDescent="0.2">
      <c r="A7" s="11"/>
      <c r="B7" s="12" t="s">
        <v>8</v>
      </c>
      <c r="C7" s="18" t="s">
        <v>190</v>
      </c>
      <c r="D7" s="18"/>
      <c r="E7" s="18"/>
      <c r="F7" s="18"/>
      <c r="G7" s="19"/>
      <c r="H7" s="13"/>
      <c r="I7" s="13"/>
      <c r="J7" s="13"/>
      <c r="K7" s="13"/>
      <c r="L7" s="12" t="s">
        <v>10</v>
      </c>
      <c r="M7" s="20" t="s">
        <v>191</v>
      </c>
      <c r="N7" s="15"/>
      <c r="O7" s="16"/>
      <c r="P7" s="16"/>
    </row>
    <row r="8" spans="1:16" x14ac:dyDescent="0.2">
      <c r="A8" s="11"/>
      <c r="B8" s="12" t="s">
        <v>12</v>
      </c>
      <c r="C8" s="18" t="s">
        <v>192</v>
      </c>
      <c r="D8" s="18"/>
      <c r="E8" s="18"/>
      <c r="F8" s="18"/>
      <c r="G8" s="18"/>
      <c r="H8" s="13"/>
      <c r="I8" s="13"/>
      <c r="J8" s="13"/>
      <c r="K8" s="13"/>
      <c r="L8" s="13"/>
      <c r="M8" s="8"/>
      <c r="N8" s="16"/>
      <c r="O8" s="16"/>
      <c r="P8" s="16"/>
    </row>
    <row r="9" spans="1:16" x14ac:dyDescent="0.2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8"/>
    </row>
    <row r="10" spans="1:16" ht="13.5" thickBot="1" x14ac:dyDescent="0.25">
      <c r="A10" s="1378" t="s">
        <v>14</v>
      </c>
      <c r="B10" s="1379"/>
      <c r="C10" s="1379"/>
      <c r="D10" s="1379"/>
      <c r="E10" s="1379"/>
      <c r="F10" s="1380"/>
      <c r="G10" s="1381" t="s">
        <v>15</v>
      </c>
      <c r="H10" s="1382"/>
      <c r="I10" s="1382"/>
      <c r="J10" s="1382"/>
      <c r="K10" s="1383" t="s">
        <v>16</v>
      </c>
      <c r="L10" s="1384"/>
      <c r="M10" s="1385"/>
    </row>
    <row r="11" spans="1:16" ht="13.5" thickBot="1" x14ac:dyDescent="0.25">
      <c r="A11" s="21" t="s">
        <v>17</v>
      </c>
      <c r="B11" s="22" t="s">
        <v>18</v>
      </c>
      <c r="C11" s="22" t="s">
        <v>19</v>
      </c>
      <c r="D11" s="22" t="s">
        <v>20</v>
      </c>
      <c r="E11" s="23" t="s">
        <v>21</v>
      </c>
      <c r="F11" s="24" t="s">
        <v>22</v>
      </c>
      <c r="G11" s="25" t="s">
        <v>23</v>
      </c>
      <c r="H11" s="26" t="s">
        <v>24</v>
      </c>
      <c r="I11" s="27" t="s">
        <v>25</v>
      </c>
      <c r="J11" s="28" t="s">
        <v>26</v>
      </c>
      <c r="K11" s="29" t="s">
        <v>23</v>
      </c>
      <c r="L11" s="30" t="s">
        <v>24</v>
      </c>
      <c r="M11" s="30" t="s">
        <v>25</v>
      </c>
      <c r="N11" s="31"/>
    </row>
    <row r="12" spans="1:16" ht="12" customHeight="1" x14ac:dyDescent="0.2">
      <c r="A12" s="32">
        <v>1</v>
      </c>
      <c r="B12" s="363" t="s">
        <v>129</v>
      </c>
      <c r="C12" s="34"/>
      <c r="D12" s="35"/>
      <c r="E12" s="36"/>
      <c r="F12" s="36"/>
      <c r="G12" s="37"/>
      <c r="H12" s="37"/>
      <c r="I12" s="38"/>
      <c r="J12" s="39"/>
      <c r="K12" s="40"/>
      <c r="L12" s="41"/>
      <c r="M12" s="41"/>
      <c r="N12" s="42"/>
    </row>
    <row r="13" spans="1:16" ht="12.75" customHeight="1" x14ac:dyDescent="0.2">
      <c r="A13" s="43">
        <v>1.01</v>
      </c>
      <c r="B13" s="364" t="s">
        <v>193</v>
      </c>
      <c r="C13" s="35" t="s">
        <v>29</v>
      </c>
      <c r="D13" s="36">
        <v>210</v>
      </c>
      <c r="E13" s="60">
        <v>106.178</v>
      </c>
      <c r="F13" s="64">
        <f>D13*E13</f>
        <v>22297.38</v>
      </c>
      <c r="G13" s="49">
        <v>210</v>
      </c>
      <c r="H13" s="37"/>
      <c r="I13" s="51">
        <f>G13+H13</f>
        <v>210</v>
      </c>
      <c r="J13" s="365">
        <f>(I13/D13)*100</f>
        <v>100</v>
      </c>
      <c r="K13" s="52">
        <f>F13</f>
        <v>22297.38</v>
      </c>
      <c r="L13" s="53"/>
      <c r="M13" s="41">
        <f>K13+L13</f>
        <v>22297.38</v>
      </c>
      <c r="N13" s="57"/>
    </row>
    <row r="14" spans="1:16" ht="13.5" customHeight="1" x14ac:dyDescent="0.2">
      <c r="A14" s="43">
        <v>1.02</v>
      </c>
      <c r="B14" s="364" t="s">
        <v>194</v>
      </c>
      <c r="C14" s="35" t="s">
        <v>31</v>
      </c>
      <c r="D14" s="36">
        <v>1</v>
      </c>
      <c r="E14" s="60">
        <v>146880</v>
      </c>
      <c r="F14" s="64">
        <f>D14*E14</f>
        <v>146880</v>
      </c>
      <c r="G14" s="49">
        <v>1</v>
      </c>
      <c r="H14" s="37"/>
      <c r="I14" s="51">
        <f>G14+H14</f>
        <v>1</v>
      </c>
      <c r="J14" s="365">
        <f>(I14/D14)*100</f>
        <v>100</v>
      </c>
      <c r="K14" s="52">
        <f>F14</f>
        <v>146880</v>
      </c>
      <c r="L14" s="53"/>
      <c r="M14" s="41">
        <f>K14+L14</f>
        <v>146880</v>
      </c>
      <c r="N14" s="57"/>
    </row>
    <row r="15" spans="1:16" ht="12.75" customHeight="1" x14ac:dyDescent="0.2">
      <c r="A15" s="43">
        <v>1.03</v>
      </c>
      <c r="B15" s="364" t="s">
        <v>195</v>
      </c>
      <c r="C15" s="35" t="s">
        <v>31</v>
      </c>
      <c r="D15" s="36">
        <v>1</v>
      </c>
      <c r="E15" s="60">
        <v>125664</v>
      </c>
      <c r="F15" s="64">
        <f>D15*E15</f>
        <v>125664</v>
      </c>
      <c r="G15" s="49">
        <v>1</v>
      </c>
      <c r="H15" s="37"/>
      <c r="I15" s="51">
        <f>G15+H15</f>
        <v>1</v>
      </c>
      <c r="J15" s="365">
        <f>(I15/D15)*100</f>
        <v>100</v>
      </c>
      <c r="K15" s="52">
        <f>F15</f>
        <v>125664</v>
      </c>
      <c r="L15" s="53"/>
      <c r="M15" s="41">
        <f>K15+L15</f>
        <v>125664</v>
      </c>
      <c r="N15" s="57"/>
    </row>
    <row r="16" spans="1:16" ht="12.75" customHeight="1" x14ac:dyDescent="0.2">
      <c r="A16" s="79"/>
      <c r="B16" s="59" t="s">
        <v>196</v>
      </c>
      <c r="C16" s="35"/>
      <c r="D16" s="36"/>
      <c r="E16" s="60"/>
      <c r="F16" s="366">
        <f>F13+F14+F15</f>
        <v>294841.38</v>
      </c>
      <c r="G16" s="49"/>
      <c r="H16" s="37"/>
      <c r="I16" s="51"/>
      <c r="J16" s="365"/>
      <c r="K16" s="367">
        <f>SUM(K13:K15)</f>
        <v>294841.38</v>
      </c>
      <c r="L16" s="62"/>
      <c r="M16" s="368">
        <f>K16+L16</f>
        <v>294841.38</v>
      </c>
      <c r="N16" s="57"/>
    </row>
    <row r="17" spans="1:14" ht="12.75" customHeight="1" x14ac:dyDescent="0.2">
      <c r="A17" s="32">
        <v>2</v>
      </c>
      <c r="B17" s="59" t="s">
        <v>36</v>
      </c>
      <c r="C17" s="35"/>
      <c r="D17" s="36"/>
      <c r="E17" s="36"/>
      <c r="F17" s="64"/>
      <c r="G17" s="49"/>
      <c r="H17" s="37"/>
      <c r="I17" s="51"/>
      <c r="J17" s="365"/>
      <c r="K17" s="65"/>
      <c r="L17" s="53"/>
      <c r="M17" s="41"/>
      <c r="N17" s="57"/>
    </row>
    <row r="18" spans="1:14" ht="24.75" customHeight="1" x14ac:dyDescent="0.2">
      <c r="A18" s="43">
        <v>2.0099999999999998</v>
      </c>
      <c r="B18" s="364" t="s">
        <v>197</v>
      </c>
      <c r="C18" s="35" t="s">
        <v>135</v>
      </c>
      <c r="D18" s="36">
        <v>787.5</v>
      </c>
      <c r="E18" s="36">
        <v>540</v>
      </c>
      <c r="F18" s="64">
        <f>D18*E18</f>
        <v>425250</v>
      </c>
      <c r="G18" s="49">
        <v>787.5</v>
      </c>
      <c r="H18" s="37"/>
      <c r="I18" s="51">
        <f>G18+H18</f>
        <v>787.5</v>
      </c>
      <c r="J18" s="365">
        <f>(I18/D18)*100</f>
        <v>100</v>
      </c>
      <c r="K18" s="52">
        <f>F18</f>
        <v>425250</v>
      </c>
      <c r="L18" s="53"/>
      <c r="M18" s="41">
        <f>K18+L18</f>
        <v>425250</v>
      </c>
      <c r="N18" s="57"/>
    </row>
    <row r="19" spans="1:14" ht="12.75" customHeight="1" x14ac:dyDescent="0.2">
      <c r="A19" s="71">
        <v>2.02</v>
      </c>
      <c r="B19" s="369" t="s">
        <v>198</v>
      </c>
      <c r="C19" s="85" t="s">
        <v>135</v>
      </c>
      <c r="D19" s="370">
        <v>63</v>
      </c>
      <c r="E19" s="370">
        <v>2005</v>
      </c>
      <c r="F19" s="371">
        <f>D19*E19</f>
        <v>126315</v>
      </c>
      <c r="G19" s="72">
        <v>63</v>
      </c>
      <c r="H19" s="86"/>
      <c r="I19" s="51">
        <f>G19+H19</f>
        <v>63</v>
      </c>
      <c r="J19" s="365">
        <f>(I19/D19)*100</f>
        <v>100</v>
      </c>
      <c r="K19" s="52">
        <f>F19</f>
        <v>126315</v>
      </c>
      <c r="L19" s="53"/>
      <c r="M19" s="41">
        <f>K19+L19</f>
        <v>126315</v>
      </c>
      <c r="N19" s="57"/>
    </row>
    <row r="20" spans="1:14" x14ac:dyDescent="0.2">
      <c r="A20" s="73">
        <v>2.0299999999999998</v>
      </c>
      <c r="B20" s="364" t="s">
        <v>199</v>
      </c>
      <c r="C20" s="372" t="s">
        <v>135</v>
      </c>
      <c r="D20" s="36">
        <v>688.28</v>
      </c>
      <c r="E20" s="373">
        <v>736</v>
      </c>
      <c r="F20" s="60">
        <f>D20*E20</f>
        <v>506574.07999999996</v>
      </c>
      <c r="G20" s="74">
        <v>240</v>
      </c>
      <c r="H20" s="37"/>
      <c r="I20" s="51">
        <f>G20+H20</f>
        <v>240</v>
      </c>
      <c r="J20" s="365">
        <f>(I20/D20)*100</f>
        <v>34.869529842505962</v>
      </c>
      <c r="K20" s="52">
        <f>G20*E20</f>
        <v>176640</v>
      </c>
      <c r="L20" s="53"/>
      <c r="M20" s="41">
        <f>K20+L20</f>
        <v>176640</v>
      </c>
      <c r="N20" s="57"/>
    </row>
    <row r="21" spans="1:14" ht="13.5" customHeight="1" x14ac:dyDescent="0.2">
      <c r="A21" s="75">
        <v>2.04</v>
      </c>
      <c r="B21" s="374" t="s">
        <v>200</v>
      </c>
      <c r="C21" s="375" t="s">
        <v>135</v>
      </c>
      <c r="D21" s="376">
        <v>941.85</v>
      </c>
      <c r="E21" s="376">
        <v>254.36767</v>
      </c>
      <c r="F21" s="377">
        <f>D21*E21</f>
        <v>239576.18998950001</v>
      </c>
      <c r="G21" s="77">
        <v>336</v>
      </c>
      <c r="H21" s="378"/>
      <c r="I21" s="51">
        <f>G21+H21</f>
        <v>336</v>
      </c>
      <c r="J21" s="365">
        <f>(I21/D21)*100</f>
        <v>35.674470457079153</v>
      </c>
      <c r="K21" s="78">
        <f>G21*E21</f>
        <v>85467.537120000008</v>
      </c>
      <c r="L21" s="53"/>
      <c r="M21" s="41">
        <f>K21+L21</f>
        <v>85467.537120000008</v>
      </c>
      <c r="N21" s="57"/>
    </row>
    <row r="22" spans="1:14" ht="13.5" customHeight="1" x14ac:dyDescent="0.2">
      <c r="A22" s="79"/>
      <c r="B22" s="59" t="s">
        <v>201</v>
      </c>
      <c r="C22" s="35"/>
      <c r="D22" s="36"/>
      <c r="E22" s="36"/>
      <c r="F22" s="80">
        <f>F18+F19+F20+F21</f>
        <v>1297715.2699895001</v>
      </c>
      <c r="G22" s="37"/>
      <c r="H22" s="37"/>
      <c r="I22" s="51"/>
      <c r="J22" s="365"/>
      <c r="K22" s="81">
        <f>SUM(K18:K21)</f>
        <v>813672.53711999999</v>
      </c>
      <c r="L22" s="102"/>
      <c r="M22" s="82">
        <f>K22+L22</f>
        <v>813672.53711999999</v>
      </c>
      <c r="N22" s="57"/>
    </row>
    <row r="23" spans="1:14" ht="15" customHeight="1" x14ac:dyDescent="0.2">
      <c r="A23" s="379">
        <v>3</v>
      </c>
      <c r="B23" s="84" t="s">
        <v>44</v>
      </c>
      <c r="C23" s="85"/>
      <c r="D23" s="370"/>
      <c r="E23" s="370"/>
      <c r="F23" s="380"/>
      <c r="G23" s="86"/>
      <c r="H23" s="86"/>
      <c r="I23" s="51"/>
      <c r="J23" s="365"/>
      <c r="K23" s="87"/>
      <c r="L23" s="88"/>
      <c r="M23" s="89"/>
      <c r="N23" s="57"/>
    </row>
    <row r="24" spans="1:14" x14ac:dyDescent="0.2">
      <c r="A24" s="83"/>
      <c r="B24" s="381" t="s">
        <v>202</v>
      </c>
      <c r="C24" s="382"/>
      <c r="D24" s="370"/>
      <c r="E24" s="383"/>
      <c r="F24" s="380"/>
      <c r="G24" s="93"/>
      <c r="H24" s="72"/>
      <c r="I24" s="51"/>
      <c r="J24" s="365"/>
      <c r="K24" s="94"/>
      <c r="L24" s="88"/>
      <c r="M24" s="95"/>
      <c r="N24" s="57"/>
    </row>
    <row r="25" spans="1:14" ht="12.75" customHeight="1" x14ac:dyDescent="0.2">
      <c r="A25" s="384">
        <v>3.01</v>
      </c>
      <c r="B25" s="385" t="s">
        <v>203</v>
      </c>
      <c r="C25" s="386" t="s">
        <v>46</v>
      </c>
      <c r="D25" s="370">
        <v>210</v>
      </c>
      <c r="E25" s="383">
        <v>20950.592189999999</v>
      </c>
      <c r="F25" s="60">
        <f>D25*E25</f>
        <v>4399624.3598999996</v>
      </c>
      <c r="G25" s="93"/>
      <c r="H25" s="72"/>
      <c r="I25" s="51"/>
      <c r="J25" s="365"/>
      <c r="K25" s="94"/>
      <c r="L25" s="88"/>
      <c r="M25" s="95"/>
      <c r="N25" s="57"/>
    </row>
    <row r="26" spans="1:14" ht="12.75" customHeight="1" x14ac:dyDescent="0.2">
      <c r="A26" s="43">
        <v>3.02</v>
      </c>
      <c r="B26" s="364" t="s">
        <v>204</v>
      </c>
      <c r="C26" s="372" t="s">
        <v>31</v>
      </c>
      <c r="D26" s="36">
        <v>1</v>
      </c>
      <c r="E26" s="373">
        <v>66348.45</v>
      </c>
      <c r="F26" s="60">
        <f>D26*E26</f>
        <v>66348.45</v>
      </c>
      <c r="G26" s="74">
        <v>1</v>
      </c>
      <c r="H26" s="49"/>
      <c r="I26" s="51">
        <f>G26+H26</f>
        <v>1</v>
      </c>
      <c r="J26" s="365">
        <f>(I26/D26)*100</f>
        <v>100</v>
      </c>
      <c r="K26" s="97">
        <f>G26*F26</f>
        <v>66348.45</v>
      </c>
      <c r="L26" s="53"/>
      <c r="M26" s="387">
        <f>K26+L26</f>
        <v>66348.45</v>
      </c>
      <c r="N26" s="57"/>
    </row>
    <row r="27" spans="1:14" ht="12.75" customHeight="1" x14ac:dyDescent="0.2">
      <c r="A27" s="73">
        <v>3.03</v>
      </c>
      <c r="B27" s="364" t="s">
        <v>205</v>
      </c>
      <c r="C27" s="372" t="s">
        <v>206</v>
      </c>
      <c r="D27" s="36">
        <v>1</v>
      </c>
      <c r="E27" s="373">
        <v>70000</v>
      </c>
      <c r="F27" s="60">
        <f>D27*E27</f>
        <v>70000</v>
      </c>
      <c r="G27" s="74">
        <v>1</v>
      </c>
      <c r="H27" s="37"/>
      <c r="I27" s="51">
        <f>G27+H27</f>
        <v>1</v>
      </c>
      <c r="J27" s="365">
        <f>(I27/D27)*100</f>
        <v>100</v>
      </c>
      <c r="K27" s="99">
        <f>G27*E27</f>
        <v>70000</v>
      </c>
      <c r="L27" s="53"/>
      <c r="M27" s="387">
        <f>K27+L27</f>
        <v>70000</v>
      </c>
      <c r="N27" s="57"/>
    </row>
    <row r="28" spans="1:14" ht="12.75" customHeight="1" x14ac:dyDescent="0.2">
      <c r="A28" s="73">
        <v>3.04</v>
      </c>
      <c r="B28" s="364" t="s">
        <v>207</v>
      </c>
      <c r="C28" s="372" t="s">
        <v>31</v>
      </c>
      <c r="D28" s="36">
        <v>1</v>
      </c>
      <c r="E28" s="373">
        <v>195000</v>
      </c>
      <c r="F28" s="60">
        <f>D28*E28</f>
        <v>195000</v>
      </c>
      <c r="G28" s="74">
        <v>1</v>
      </c>
      <c r="H28" s="37"/>
      <c r="I28" s="51">
        <f>G28+H28</f>
        <v>1</v>
      </c>
      <c r="J28" s="365">
        <f>(I28/D28)*100</f>
        <v>100</v>
      </c>
      <c r="K28" s="99">
        <f>G28*E28</f>
        <v>195000</v>
      </c>
      <c r="L28" s="53"/>
      <c r="M28" s="387">
        <f>K28+L28</f>
        <v>195000</v>
      </c>
      <c r="N28" s="57"/>
    </row>
    <row r="29" spans="1:14" ht="13.5" customHeight="1" thickBot="1" x14ac:dyDescent="0.25">
      <c r="A29" s="388"/>
      <c r="B29" s="389" t="s">
        <v>208</v>
      </c>
      <c r="C29" s="390"/>
      <c r="D29" s="391"/>
      <c r="E29" s="391"/>
      <c r="F29" s="392">
        <f>J62+F26+F27+F28+F25</f>
        <v>4730972.8098999998</v>
      </c>
      <c r="G29" s="393"/>
      <c r="H29" s="393"/>
      <c r="I29" s="394"/>
      <c r="J29" s="395"/>
      <c r="K29" s="396">
        <f>SUM(K26:K28)</f>
        <v>331348.45</v>
      </c>
      <c r="L29" s="397"/>
      <c r="M29" s="398">
        <f>K29+L29</f>
        <v>331348.45</v>
      </c>
      <c r="N29" s="57"/>
    </row>
    <row r="30" spans="1:14" ht="12.75" customHeight="1" x14ac:dyDescent="0.2">
      <c r="A30" s="159"/>
      <c r="B30" s="18" t="s">
        <v>99</v>
      </c>
      <c r="C30" s="18"/>
      <c r="D30" s="18"/>
      <c r="E30" s="18"/>
      <c r="F30" s="399">
        <f>F16+F22+F29</f>
        <v>6323529.4598894995</v>
      </c>
      <c r="G30" s="13"/>
      <c r="H30" s="13"/>
      <c r="I30" s="13"/>
      <c r="J30" s="13"/>
      <c r="K30" s="122">
        <f>K29+K22+K16</f>
        <v>1439862.3671200001</v>
      </c>
      <c r="L30" s="123">
        <f>L29+L22+L16</f>
        <v>0</v>
      </c>
      <c r="M30" s="400">
        <f>M29+M22+M16</f>
        <v>1439862.3671200001</v>
      </c>
      <c r="N30" s="57"/>
    </row>
    <row r="31" spans="1:14" ht="12.75" customHeight="1" x14ac:dyDescent="0.2">
      <c r="A31" s="159"/>
      <c r="B31" s="18"/>
      <c r="C31" s="18"/>
      <c r="D31" s="18"/>
      <c r="E31" s="18"/>
      <c r="F31" s="399"/>
      <c r="G31" s="13"/>
      <c r="H31" s="13"/>
      <c r="I31" s="13"/>
      <c r="J31" s="13"/>
      <c r="K31" s="13"/>
      <c r="L31" s="13"/>
      <c r="M31" s="401"/>
      <c r="N31" s="57"/>
    </row>
    <row r="32" spans="1:14" ht="12.75" customHeight="1" thickBot="1" x14ac:dyDescent="0.25">
      <c r="A32" s="159"/>
      <c r="B32" s="13"/>
      <c r="C32" s="13"/>
      <c r="D32" s="13"/>
      <c r="E32" s="13"/>
      <c r="F32" s="18" t="s">
        <v>209</v>
      </c>
      <c r="G32" s="13"/>
      <c r="H32" s="13"/>
      <c r="I32" s="13"/>
      <c r="J32" s="13"/>
      <c r="K32" s="13"/>
      <c r="L32" s="13"/>
      <c r="M32" s="401"/>
      <c r="N32" s="57"/>
    </row>
    <row r="33" spans="1:14" ht="12.75" customHeight="1" thickBot="1" x14ac:dyDescent="0.25">
      <c r="A33" s="1369" t="s">
        <v>210</v>
      </c>
      <c r="B33" s="1370"/>
      <c r="C33" s="1370"/>
      <c r="D33" s="1370"/>
      <c r="E33" s="1370"/>
      <c r="F33" s="1371"/>
      <c r="G33" s="1351" t="s">
        <v>15</v>
      </c>
      <c r="H33" s="1352"/>
      <c r="I33" s="1352"/>
      <c r="J33" s="1352"/>
      <c r="K33" s="1353" t="s">
        <v>16</v>
      </c>
      <c r="L33" s="1354"/>
      <c r="M33" s="1372"/>
      <c r="N33" s="57"/>
    </row>
    <row r="34" spans="1:14" ht="12.75" customHeight="1" thickBot="1" x14ac:dyDescent="0.25">
      <c r="A34" s="21" t="s">
        <v>211</v>
      </c>
      <c r="B34" s="402" t="s">
        <v>18</v>
      </c>
      <c r="C34" s="402" t="s">
        <v>19</v>
      </c>
      <c r="D34" s="402" t="s">
        <v>98</v>
      </c>
      <c r="E34" s="403" t="s">
        <v>21</v>
      </c>
      <c r="F34" s="404" t="s">
        <v>22</v>
      </c>
      <c r="G34" s="405" t="s">
        <v>23</v>
      </c>
      <c r="H34" s="406" t="s">
        <v>24</v>
      </c>
      <c r="I34" s="407" t="s">
        <v>25</v>
      </c>
      <c r="J34" s="408" t="s">
        <v>26</v>
      </c>
      <c r="K34" s="409" t="s">
        <v>23</v>
      </c>
      <c r="L34" s="410" t="s">
        <v>24</v>
      </c>
      <c r="M34" s="410" t="s">
        <v>25</v>
      </c>
      <c r="N34" s="57"/>
    </row>
    <row r="35" spans="1:14" ht="12.75" customHeight="1" x14ac:dyDescent="0.2">
      <c r="A35" s="411">
        <v>4</v>
      </c>
      <c r="B35" s="412" t="s">
        <v>212</v>
      </c>
      <c r="C35" s="35"/>
      <c r="D35" s="35"/>
      <c r="E35" s="35"/>
      <c r="F35" s="35"/>
      <c r="G35" s="51"/>
      <c r="H35" s="51"/>
      <c r="I35" s="51"/>
      <c r="J35" s="51"/>
      <c r="K35" s="413"/>
      <c r="L35" s="413"/>
      <c r="M35" s="413"/>
      <c r="N35" s="57"/>
    </row>
    <row r="36" spans="1:14" ht="12.75" customHeight="1" x14ac:dyDescent="0.2">
      <c r="A36" s="35">
        <v>4.0199999999999996</v>
      </c>
      <c r="B36" s="35" t="s">
        <v>213</v>
      </c>
      <c r="C36" s="414" t="s">
        <v>46</v>
      </c>
      <c r="D36" s="36">
        <v>443.8</v>
      </c>
      <c r="E36" s="415">
        <v>14406.77</v>
      </c>
      <c r="F36" s="416">
        <f>D36*E36</f>
        <v>6393724.5260000005</v>
      </c>
      <c r="G36" s="37">
        <v>443.8</v>
      </c>
      <c r="H36" s="51"/>
      <c r="I36" s="417">
        <f>G36+H36</f>
        <v>443.8</v>
      </c>
      <c r="J36" s="418">
        <f>(I36/D36)*100</f>
        <v>100</v>
      </c>
      <c r="K36" s="104">
        <f>G36*E36</f>
        <v>6393724.5260000005</v>
      </c>
      <c r="L36" s="105"/>
      <c r="M36" s="105">
        <f>K36+L36</f>
        <v>6393724.5260000005</v>
      </c>
      <c r="N36" s="57"/>
    </row>
    <row r="37" spans="1:14" ht="12.75" customHeight="1" x14ac:dyDescent="0.2">
      <c r="A37" s="35">
        <v>4.04</v>
      </c>
      <c r="B37" s="35" t="s">
        <v>214</v>
      </c>
      <c r="C37" s="414" t="s">
        <v>46</v>
      </c>
      <c r="D37" s="36">
        <v>443.8</v>
      </c>
      <c r="E37" s="415">
        <v>1750</v>
      </c>
      <c r="F37" s="416">
        <f>D37*E37</f>
        <v>776650</v>
      </c>
      <c r="G37" s="51">
        <v>215</v>
      </c>
      <c r="H37" s="51">
        <v>228.8</v>
      </c>
      <c r="I37" s="417">
        <f>G37+H37</f>
        <v>443.8</v>
      </c>
      <c r="J37" s="418">
        <f>(I37/D37)*100</f>
        <v>100</v>
      </c>
      <c r="K37" s="104">
        <f>G37*E37</f>
        <v>376250</v>
      </c>
      <c r="L37" s="105">
        <f>H37*E37</f>
        <v>400400</v>
      </c>
      <c r="M37" s="105">
        <f>K37+L37</f>
        <v>776650</v>
      </c>
      <c r="N37" s="57"/>
    </row>
    <row r="38" spans="1:14" ht="12.75" customHeight="1" x14ac:dyDescent="0.2">
      <c r="A38" s="419"/>
      <c r="B38" s="420" t="s">
        <v>215</v>
      </c>
      <c r="C38" s="414"/>
      <c r="D38" s="36"/>
      <c r="E38" s="415"/>
      <c r="F38" s="421">
        <f>SUM(F36:F37)</f>
        <v>7170374.5260000005</v>
      </c>
      <c r="G38" s="37"/>
      <c r="H38" s="51"/>
      <c r="I38" s="417"/>
      <c r="J38" s="418"/>
      <c r="K38" s="102">
        <f>K36+K37</f>
        <v>6769974.5260000005</v>
      </c>
      <c r="L38" s="82">
        <f>SUM(L37)</f>
        <v>400400</v>
      </c>
      <c r="M38" s="82">
        <f>K38+L37</f>
        <v>7170374.5260000005</v>
      </c>
      <c r="N38" s="57"/>
    </row>
    <row r="39" spans="1:14" ht="12.75" customHeight="1" x14ac:dyDescent="0.2">
      <c r="A39" s="13"/>
      <c r="B39" s="18" t="s">
        <v>99</v>
      </c>
      <c r="C39" s="13"/>
      <c r="D39" s="13"/>
      <c r="E39" s="13"/>
      <c r="F39" s="13"/>
      <c r="G39" s="13"/>
      <c r="H39" s="13"/>
      <c r="I39" s="13"/>
      <c r="J39" s="13"/>
      <c r="K39" s="164"/>
      <c r="L39" s="153"/>
      <c r="M39" s="164"/>
      <c r="N39" s="57"/>
    </row>
    <row r="40" spans="1:14" ht="12.75" customHeight="1" x14ac:dyDescent="0.2">
      <c r="N40" s="57"/>
    </row>
    <row r="41" spans="1:14" ht="24" customHeight="1" x14ac:dyDescent="0.2">
      <c r="A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57"/>
    </row>
    <row r="42" spans="1:14" ht="12.75" customHeight="1" thickBot="1" x14ac:dyDescent="0.25">
      <c r="A42" s="13"/>
      <c r="B42" s="13"/>
      <c r="C42" s="13"/>
      <c r="D42" s="13"/>
      <c r="E42" s="13"/>
      <c r="F42" s="18" t="s">
        <v>216</v>
      </c>
      <c r="G42" s="13"/>
      <c r="H42" s="13"/>
      <c r="I42" s="13"/>
      <c r="J42" s="13"/>
      <c r="K42" s="13"/>
      <c r="L42" s="13"/>
      <c r="M42" s="13"/>
      <c r="N42" s="57"/>
    </row>
    <row r="43" spans="1:14" ht="12.75" customHeight="1" thickBot="1" x14ac:dyDescent="0.25">
      <c r="A43" s="1387" t="s">
        <v>210</v>
      </c>
      <c r="B43" s="1370"/>
      <c r="C43" s="1370"/>
      <c r="D43" s="1370"/>
      <c r="E43" s="1370"/>
      <c r="F43" s="1371"/>
      <c r="G43" s="1388" t="s">
        <v>15</v>
      </c>
      <c r="H43" s="1389"/>
      <c r="I43" s="1389"/>
      <c r="J43" s="1389"/>
      <c r="K43" s="1390" t="s">
        <v>16</v>
      </c>
      <c r="L43" s="1391"/>
      <c r="M43" s="1392"/>
      <c r="N43" s="57"/>
    </row>
    <row r="44" spans="1:14" ht="12.75" customHeight="1" thickBot="1" x14ac:dyDescent="0.25">
      <c r="A44" s="126" t="s">
        <v>211</v>
      </c>
      <c r="B44" s="22" t="s">
        <v>18</v>
      </c>
      <c r="C44" s="22" t="s">
        <v>19</v>
      </c>
      <c r="D44" s="22" t="s">
        <v>98</v>
      </c>
      <c r="E44" s="23" t="s">
        <v>21</v>
      </c>
      <c r="F44" s="24" t="s">
        <v>22</v>
      </c>
      <c r="G44" s="422" t="s">
        <v>23</v>
      </c>
      <c r="H44" s="423" t="s">
        <v>24</v>
      </c>
      <c r="I44" s="424" t="s">
        <v>25</v>
      </c>
      <c r="J44" s="425" t="s">
        <v>26</v>
      </c>
      <c r="K44" s="426" t="s">
        <v>23</v>
      </c>
      <c r="L44" s="427" t="s">
        <v>24</v>
      </c>
      <c r="M44" s="428" t="s">
        <v>25</v>
      </c>
      <c r="N44" s="57"/>
    </row>
    <row r="45" spans="1:14" ht="12.75" customHeight="1" x14ac:dyDescent="0.2">
      <c r="A45" s="411">
        <v>5</v>
      </c>
      <c r="B45" s="36" t="s">
        <v>129</v>
      </c>
      <c r="C45" s="36"/>
      <c r="D45" s="36"/>
      <c r="E45" s="36"/>
      <c r="F45" s="36"/>
      <c r="G45" s="37"/>
      <c r="H45" s="37"/>
      <c r="I45" s="37"/>
      <c r="J45" s="37"/>
      <c r="K45" s="429"/>
      <c r="L45" s="429"/>
      <c r="M45" s="429"/>
      <c r="N45" s="57"/>
    </row>
    <row r="46" spans="1:14" ht="12.75" customHeight="1" x14ac:dyDescent="0.2">
      <c r="A46" s="411">
        <v>5.01</v>
      </c>
      <c r="B46" s="364" t="s">
        <v>193</v>
      </c>
      <c r="C46" s="35" t="s">
        <v>29</v>
      </c>
      <c r="D46" s="36">
        <v>210</v>
      </c>
      <c r="E46" s="60">
        <v>106.18</v>
      </c>
      <c r="F46" s="64">
        <f>D46*E46</f>
        <v>22297.800000000003</v>
      </c>
      <c r="G46" s="37">
        <v>210</v>
      </c>
      <c r="H46" s="37"/>
      <c r="I46" s="417">
        <f>G46+H46</f>
        <v>210</v>
      </c>
      <c r="J46" s="418">
        <f>(I46/D46)*100</f>
        <v>100</v>
      </c>
      <c r="K46" s="104">
        <f>G46*E46</f>
        <v>22297.800000000003</v>
      </c>
      <c r="L46" s="105"/>
      <c r="M46" s="105">
        <f>K46+L46</f>
        <v>22297.800000000003</v>
      </c>
      <c r="N46" s="57"/>
    </row>
    <row r="47" spans="1:14" ht="12.75" customHeight="1" x14ac:dyDescent="0.2">
      <c r="A47" s="411">
        <v>5.0199999999999996</v>
      </c>
      <c r="B47" s="430" t="s">
        <v>91</v>
      </c>
      <c r="C47" s="431" t="s">
        <v>50</v>
      </c>
      <c r="D47" s="431">
        <v>1</v>
      </c>
      <c r="E47" s="432">
        <v>60000</v>
      </c>
      <c r="F47" s="64">
        <f>D47*E47</f>
        <v>60000</v>
      </c>
      <c r="G47" s="37">
        <v>1</v>
      </c>
      <c r="H47" s="37"/>
      <c r="I47" s="417">
        <f>G47+H47</f>
        <v>1</v>
      </c>
      <c r="J47" s="418">
        <f>(I47/D47)*100</f>
        <v>100</v>
      </c>
      <c r="K47" s="104">
        <f>G47*E47</f>
        <v>60000</v>
      </c>
      <c r="L47" s="105"/>
      <c r="M47" s="105">
        <f>K47+L47</f>
        <v>60000</v>
      </c>
      <c r="N47" s="57"/>
    </row>
    <row r="48" spans="1:14" ht="12.75" customHeight="1" x14ac:dyDescent="0.2">
      <c r="A48" s="433"/>
      <c r="B48" s="433" t="s">
        <v>76</v>
      </c>
      <c r="C48" s="433"/>
      <c r="D48" s="433"/>
      <c r="E48" s="433"/>
      <c r="F48" s="434">
        <f>SUM(F46:F47)</f>
        <v>82297.8</v>
      </c>
      <c r="G48" s="37"/>
      <c r="H48" s="37"/>
      <c r="I48" s="37"/>
      <c r="J48" s="37"/>
      <c r="K48" s="102">
        <f>SUM(K46:K47)</f>
        <v>82297.8</v>
      </c>
      <c r="L48" s="102"/>
      <c r="M48" s="82">
        <f>SUM(M44:M47)</f>
        <v>82297.8</v>
      </c>
      <c r="N48" s="57"/>
    </row>
    <row r="49" spans="1:14" ht="12" customHeight="1" x14ac:dyDescent="0.2">
      <c r="A49" s="433"/>
      <c r="B49" s="433" t="s">
        <v>36</v>
      </c>
      <c r="C49" s="433"/>
      <c r="D49" s="433"/>
      <c r="E49" s="433"/>
      <c r="F49" s="433"/>
      <c r="G49" s="37"/>
      <c r="H49" s="37"/>
      <c r="I49" s="37"/>
      <c r="J49" s="37"/>
      <c r="K49" s="102"/>
      <c r="L49" s="102"/>
      <c r="M49" s="102"/>
      <c r="N49" s="57"/>
    </row>
    <row r="50" spans="1:14" ht="12" customHeight="1" x14ac:dyDescent="0.2">
      <c r="A50" s="411">
        <v>6</v>
      </c>
      <c r="B50" s="147" t="s">
        <v>197</v>
      </c>
      <c r="C50" s="386" t="s">
        <v>135</v>
      </c>
      <c r="D50" s="36">
        <v>196.88</v>
      </c>
      <c r="E50" s="415">
        <v>540</v>
      </c>
      <c r="F50" s="435">
        <f>D50*E50</f>
        <v>106315.2</v>
      </c>
      <c r="G50" s="51">
        <v>196.88</v>
      </c>
      <c r="H50" s="51"/>
      <c r="I50" s="417">
        <f>G50+H50</f>
        <v>196.88</v>
      </c>
      <c r="J50" s="418">
        <f>(I50/D50)*100</f>
        <v>100</v>
      </c>
      <c r="K50" s="104">
        <f>G50*E50</f>
        <v>106315.2</v>
      </c>
      <c r="L50" s="105"/>
      <c r="M50" s="105">
        <f>K50+L50</f>
        <v>106315.2</v>
      </c>
      <c r="N50" s="57"/>
    </row>
    <row r="51" spans="1:14" ht="14.25" customHeight="1" x14ac:dyDescent="0.2">
      <c r="A51" s="411">
        <v>6.01</v>
      </c>
      <c r="B51" s="430" t="s">
        <v>217</v>
      </c>
      <c r="C51" s="386" t="s">
        <v>135</v>
      </c>
      <c r="D51" s="36">
        <v>252</v>
      </c>
      <c r="E51" s="415">
        <v>2545</v>
      </c>
      <c r="F51" s="435">
        <f t="shared" ref="F51:F58" si="0">D51*E51</f>
        <v>641340</v>
      </c>
      <c r="G51" s="51"/>
      <c r="H51" s="51">
        <v>252</v>
      </c>
      <c r="I51" s="417"/>
      <c r="J51" s="418"/>
      <c r="K51" s="102"/>
      <c r="L51" s="105">
        <f>E51*H51</f>
        <v>641340</v>
      </c>
      <c r="M51" s="105">
        <f>K51+L51</f>
        <v>641340</v>
      </c>
      <c r="N51" s="57"/>
    </row>
    <row r="52" spans="1:14" ht="15" customHeight="1" x14ac:dyDescent="0.2">
      <c r="A52" s="411">
        <v>6.02</v>
      </c>
      <c r="B52" s="430" t="s">
        <v>218</v>
      </c>
      <c r="C52" s="386" t="s">
        <v>135</v>
      </c>
      <c r="D52" s="36">
        <v>654.75</v>
      </c>
      <c r="E52" s="415">
        <v>375</v>
      </c>
      <c r="F52" s="435">
        <f t="shared" si="0"/>
        <v>245531.25</v>
      </c>
      <c r="G52" s="37">
        <v>300</v>
      </c>
      <c r="H52" s="37">
        <v>354.75</v>
      </c>
      <c r="I52" s="417">
        <f>G52+H52</f>
        <v>654.75</v>
      </c>
      <c r="J52" s="418">
        <f>(I52/D52)*100</f>
        <v>100</v>
      </c>
      <c r="K52" s="104">
        <f>G52*E52</f>
        <v>112500</v>
      </c>
      <c r="L52" s="105">
        <f>E52*H52</f>
        <v>133031.25</v>
      </c>
      <c r="M52" s="105">
        <f>K52+L52</f>
        <v>245531.25</v>
      </c>
      <c r="N52" s="57"/>
    </row>
    <row r="53" spans="1:14" ht="16.5" customHeight="1" x14ac:dyDescent="0.2">
      <c r="A53" s="411">
        <v>6.03</v>
      </c>
      <c r="B53" s="430" t="s">
        <v>219</v>
      </c>
      <c r="C53" s="386" t="s">
        <v>135</v>
      </c>
      <c r="D53" s="36">
        <v>372.8</v>
      </c>
      <c r="E53" s="415">
        <v>190.8</v>
      </c>
      <c r="F53" s="435">
        <f t="shared" si="0"/>
        <v>71130.240000000005</v>
      </c>
      <c r="G53" s="436">
        <v>200</v>
      </c>
      <c r="H53" s="436">
        <v>172.8</v>
      </c>
      <c r="I53" s="417">
        <f>G53+H53</f>
        <v>372.8</v>
      </c>
      <c r="J53" s="418">
        <f>(I53/D53)*100</f>
        <v>100</v>
      </c>
      <c r="K53" s="104">
        <f>G53*E53</f>
        <v>38160</v>
      </c>
      <c r="L53" s="105">
        <f>E53*H53</f>
        <v>32970.240000000005</v>
      </c>
      <c r="M53" s="105">
        <f>K53+L53</f>
        <v>71130.240000000005</v>
      </c>
      <c r="N53" s="57"/>
    </row>
    <row r="54" spans="1:14" ht="12.75" customHeight="1" x14ac:dyDescent="0.2">
      <c r="A54" s="411"/>
      <c r="B54" s="433" t="s">
        <v>76</v>
      </c>
      <c r="C54" s="386"/>
      <c r="D54" s="36"/>
      <c r="E54" s="415"/>
      <c r="F54" s="434">
        <f>SUM(F50:F53)</f>
        <v>1064316.69</v>
      </c>
      <c r="G54" s="37"/>
      <c r="H54" s="51"/>
      <c r="I54" s="417"/>
      <c r="J54" s="418"/>
      <c r="K54" s="102">
        <f>SUM(K50:K53)</f>
        <v>256975.2</v>
      </c>
      <c r="L54" s="82">
        <f>SUM(L50:L53)</f>
        <v>807341.49</v>
      </c>
      <c r="M54" s="82">
        <f>SUM(M50:M53)</f>
        <v>1064316.69</v>
      </c>
      <c r="N54" s="57"/>
    </row>
    <row r="55" spans="1:14" ht="12.75" customHeight="1" x14ac:dyDescent="0.2">
      <c r="A55" s="437">
        <v>7</v>
      </c>
      <c r="B55" s="433" t="s">
        <v>44</v>
      </c>
      <c r="C55" s="386"/>
      <c r="D55" s="36"/>
      <c r="E55" s="415"/>
      <c r="F55" s="435"/>
      <c r="G55" s="37"/>
      <c r="H55" s="51"/>
      <c r="I55" s="417"/>
      <c r="J55" s="418"/>
      <c r="K55" s="429"/>
      <c r="L55" s="413"/>
      <c r="M55" s="413"/>
      <c r="N55" s="57"/>
    </row>
    <row r="56" spans="1:14" ht="12.75" customHeight="1" x14ac:dyDescent="0.2">
      <c r="A56" s="411">
        <v>7.01</v>
      </c>
      <c r="B56" s="430" t="s">
        <v>204</v>
      </c>
      <c r="C56" s="386" t="s">
        <v>50</v>
      </c>
      <c r="D56" s="36">
        <v>206.3</v>
      </c>
      <c r="E56" s="415">
        <v>389</v>
      </c>
      <c r="F56" s="435">
        <f t="shared" si="0"/>
        <v>80250.700000000012</v>
      </c>
      <c r="G56" s="37"/>
      <c r="H56" s="51">
        <v>206.3</v>
      </c>
      <c r="I56" s="417">
        <f>G56+H56</f>
        <v>206.3</v>
      </c>
      <c r="J56" s="418">
        <f>(I56/D56)*100</f>
        <v>100</v>
      </c>
      <c r="K56" s="429"/>
      <c r="L56" s="105">
        <f>E56*H56</f>
        <v>80250.700000000012</v>
      </c>
      <c r="M56" s="105">
        <f>K56+L56</f>
        <v>80250.700000000012</v>
      </c>
      <c r="N56" s="57"/>
    </row>
    <row r="57" spans="1:14" ht="12.75" customHeight="1" x14ac:dyDescent="0.2">
      <c r="A57" s="411">
        <v>7.02</v>
      </c>
      <c r="B57" s="430" t="s">
        <v>220</v>
      </c>
      <c r="C57" s="386" t="s">
        <v>61</v>
      </c>
      <c r="D57" s="36">
        <v>707.43</v>
      </c>
      <c r="E57" s="415">
        <v>97.5</v>
      </c>
      <c r="F57" s="435">
        <f t="shared" si="0"/>
        <v>68974.424999999988</v>
      </c>
      <c r="G57" s="37"/>
      <c r="H57" s="51">
        <v>707.43</v>
      </c>
      <c r="I57" s="417">
        <f>G57+H57</f>
        <v>707.43</v>
      </c>
      <c r="J57" s="418">
        <f>(I57/D57)*100</f>
        <v>100</v>
      </c>
      <c r="K57" s="429"/>
      <c r="L57" s="105">
        <f>E57*H57</f>
        <v>68974.424999999988</v>
      </c>
      <c r="M57" s="105">
        <f>K57+L57</f>
        <v>68974.424999999988</v>
      </c>
      <c r="N57" s="57"/>
    </row>
    <row r="58" spans="1:14" ht="12.75" customHeight="1" x14ac:dyDescent="0.2">
      <c r="A58" s="411">
        <v>7.03</v>
      </c>
      <c r="B58" s="430" t="s">
        <v>205</v>
      </c>
      <c r="C58" s="386" t="s">
        <v>34</v>
      </c>
      <c r="D58" s="36">
        <v>1</v>
      </c>
      <c r="E58" s="415">
        <v>70000</v>
      </c>
      <c r="F58" s="435">
        <f t="shared" si="0"/>
        <v>70000</v>
      </c>
      <c r="G58" s="37"/>
      <c r="H58" s="51">
        <v>1</v>
      </c>
      <c r="I58" s="417">
        <f>G58+H58</f>
        <v>1</v>
      </c>
      <c r="J58" s="418">
        <f>(I58/D58)*100</f>
        <v>100</v>
      </c>
      <c r="K58" s="429"/>
      <c r="L58" s="105">
        <f>E58*H58</f>
        <v>70000</v>
      </c>
      <c r="M58" s="105">
        <f>K58+L58</f>
        <v>70000</v>
      </c>
      <c r="N58" s="57"/>
    </row>
    <row r="59" spans="1:14" ht="12.75" customHeight="1" x14ac:dyDescent="0.2">
      <c r="A59" s="419"/>
      <c r="B59" s="438" t="s">
        <v>221</v>
      </c>
      <c r="C59" s="414"/>
      <c r="D59" s="36"/>
      <c r="E59" s="415"/>
      <c r="F59" s="434">
        <f>SUM(F56:F58)</f>
        <v>219225.125</v>
      </c>
      <c r="G59" s="37"/>
      <c r="H59" s="51"/>
      <c r="I59" s="417"/>
      <c r="J59" s="418"/>
      <c r="K59" s="429"/>
      <c r="L59" s="413">
        <f>SUM(L56:L58)</f>
        <v>219225.125</v>
      </c>
      <c r="M59" s="82">
        <f>K59+L59</f>
        <v>219225.125</v>
      </c>
      <c r="N59" s="57"/>
    </row>
    <row r="60" spans="1:14" ht="12.75" customHeight="1" x14ac:dyDescent="0.2">
      <c r="A60" s="13"/>
      <c r="B60" s="439"/>
      <c r="C60" s="13"/>
      <c r="D60" s="13"/>
      <c r="E60" s="13"/>
      <c r="F60" s="13"/>
      <c r="G60" s="13"/>
      <c r="H60" s="13"/>
      <c r="I60" s="13"/>
      <c r="J60" s="13"/>
      <c r="K60" s="13"/>
      <c r="L60" s="154"/>
      <c r="M60" s="154"/>
      <c r="N60" s="57"/>
    </row>
    <row r="61" spans="1:14" x14ac:dyDescent="0.2">
      <c r="A61" s="13"/>
      <c r="B61" s="151" t="s">
        <v>67</v>
      </c>
      <c r="C61" s="13"/>
      <c r="D61" s="13"/>
      <c r="E61" s="13"/>
      <c r="G61" s="13"/>
      <c r="H61" s="13"/>
      <c r="I61" s="13"/>
      <c r="J61" s="13"/>
      <c r="K61" s="122">
        <f>K29+K22+K16</f>
        <v>1439862.3671200001</v>
      </c>
      <c r="L61" s="123">
        <f>L16+L22+L29</f>
        <v>0</v>
      </c>
      <c r="M61" s="123">
        <f>K61+L61</f>
        <v>1439862.3671200001</v>
      </c>
      <c r="N61" s="57"/>
    </row>
    <row r="62" spans="1:14" x14ac:dyDescent="0.2">
      <c r="A62" s="13"/>
      <c r="B62" s="18" t="s">
        <v>94</v>
      </c>
      <c r="C62" s="13"/>
      <c r="D62" s="13"/>
      <c r="E62" s="13"/>
      <c r="F62" s="13"/>
      <c r="G62" s="13"/>
      <c r="H62" s="13"/>
      <c r="I62" s="13"/>
      <c r="J62" s="13"/>
      <c r="K62" s="153">
        <f>K54+K48+K38</f>
        <v>7109247.5260000005</v>
      </c>
      <c r="L62" s="123">
        <f>L54+L59+L38</f>
        <v>1426966.615</v>
      </c>
      <c r="M62" s="123">
        <f>K62+L62</f>
        <v>8536214.1410000008</v>
      </c>
      <c r="N62" s="57"/>
    </row>
    <row r="63" spans="1:14" x14ac:dyDescent="0.2">
      <c r="A63" s="13"/>
      <c r="B63" s="18" t="s">
        <v>95</v>
      </c>
      <c r="C63" s="13"/>
      <c r="D63" s="13"/>
      <c r="E63" s="13"/>
      <c r="F63" s="13"/>
      <c r="G63" s="13"/>
      <c r="H63" s="13"/>
      <c r="I63" s="13"/>
      <c r="J63" s="13"/>
      <c r="K63" s="122">
        <f>SUM(K61:K62)</f>
        <v>8549109.8931200001</v>
      </c>
      <c r="L63" s="123">
        <f>L61+L62</f>
        <v>1426966.615</v>
      </c>
      <c r="M63" s="123">
        <f>K63+L63</f>
        <v>9976076.5081200004</v>
      </c>
      <c r="N63" s="57"/>
    </row>
    <row r="64" spans="1:14" x14ac:dyDescent="0.2">
      <c r="A64" s="13"/>
      <c r="B64" s="18"/>
      <c r="C64" s="13"/>
      <c r="D64" s="13"/>
      <c r="E64" s="13"/>
      <c r="F64" s="13"/>
      <c r="G64" s="13"/>
      <c r="H64" s="13"/>
      <c r="I64" s="13"/>
      <c r="J64" s="13"/>
      <c r="K64" s="122"/>
      <c r="L64" s="123"/>
      <c r="M64" s="123"/>
      <c r="N64" s="57"/>
    </row>
    <row r="65" spans="1:14" x14ac:dyDescent="0.2">
      <c r="A65" s="13"/>
      <c r="B65" s="18"/>
      <c r="C65" s="13"/>
      <c r="D65" s="13"/>
      <c r="E65" s="13"/>
      <c r="F65" s="13"/>
      <c r="G65" s="13"/>
      <c r="H65" s="13"/>
      <c r="I65" s="13"/>
      <c r="J65" s="13"/>
      <c r="K65" s="122"/>
      <c r="L65" s="123"/>
      <c r="M65" s="123"/>
      <c r="N65" s="57"/>
    </row>
    <row r="66" spans="1:14" x14ac:dyDescent="0.2">
      <c r="A66" s="13"/>
      <c r="B66" s="18"/>
      <c r="C66" s="13"/>
      <c r="D66" s="13"/>
      <c r="E66" s="13"/>
      <c r="F66" s="13"/>
      <c r="G66" s="13"/>
      <c r="H66" s="13"/>
      <c r="I66" s="13"/>
      <c r="J66" s="13"/>
      <c r="K66" s="122"/>
      <c r="L66" s="123"/>
      <c r="M66" s="123"/>
      <c r="N66" s="57"/>
    </row>
    <row r="67" spans="1:14" x14ac:dyDescent="0.2">
      <c r="A67" s="13"/>
      <c r="B67" s="18"/>
      <c r="C67" s="13"/>
      <c r="D67" s="13"/>
      <c r="E67" s="13"/>
      <c r="F67" s="13"/>
      <c r="G67" s="13"/>
      <c r="H67" s="13"/>
      <c r="I67" s="13"/>
      <c r="J67" s="13"/>
      <c r="K67" s="122"/>
      <c r="L67" s="123"/>
      <c r="M67" s="123"/>
      <c r="N67" s="57"/>
    </row>
    <row r="68" spans="1:14" x14ac:dyDescent="0.2">
      <c r="A68" s="13"/>
      <c r="B68" s="18"/>
      <c r="C68" s="13"/>
      <c r="D68" s="13"/>
      <c r="E68" s="13"/>
      <c r="F68" s="13"/>
      <c r="G68" s="13"/>
      <c r="H68" s="13"/>
      <c r="I68" s="13"/>
      <c r="J68" s="13"/>
      <c r="K68" s="122"/>
      <c r="L68" s="123"/>
      <c r="M68" s="123"/>
      <c r="N68" s="57"/>
    </row>
    <row r="69" spans="1:14" x14ac:dyDescent="0.2">
      <c r="A69" s="13"/>
      <c r="B69" s="18"/>
      <c r="C69" s="13"/>
      <c r="D69" s="13"/>
      <c r="E69" s="13"/>
      <c r="F69" s="13"/>
      <c r="G69" s="13"/>
      <c r="H69" s="13"/>
      <c r="I69" s="13"/>
      <c r="J69" s="13"/>
      <c r="K69" s="122"/>
      <c r="L69" s="123"/>
      <c r="M69" s="123"/>
      <c r="N69" s="57"/>
    </row>
    <row r="70" spans="1:14" x14ac:dyDescent="0.2">
      <c r="A70" s="13"/>
      <c r="B70" s="18"/>
      <c r="C70" s="13"/>
      <c r="D70" s="13"/>
      <c r="E70" s="13"/>
      <c r="F70" s="13"/>
      <c r="G70" s="13"/>
      <c r="H70" s="13"/>
      <c r="I70" s="13"/>
      <c r="J70" s="13"/>
      <c r="K70" s="122"/>
      <c r="L70" s="123"/>
      <c r="M70" s="123"/>
      <c r="N70" s="57"/>
    </row>
    <row r="71" spans="1:14" x14ac:dyDescent="0.2">
      <c r="A71" s="13"/>
      <c r="B71" s="18"/>
      <c r="C71" s="13"/>
      <c r="D71" s="13"/>
      <c r="E71" s="13"/>
      <c r="F71" s="13"/>
      <c r="G71" s="13"/>
      <c r="H71" s="13"/>
      <c r="I71" s="13"/>
      <c r="J71" s="13"/>
      <c r="K71" s="122"/>
      <c r="L71" s="123"/>
      <c r="M71" s="123"/>
      <c r="N71" s="57"/>
    </row>
    <row r="72" spans="1:14" x14ac:dyDescent="0.2">
      <c r="A72" s="13"/>
      <c r="B72" s="18"/>
      <c r="C72" s="13"/>
      <c r="D72" s="13"/>
      <c r="E72" s="13"/>
      <c r="F72" s="13"/>
      <c r="G72" s="13"/>
      <c r="H72" s="13"/>
      <c r="I72" s="13"/>
      <c r="J72" s="13"/>
      <c r="K72" s="122"/>
      <c r="L72" s="123"/>
      <c r="M72" s="123"/>
      <c r="N72" s="57"/>
    </row>
    <row r="73" spans="1:14" x14ac:dyDescent="0.2">
      <c r="A73" s="13"/>
      <c r="B73" s="18"/>
      <c r="C73" s="13"/>
      <c r="D73" s="13"/>
      <c r="E73" s="13"/>
      <c r="F73" s="13"/>
      <c r="G73" s="13"/>
      <c r="H73" s="13"/>
      <c r="I73" s="13"/>
      <c r="J73" s="13"/>
      <c r="K73" s="122"/>
      <c r="L73" s="123"/>
      <c r="M73" s="123"/>
      <c r="N73" s="57"/>
    </row>
    <row r="74" spans="1:14" x14ac:dyDescent="0.2">
      <c r="A74" s="13"/>
      <c r="B74" s="18"/>
      <c r="C74" s="13"/>
      <c r="D74" s="13"/>
      <c r="E74" s="13"/>
      <c r="F74" s="13"/>
      <c r="G74" s="13"/>
      <c r="H74" s="13"/>
      <c r="I74" s="13"/>
      <c r="J74" s="13"/>
      <c r="K74" s="122"/>
      <c r="L74" s="123"/>
      <c r="M74" s="123"/>
      <c r="N74" s="57"/>
    </row>
    <row r="75" spans="1:14" x14ac:dyDescent="0.2">
      <c r="A75" s="13"/>
      <c r="B75" s="18"/>
      <c r="C75" s="13"/>
      <c r="D75" s="13"/>
      <c r="E75" s="13"/>
      <c r="F75" s="13"/>
      <c r="G75" s="13"/>
      <c r="H75" s="13"/>
      <c r="I75" s="13"/>
      <c r="J75" s="13"/>
      <c r="K75" s="122"/>
      <c r="L75" s="123"/>
      <c r="M75" s="123"/>
      <c r="N75" s="57"/>
    </row>
    <row r="76" spans="1:14" x14ac:dyDescent="0.2">
      <c r="A76" s="13"/>
      <c r="B76" s="18"/>
      <c r="C76" s="13"/>
      <c r="D76" s="13"/>
      <c r="E76" s="13"/>
      <c r="F76" s="13"/>
      <c r="G76" s="13"/>
      <c r="H76" s="13"/>
      <c r="I76" s="13"/>
      <c r="J76" s="13"/>
      <c r="K76" s="122"/>
      <c r="L76" s="123"/>
      <c r="M76" s="123"/>
      <c r="N76" s="57"/>
    </row>
    <row r="77" spans="1:14" x14ac:dyDescent="0.2">
      <c r="A77" s="13"/>
      <c r="B77" s="18"/>
      <c r="C77" s="13"/>
      <c r="D77" s="13"/>
      <c r="E77" s="13"/>
      <c r="F77" s="13"/>
      <c r="G77" s="13"/>
      <c r="H77" s="13"/>
      <c r="I77" s="13"/>
      <c r="J77" s="13"/>
      <c r="K77" s="122"/>
      <c r="L77" s="123"/>
      <c r="M77" s="123"/>
      <c r="N77" s="57"/>
    </row>
    <row r="78" spans="1:14" x14ac:dyDescent="0.2">
      <c r="A78" s="13"/>
      <c r="B78" s="18"/>
      <c r="C78" s="13"/>
      <c r="D78" s="13"/>
      <c r="E78" s="13"/>
      <c r="F78" s="13"/>
      <c r="G78" s="13"/>
      <c r="H78" s="13"/>
      <c r="I78" s="13"/>
      <c r="J78" s="13"/>
      <c r="K78" s="122"/>
      <c r="L78" s="123"/>
      <c r="M78" s="123"/>
      <c r="N78" s="57"/>
    </row>
    <row r="79" spans="1:14" x14ac:dyDescent="0.2">
      <c r="A79" s="13"/>
      <c r="B79" s="18"/>
      <c r="C79" s="13"/>
      <c r="D79" s="13"/>
      <c r="E79" s="13"/>
      <c r="F79" s="13"/>
      <c r="G79" s="13"/>
      <c r="H79" s="13"/>
      <c r="I79" s="13"/>
      <c r="J79" s="13"/>
      <c r="K79" s="122"/>
      <c r="L79" s="123"/>
      <c r="M79" s="123"/>
      <c r="N79" s="57"/>
    </row>
    <row r="80" spans="1:14" x14ac:dyDescent="0.2">
      <c r="A80" s="13"/>
      <c r="B80" s="18"/>
      <c r="C80" s="13"/>
      <c r="D80" s="13"/>
      <c r="E80" s="13"/>
      <c r="F80" s="13"/>
      <c r="G80" s="13"/>
      <c r="H80" s="13"/>
      <c r="I80" s="13"/>
      <c r="J80" s="13"/>
      <c r="K80" s="122"/>
      <c r="L80" s="123"/>
      <c r="M80" s="123"/>
      <c r="N80" s="57"/>
    </row>
    <row r="81" spans="1:14" x14ac:dyDescent="0.2">
      <c r="A81" s="13"/>
      <c r="B81" s="18"/>
      <c r="C81" s="13"/>
      <c r="D81" s="13"/>
      <c r="E81" s="13"/>
      <c r="F81" s="13"/>
      <c r="G81" s="13"/>
      <c r="H81" s="13"/>
      <c r="I81" s="13"/>
      <c r="J81" s="13"/>
      <c r="K81" s="122"/>
      <c r="L81" s="123"/>
      <c r="M81" s="123"/>
      <c r="N81" s="57"/>
    </row>
    <row r="82" spans="1:14" x14ac:dyDescent="0.2">
      <c r="A82" s="13"/>
      <c r="B82" s="18"/>
      <c r="C82" s="13"/>
      <c r="D82" s="13"/>
      <c r="E82" s="13"/>
      <c r="F82" s="13"/>
      <c r="G82" s="13"/>
      <c r="H82" s="13"/>
      <c r="I82" s="13"/>
      <c r="J82" s="13"/>
      <c r="K82" s="122"/>
      <c r="L82" s="123"/>
      <c r="M82" s="123"/>
      <c r="N82" s="57"/>
    </row>
    <row r="83" spans="1:14" x14ac:dyDescent="0.2">
      <c r="A83" s="13"/>
      <c r="B83" s="18"/>
      <c r="C83" s="13"/>
      <c r="D83" s="13"/>
      <c r="E83" s="13"/>
      <c r="F83" s="13"/>
      <c r="G83" s="13"/>
      <c r="H83" s="13"/>
      <c r="I83" s="13"/>
      <c r="J83" s="13"/>
      <c r="K83" s="122"/>
      <c r="L83" s="123"/>
      <c r="M83" s="123"/>
      <c r="N83" s="57"/>
    </row>
    <row r="84" spans="1:14" x14ac:dyDescent="0.2">
      <c r="A84" s="13"/>
      <c r="B84" s="18"/>
      <c r="C84" s="13"/>
      <c r="D84" s="13"/>
      <c r="E84" s="13"/>
      <c r="F84" s="13"/>
      <c r="G84" s="13"/>
      <c r="H84" s="13"/>
      <c r="I84" s="13"/>
      <c r="J84" s="13"/>
      <c r="K84" s="122"/>
      <c r="L84" s="123"/>
      <c r="M84" s="123"/>
      <c r="N84" s="57"/>
    </row>
    <row r="85" spans="1:14" x14ac:dyDescent="0.2">
      <c r="A85" s="13"/>
      <c r="B85" s="18"/>
      <c r="C85" s="13"/>
      <c r="D85" s="13"/>
      <c r="E85" s="13"/>
      <c r="F85" s="13"/>
      <c r="G85" s="13"/>
      <c r="H85" s="13"/>
      <c r="I85" s="13"/>
      <c r="J85" s="13"/>
      <c r="K85" s="122"/>
      <c r="L85" s="123"/>
      <c r="M85" s="123"/>
      <c r="N85" s="57"/>
    </row>
    <row r="86" spans="1:14" x14ac:dyDescent="0.2">
      <c r="A86" s="13"/>
      <c r="B86" s="18"/>
      <c r="C86" s="13"/>
      <c r="D86" s="13"/>
      <c r="E86" s="13"/>
      <c r="F86" s="13"/>
      <c r="G86" s="13"/>
      <c r="H86" s="13"/>
      <c r="I86" s="13"/>
      <c r="J86" s="13"/>
      <c r="K86" s="122"/>
      <c r="L86" s="123"/>
      <c r="M86" s="123"/>
      <c r="N86" s="57"/>
    </row>
    <row r="87" spans="1:14" x14ac:dyDescent="0.2">
      <c r="A87" s="13"/>
      <c r="B87" s="18"/>
      <c r="C87" s="13"/>
      <c r="D87" s="13"/>
      <c r="E87" s="13"/>
      <c r="F87" s="13"/>
      <c r="G87" s="13"/>
      <c r="H87" s="13"/>
      <c r="I87" s="13"/>
      <c r="J87" s="13"/>
      <c r="K87" s="122"/>
      <c r="L87" s="123"/>
      <c r="M87" s="123"/>
      <c r="N87" s="57"/>
    </row>
    <row r="88" spans="1:14" x14ac:dyDescent="0.2">
      <c r="A88" s="13"/>
      <c r="B88" s="18"/>
      <c r="C88" s="13"/>
      <c r="D88" s="13"/>
      <c r="E88" s="13"/>
      <c r="F88" s="13"/>
      <c r="G88" s="13"/>
      <c r="H88" s="13"/>
      <c r="I88" s="13"/>
      <c r="J88" s="13"/>
      <c r="K88" s="122"/>
      <c r="L88" s="123"/>
      <c r="M88" s="123"/>
      <c r="N88" s="57"/>
    </row>
    <row r="89" spans="1:14" x14ac:dyDescent="0.2">
      <c r="A89" s="13"/>
      <c r="B89" s="18"/>
      <c r="C89" s="13"/>
      <c r="D89" s="13"/>
      <c r="E89" s="13"/>
      <c r="F89" s="13"/>
      <c r="G89" s="13"/>
      <c r="H89" s="13"/>
      <c r="I89" s="13"/>
      <c r="J89" s="13"/>
      <c r="K89" s="122"/>
      <c r="L89" s="123"/>
      <c r="M89" s="123"/>
      <c r="N89" s="57"/>
    </row>
    <row r="90" spans="1:14" x14ac:dyDescent="0.2">
      <c r="A90" s="13"/>
      <c r="B90" s="18"/>
      <c r="C90" s="13"/>
      <c r="D90" s="13"/>
      <c r="E90" s="13"/>
      <c r="F90" s="13"/>
      <c r="G90" s="13"/>
      <c r="H90" s="13"/>
      <c r="I90" s="13"/>
      <c r="J90" s="13"/>
      <c r="K90" s="122"/>
      <c r="L90" s="123"/>
      <c r="M90" s="123"/>
      <c r="N90" s="57"/>
    </row>
    <row r="91" spans="1:14" x14ac:dyDescent="0.2">
      <c r="A91" s="13"/>
      <c r="B91" s="18"/>
      <c r="C91" s="13"/>
      <c r="D91" s="13"/>
      <c r="E91" s="13"/>
      <c r="F91" s="13"/>
      <c r="G91" s="13"/>
      <c r="H91" s="13"/>
      <c r="I91" s="13"/>
      <c r="J91" s="13"/>
      <c r="K91" s="122"/>
      <c r="L91" s="123"/>
      <c r="M91" s="123"/>
      <c r="N91" s="57"/>
    </row>
    <row r="92" spans="1:14" x14ac:dyDescent="0.2">
      <c r="A92" s="13"/>
      <c r="B92" s="18"/>
      <c r="C92" s="13"/>
      <c r="D92" s="13"/>
      <c r="E92" s="13"/>
      <c r="F92" s="13"/>
      <c r="G92" s="13"/>
      <c r="H92" s="13"/>
      <c r="I92" s="13"/>
      <c r="J92" s="13"/>
      <c r="K92" s="122"/>
      <c r="L92" s="123"/>
      <c r="M92" s="123"/>
      <c r="N92" s="57"/>
    </row>
    <row r="93" spans="1:14" x14ac:dyDescent="0.2">
      <c r="A93" s="13"/>
      <c r="B93" s="18"/>
      <c r="C93" s="13"/>
      <c r="D93" s="13"/>
      <c r="E93" s="13"/>
      <c r="F93" s="13"/>
      <c r="G93" s="13"/>
      <c r="H93" s="13"/>
      <c r="I93" s="13"/>
      <c r="J93" s="13"/>
      <c r="K93" s="122"/>
      <c r="L93" s="123"/>
      <c r="M93" s="123"/>
      <c r="N93" s="57"/>
    </row>
    <row r="94" spans="1:14" x14ac:dyDescent="0.2">
      <c r="A94" s="13"/>
      <c r="B94" s="18"/>
      <c r="C94" s="13"/>
      <c r="D94" s="13"/>
      <c r="E94" s="13"/>
      <c r="F94" s="13"/>
      <c r="G94" s="13"/>
      <c r="H94" s="13"/>
      <c r="I94" s="13"/>
      <c r="J94" s="13"/>
      <c r="K94" s="122"/>
      <c r="L94" s="123"/>
      <c r="M94" s="123"/>
      <c r="N94" s="57"/>
    </row>
    <row r="95" spans="1:14" x14ac:dyDescent="0.2">
      <c r="A95" s="13"/>
      <c r="B95" s="18"/>
      <c r="C95" s="13"/>
      <c r="F95" s="13"/>
      <c r="G95" s="13"/>
      <c r="H95" s="13"/>
      <c r="I95" s="13"/>
      <c r="J95" s="13"/>
      <c r="K95" s="122"/>
      <c r="L95" s="123"/>
      <c r="M95" s="123"/>
      <c r="N95" s="57"/>
    </row>
    <row r="96" spans="1:14" x14ac:dyDescent="0.2">
      <c r="A96" s="3"/>
      <c r="B96" s="1343" t="s">
        <v>0</v>
      </c>
      <c r="C96" s="1343"/>
      <c r="D96" s="1343"/>
      <c r="E96" s="1343"/>
      <c r="F96" s="1343"/>
      <c r="G96" s="1343"/>
      <c r="H96" s="1343"/>
      <c r="I96" s="1343"/>
      <c r="J96" s="1343"/>
      <c r="K96" s="1343"/>
      <c r="L96" s="1343"/>
      <c r="M96" s="1343"/>
      <c r="N96" s="1343"/>
    </row>
    <row r="97" spans="1:15" x14ac:dyDescent="0.2">
      <c r="A97" s="3"/>
      <c r="B97" s="1342" t="s">
        <v>1</v>
      </c>
      <c r="C97" s="1342"/>
      <c r="D97" s="1342"/>
      <c r="E97" s="1342"/>
      <c r="F97" s="1342"/>
      <c r="G97" s="1342"/>
      <c r="H97" s="1342"/>
      <c r="I97" s="1342"/>
      <c r="J97" s="1342"/>
      <c r="K97" s="1342"/>
      <c r="L97" s="1342"/>
      <c r="M97" s="1342"/>
      <c r="N97" s="1342"/>
    </row>
    <row r="98" spans="1:1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57" t="s">
        <v>185</v>
      </c>
    </row>
    <row r="99" spans="1:15" x14ac:dyDescent="0.2">
      <c r="A99" s="13"/>
      <c r="B99" s="7"/>
      <c r="D99" s="18"/>
      <c r="E99" s="18"/>
      <c r="F99" s="18"/>
      <c r="G99" s="362"/>
      <c r="H99" s="13"/>
      <c r="I99" s="13"/>
      <c r="J99" s="13"/>
      <c r="K99" s="13"/>
      <c r="L99" s="12" t="s">
        <v>5</v>
      </c>
      <c r="M99" s="160">
        <v>8372352.9900000002</v>
      </c>
      <c r="N99" s="57"/>
    </row>
    <row r="100" spans="1:15" x14ac:dyDescent="0.2">
      <c r="A100" s="13"/>
      <c r="B100" s="12" t="s">
        <v>3</v>
      </c>
      <c r="C100" s="18" t="s">
        <v>188</v>
      </c>
      <c r="D100" s="13"/>
      <c r="E100" s="18"/>
      <c r="F100" s="18"/>
      <c r="G100" s="18"/>
      <c r="H100" s="13"/>
      <c r="I100" s="13"/>
      <c r="J100" s="13"/>
      <c r="K100" s="13"/>
      <c r="L100" s="12" t="s">
        <v>7</v>
      </c>
      <c r="M100" s="160">
        <v>1674470.6</v>
      </c>
      <c r="N100" s="57"/>
    </row>
    <row r="101" spans="1:15" x14ac:dyDescent="0.2">
      <c r="A101" s="13"/>
      <c r="B101" s="12" t="s">
        <v>6</v>
      </c>
      <c r="C101" s="17" t="s">
        <v>189</v>
      </c>
      <c r="D101" s="18"/>
      <c r="E101" s="18"/>
      <c r="F101" s="18"/>
      <c r="G101" s="19"/>
      <c r="H101" s="13"/>
      <c r="I101" s="13"/>
      <c r="J101" s="13"/>
      <c r="K101" s="13"/>
      <c r="L101" s="12" t="s">
        <v>10</v>
      </c>
      <c r="M101" s="161" t="s">
        <v>191</v>
      </c>
      <c r="N101" s="162"/>
    </row>
    <row r="102" spans="1:15" x14ac:dyDescent="0.2">
      <c r="A102" s="13"/>
      <c r="B102" s="12" t="s">
        <v>8</v>
      </c>
      <c r="C102" s="18" t="s">
        <v>190</v>
      </c>
      <c r="D102" s="18"/>
      <c r="E102" s="18"/>
      <c r="F102" s="18"/>
      <c r="G102" s="18"/>
      <c r="H102" s="13"/>
      <c r="I102" s="13"/>
      <c r="J102" s="13"/>
      <c r="K102" s="13"/>
      <c r="L102" s="13"/>
      <c r="M102" s="13"/>
      <c r="N102" s="162"/>
    </row>
    <row r="103" spans="1:15" x14ac:dyDescent="0.2">
      <c r="A103" s="13"/>
      <c r="B103" s="12" t="s">
        <v>12</v>
      </c>
      <c r="C103" s="18" t="s">
        <v>192</v>
      </c>
      <c r="D103" s="18"/>
      <c r="E103" s="18"/>
      <c r="F103" s="18"/>
      <c r="G103" s="18"/>
      <c r="H103" s="13"/>
      <c r="I103" s="13"/>
      <c r="J103" s="13"/>
      <c r="K103" s="13"/>
      <c r="L103" s="13"/>
      <c r="M103" s="13"/>
      <c r="N103" s="162"/>
    </row>
    <row r="104" spans="1:15" x14ac:dyDescent="0.2">
      <c r="A104" s="13"/>
      <c r="B104" s="12"/>
      <c r="C104" s="18"/>
      <c r="D104" s="18"/>
      <c r="E104" s="1343" t="s">
        <v>98</v>
      </c>
      <c r="F104" s="1343"/>
      <c r="G104" s="163"/>
      <c r="H104" s="7" t="s">
        <v>23</v>
      </c>
      <c r="I104" s="18"/>
      <c r="J104" s="18"/>
      <c r="K104" s="7" t="s">
        <v>24</v>
      </c>
      <c r="L104" s="7" t="s">
        <v>25</v>
      </c>
      <c r="M104" s="7"/>
      <c r="N104" s="162"/>
    </row>
    <row r="105" spans="1:15" x14ac:dyDescent="0.2">
      <c r="A105" s="13"/>
      <c r="B105" s="12"/>
      <c r="C105" s="18"/>
      <c r="D105" s="18"/>
      <c r="E105" s="1393">
        <f>F30</f>
        <v>6323529.4598894995</v>
      </c>
      <c r="F105" s="1393"/>
      <c r="G105" s="153"/>
      <c r="H105" s="153">
        <f>K63</f>
        <v>8549109.8931200001</v>
      </c>
      <c r="I105" s="153"/>
      <c r="J105" s="164"/>
      <c r="K105" s="168">
        <f>L63</f>
        <v>1426966.615</v>
      </c>
      <c r="L105" s="190">
        <f>H105+K105</f>
        <v>9976076.5081200004</v>
      </c>
      <c r="M105" s="440"/>
      <c r="N105" s="162"/>
    </row>
    <row r="106" spans="1:15" x14ac:dyDescent="0.2">
      <c r="A106" s="13"/>
      <c r="B106" s="17" t="s">
        <v>99</v>
      </c>
      <c r="C106" s="18"/>
      <c r="D106" s="18"/>
      <c r="E106" s="153"/>
      <c r="F106" s="153"/>
      <c r="G106" s="153"/>
      <c r="H106" s="164"/>
      <c r="I106" s="164"/>
      <c r="J106" s="164"/>
      <c r="K106" s="164"/>
      <c r="L106" s="164"/>
      <c r="M106" s="13"/>
      <c r="N106" s="162"/>
    </row>
    <row r="107" spans="1:15" x14ac:dyDescent="0.2">
      <c r="A107" s="13"/>
      <c r="B107" s="17" t="s">
        <v>100</v>
      </c>
      <c r="C107" s="18"/>
      <c r="D107" s="18"/>
      <c r="E107" s="153"/>
      <c r="F107" s="153"/>
      <c r="G107" s="153"/>
      <c r="H107" s="164"/>
      <c r="I107" s="164"/>
      <c r="J107" s="164"/>
      <c r="K107" s="164"/>
      <c r="L107" s="164"/>
      <c r="M107" s="13"/>
      <c r="N107" s="162"/>
    </row>
    <row r="108" spans="1:15" x14ac:dyDescent="0.2">
      <c r="A108" s="165"/>
      <c r="B108" s="17" t="s">
        <v>101</v>
      </c>
      <c r="C108" s="166"/>
      <c r="D108" s="166"/>
      <c r="E108" s="167"/>
      <c r="F108" s="168"/>
      <c r="G108" s="169"/>
      <c r="H108" s="170"/>
      <c r="I108" s="170"/>
      <c r="J108" s="164"/>
      <c r="K108" s="153"/>
      <c r="L108" s="168"/>
      <c r="M108" s="441"/>
      <c r="N108" s="162"/>
    </row>
    <row r="109" spans="1:15" x14ac:dyDescent="0.2">
      <c r="A109" s="165"/>
      <c r="B109" s="18" t="s">
        <v>102</v>
      </c>
      <c r="C109" s="166"/>
      <c r="D109" s="166">
        <v>3.5000000000000003E-2</v>
      </c>
      <c r="E109" s="1386">
        <f>D109*E105</f>
        <v>221323.5310961325</v>
      </c>
      <c r="F109" s="1386"/>
      <c r="G109" s="169"/>
      <c r="H109" s="168">
        <f>H105*D109</f>
        <v>299218.84625920001</v>
      </c>
      <c r="I109" s="170"/>
      <c r="J109" s="164"/>
      <c r="K109" s="190">
        <f>K105*D109</f>
        <v>49943.831525000001</v>
      </c>
      <c r="L109" s="168">
        <f t="shared" ref="L109:L115" si="1">H109+K109</f>
        <v>349162.6777842</v>
      </c>
      <c r="M109" s="441"/>
      <c r="N109" s="162"/>
    </row>
    <row r="110" spans="1:15" x14ac:dyDescent="0.2">
      <c r="A110" s="165"/>
      <c r="B110" s="18" t="s">
        <v>103</v>
      </c>
      <c r="C110" s="166"/>
      <c r="D110" s="171">
        <v>0.1</v>
      </c>
      <c r="E110" s="1386">
        <f>D110*E105</f>
        <v>632352.94598894997</v>
      </c>
      <c r="F110" s="1386"/>
      <c r="G110" s="169"/>
      <c r="H110" s="168">
        <f>D110*H105</f>
        <v>854910.98931200011</v>
      </c>
      <c r="I110" s="170"/>
      <c r="J110" s="164"/>
      <c r="K110" s="190">
        <f>K105*D110</f>
        <v>142696.66150000002</v>
      </c>
      <c r="L110" s="168">
        <f t="shared" si="1"/>
        <v>997607.65081200015</v>
      </c>
      <c r="M110" s="441"/>
      <c r="N110" s="162"/>
      <c r="O110" s="442"/>
    </row>
    <row r="111" spans="1:15" x14ac:dyDescent="0.2">
      <c r="A111" s="165"/>
      <c r="B111" s="18" t="s">
        <v>104</v>
      </c>
      <c r="C111" s="166"/>
      <c r="D111" s="171">
        <v>0.18</v>
      </c>
      <c r="E111" s="1386">
        <f>D111*E110</f>
        <v>113823.53027801099</v>
      </c>
      <c r="F111" s="1386"/>
      <c r="G111" s="169"/>
      <c r="H111" s="168">
        <f>D111*H110</f>
        <v>153883.97807616001</v>
      </c>
      <c r="I111" s="170"/>
      <c r="J111" s="164"/>
      <c r="K111" s="190">
        <f>K110*D111</f>
        <v>25685.399070000003</v>
      </c>
      <c r="L111" s="168">
        <f t="shared" si="1"/>
        <v>179569.37714616003</v>
      </c>
      <c r="M111" s="441"/>
      <c r="N111" s="162"/>
    </row>
    <row r="112" spans="1:15" x14ac:dyDescent="0.2">
      <c r="A112" s="165"/>
      <c r="B112" s="18" t="s">
        <v>105</v>
      </c>
      <c r="C112" s="171"/>
      <c r="D112" s="173">
        <v>0.03</v>
      </c>
      <c r="E112" s="1386">
        <f>D112*E105</f>
        <v>189705.88379668497</v>
      </c>
      <c r="F112" s="1386"/>
      <c r="G112" s="169"/>
      <c r="H112" s="190">
        <f>H105*D112</f>
        <v>256473.29679359999</v>
      </c>
      <c r="I112" s="153"/>
      <c r="J112" s="164"/>
      <c r="K112" s="190">
        <f>K105*D112</f>
        <v>42808.998449999999</v>
      </c>
      <c r="L112" s="168">
        <f t="shared" si="1"/>
        <v>299282.29524359998</v>
      </c>
      <c r="M112" s="441"/>
      <c r="N112" s="162"/>
    </row>
    <row r="113" spans="1:14" x14ac:dyDescent="0.2">
      <c r="A113" s="165"/>
      <c r="B113" s="18" t="s">
        <v>106</v>
      </c>
      <c r="C113" s="166"/>
      <c r="D113" s="171">
        <v>0.03</v>
      </c>
      <c r="E113" s="1386">
        <f>D113*E105</f>
        <v>189705.88379668497</v>
      </c>
      <c r="F113" s="1386"/>
      <c r="G113" s="169"/>
      <c r="H113" s="190">
        <f>H105*D113</f>
        <v>256473.29679359999</v>
      </c>
      <c r="I113" s="153"/>
      <c r="J113" s="164"/>
      <c r="K113" s="190">
        <f>K105*D113</f>
        <v>42808.998449999999</v>
      </c>
      <c r="L113" s="168">
        <f t="shared" si="1"/>
        <v>299282.29524359998</v>
      </c>
      <c r="M113" s="441"/>
      <c r="N113" s="162"/>
    </row>
    <row r="114" spans="1:14" x14ac:dyDescent="0.2">
      <c r="A114" s="165"/>
      <c r="B114" s="18" t="s">
        <v>107</v>
      </c>
      <c r="C114" s="166"/>
      <c r="D114" s="166">
        <v>0.01</v>
      </c>
      <c r="E114" s="1386">
        <f>D114*E105</f>
        <v>63235.294598894994</v>
      </c>
      <c r="F114" s="1386"/>
      <c r="G114" s="169"/>
      <c r="H114" s="190">
        <f>H105*D114</f>
        <v>85491.098931200002</v>
      </c>
      <c r="I114" s="153"/>
      <c r="J114" s="164"/>
      <c r="K114" s="190">
        <f>K105*D114</f>
        <v>14269.666150000001</v>
      </c>
      <c r="L114" s="168">
        <f t="shared" si="1"/>
        <v>99760.765081200007</v>
      </c>
      <c r="M114" s="441"/>
      <c r="N114" s="162"/>
    </row>
    <row r="115" spans="1:14" x14ac:dyDescent="0.2">
      <c r="A115" s="165"/>
      <c r="B115" s="18" t="s">
        <v>108</v>
      </c>
      <c r="C115" s="166"/>
      <c r="D115" s="166">
        <v>1E-3</v>
      </c>
      <c r="E115" s="1386">
        <f>D115*E105</f>
        <v>6323.5294598894998</v>
      </c>
      <c r="F115" s="1386"/>
      <c r="G115" s="169"/>
      <c r="H115" s="168">
        <f>D115*H105</f>
        <v>8549.1098931199995</v>
      </c>
      <c r="I115" s="170"/>
      <c r="J115" s="170"/>
      <c r="K115" s="168">
        <f>D115*K105</f>
        <v>1426.966615</v>
      </c>
      <c r="L115" s="168">
        <f t="shared" si="1"/>
        <v>9976.0765081199988</v>
      </c>
      <c r="M115" s="443"/>
      <c r="N115" s="162"/>
    </row>
    <row r="116" spans="1:14" x14ac:dyDescent="0.2">
      <c r="A116" s="165"/>
      <c r="B116" s="18" t="s">
        <v>109</v>
      </c>
      <c r="C116" s="166"/>
      <c r="D116" s="174">
        <v>0.05</v>
      </c>
      <c r="E116" s="1386">
        <f>D116*E105</f>
        <v>316176.47299447499</v>
      </c>
      <c r="F116" s="1386"/>
      <c r="G116" s="169"/>
      <c r="H116" s="170"/>
      <c r="I116" s="170"/>
      <c r="J116" s="170"/>
      <c r="K116" s="170"/>
      <c r="L116" s="170"/>
      <c r="M116" s="443"/>
      <c r="N116" s="162"/>
    </row>
    <row r="117" spans="1:14" x14ac:dyDescent="0.2">
      <c r="A117" s="165"/>
      <c r="B117" s="18" t="s">
        <v>110</v>
      </c>
      <c r="C117" s="177"/>
      <c r="D117" s="166">
        <v>0.05</v>
      </c>
      <c r="E117" s="1386">
        <f>D117*E105</f>
        <v>316176.47299447499</v>
      </c>
      <c r="F117" s="1386"/>
      <c r="G117" s="169"/>
      <c r="H117" s="167"/>
      <c r="I117" s="180"/>
      <c r="J117" s="164"/>
      <c r="K117" s="167"/>
      <c r="L117" s="167"/>
      <c r="M117" s="444"/>
      <c r="N117" s="162"/>
    </row>
    <row r="118" spans="1:14" x14ac:dyDescent="0.2">
      <c r="A118" s="165"/>
      <c r="B118" s="176" t="s">
        <v>111</v>
      </c>
      <c r="C118" s="177"/>
      <c r="D118" s="184"/>
      <c r="E118" s="1394">
        <f>SUM(E109:E117)</f>
        <v>2048823.5450041976</v>
      </c>
      <c r="F118" s="1394"/>
      <c r="G118" s="169"/>
      <c r="H118" s="179">
        <f>SUM(H108:H116)</f>
        <v>1915000.6160588802</v>
      </c>
      <c r="I118" s="180"/>
      <c r="J118" s="164"/>
      <c r="K118" s="189">
        <f>SUM(K108:K116)</f>
        <v>319640.52176000003</v>
      </c>
      <c r="L118" s="168">
        <f>H118+K118</f>
        <v>2234641.1378188804</v>
      </c>
      <c r="M118" s="444"/>
      <c r="N118" s="162"/>
    </row>
    <row r="119" spans="1:14" x14ac:dyDescent="0.2">
      <c r="A119" s="165"/>
      <c r="C119" s="171"/>
      <c r="D119" s="7"/>
      <c r="E119" s="167"/>
      <c r="F119" s="169"/>
      <c r="G119" s="169"/>
      <c r="H119" s="181"/>
      <c r="I119" s="180"/>
      <c r="J119" s="164"/>
      <c r="K119" s="182"/>
      <c r="L119" s="181"/>
      <c r="M119" s="445"/>
      <c r="N119" s="162"/>
    </row>
    <row r="120" spans="1:14" x14ac:dyDescent="0.2">
      <c r="A120" s="165"/>
      <c r="B120" s="183" t="s">
        <v>112</v>
      </c>
      <c r="C120" s="184"/>
      <c r="D120" s="185"/>
      <c r="E120" s="1394">
        <f>E105+E118</f>
        <v>8372353.0048936969</v>
      </c>
      <c r="F120" s="1394"/>
      <c r="G120" s="169"/>
      <c r="H120" s="186">
        <f>H105+H118</f>
        <v>10464110.509178881</v>
      </c>
      <c r="I120" s="167"/>
      <c r="J120" s="167"/>
      <c r="K120" s="189">
        <f>K118+K105</f>
        <v>1746607.1367600001</v>
      </c>
      <c r="L120" s="178">
        <f>L105+L118</f>
        <v>12210717.645938881</v>
      </c>
      <c r="M120" s="444"/>
      <c r="N120" s="162"/>
    </row>
    <row r="121" spans="1:14" x14ac:dyDescent="0.2">
      <c r="A121" s="165"/>
      <c r="C121" s="187"/>
      <c r="D121" s="157"/>
      <c r="E121" s="181"/>
      <c r="F121" s="181"/>
      <c r="G121" s="181"/>
      <c r="H121" s="181"/>
      <c r="I121" s="180"/>
      <c r="J121" s="164"/>
      <c r="K121" s="182"/>
      <c r="L121" s="181"/>
      <c r="M121" s="446"/>
      <c r="N121" s="162"/>
    </row>
    <row r="122" spans="1:14" x14ac:dyDescent="0.2">
      <c r="A122" s="13"/>
      <c r="B122" s="188" t="s">
        <v>113</v>
      </c>
      <c r="C122" s="171"/>
      <c r="E122" s="164"/>
      <c r="F122" s="164"/>
      <c r="G122" s="164"/>
      <c r="H122" s="164"/>
      <c r="I122" s="164"/>
      <c r="J122" s="164"/>
      <c r="K122" s="164"/>
      <c r="L122" s="164"/>
      <c r="M122" s="13"/>
      <c r="N122" s="162"/>
    </row>
    <row r="123" spans="1:14" x14ac:dyDescent="0.2">
      <c r="A123" s="13"/>
      <c r="B123" s="18" t="s">
        <v>107</v>
      </c>
      <c r="C123" s="13"/>
      <c r="D123" s="171">
        <v>0.01</v>
      </c>
      <c r="E123" s="164"/>
      <c r="F123" s="153"/>
      <c r="G123" s="164"/>
      <c r="H123" s="153">
        <v>239329.73</v>
      </c>
      <c r="I123" s="164"/>
      <c r="J123" s="164"/>
      <c r="K123" s="190">
        <f>K114</f>
        <v>14269.666150000001</v>
      </c>
      <c r="L123" s="190">
        <f>H123+K123</f>
        <v>253599.39615000002</v>
      </c>
      <c r="M123" s="447"/>
      <c r="N123" s="162"/>
    </row>
    <row r="124" spans="1:14" x14ac:dyDescent="0.2">
      <c r="A124" s="13"/>
      <c r="B124" s="17" t="s">
        <v>108</v>
      </c>
      <c r="C124" s="157"/>
      <c r="D124" s="166">
        <v>1E-3</v>
      </c>
      <c r="E124" s="164"/>
      <c r="F124" s="164"/>
      <c r="G124" s="164"/>
      <c r="H124" s="153">
        <v>85491.11</v>
      </c>
      <c r="I124" s="164"/>
      <c r="J124" s="164"/>
      <c r="K124" s="168">
        <f>D124*K105</f>
        <v>1426.966615</v>
      </c>
      <c r="L124" s="190">
        <f>H124+K123</f>
        <v>99760.776150000005</v>
      </c>
      <c r="M124" s="447"/>
    </row>
    <row r="125" spans="1:14" x14ac:dyDescent="0.2">
      <c r="A125" s="13"/>
      <c r="B125" s="17" t="s">
        <v>114</v>
      </c>
      <c r="C125" s="157"/>
      <c r="D125" s="173">
        <v>0.2</v>
      </c>
      <c r="E125" s="182"/>
      <c r="F125" s="182"/>
      <c r="G125" s="182"/>
      <c r="H125" s="169">
        <v>1674470.6</v>
      </c>
      <c r="I125" s="164"/>
      <c r="J125" s="182"/>
      <c r="K125" s="448">
        <v>0</v>
      </c>
      <c r="L125" s="190">
        <f>H125+K125</f>
        <v>1674470.6</v>
      </c>
      <c r="M125" s="449"/>
    </row>
    <row r="126" spans="1:14" x14ac:dyDescent="0.2">
      <c r="A126" s="13"/>
      <c r="E126" s="182"/>
      <c r="F126" s="182"/>
      <c r="G126" s="182"/>
      <c r="H126" s="179">
        <f>SUM(H123:H125)</f>
        <v>1999291.4400000002</v>
      </c>
      <c r="I126" s="164"/>
      <c r="J126" s="182"/>
      <c r="K126" s="189">
        <f>SUM(K123:K125)</f>
        <v>15696.632765</v>
      </c>
      <c r="L126" s="189">
        <f>SUM(L123:L125)</f>
        <v>2027830.7723000001</v>
      </c>
      <c r="M126" s="450"/>
    </row>
    <row r="127" spans="1:14" x14ac:dyDescent="0.2">
      <c r="A127" s="13"/>
      <c r="E127" s="182"/>
      <c r="F127" s="182"/>
      <c r="G127" s="182"/>
      <c r="H127" s="179"/>
      <c r="I127" s="164"/>
      <c r="J127" s="182"/>
      <c r="K127" s="189"/>
      <c r="L127" s="189"/>
      <c r="M127" s="450"/>
    </row>
    <row r="128" spans="1:14" x14ac:dyDescent="0.2">
      <c r="A128" s="13"/>
      <c r="B128" s="17" t="s">
        <v>222</v>
      </c>
      <c r="C128" s="157"/>
      <c r="D128" s="157"/>
      <c r="E128" s="157"/>
      <c r="F128" s="157"/>
      <c r="G128" s="157"/>
      <c r="H128" s="451">
        <f>H120-H126</f>
        <v>8464819.0691788811</v>
      </c>
      <c r="I128" s="452"/>
      <c r="J128" s="453"/>
      <c r="K128" s="454">
        <f>K120-K126</f>
        <v>1730910.5039950002</v>
      </c>
      <c r="L128" s="454">
        <f>L120-L126</f>
        <v>10182886.873638881</v>
      </c>
      <c r="M128" s="450"/>
      <c r="N128" s="162"/>
    </row>
    <row r="129" spans="1:14" x14ac:dyDescent="0.2">
      <c r="A129" s="13"/>
      <c r="B129" s="17"/>
      <c r="C129" s="157"/>
      <c r="D129" s="157"/>
      <c r="E129" s="157"/>
      <c r="F129" s="157"/>
      <c r="G129" s="157"/>
      <c r="H129" s="451"/>
      <c r="I129" s="452"/>
      <c r="J129" s="453"/>
      <c r="K129" s="454"/>
      <c r="L129" s="454"/>
      <c r="M129" s="450"/>
      <c r="N129" s="162"/>
    </row>
    <row r="130" spans="1:14" ht="15.75" x14ac:dyDescent="0.2">
      <c r="A130" s="13"/>
      <c r="B130" s="17"/>
      <c r="C130" s="157"/>
      <c r="D130" s="1238" t="s">
        <v>759</v>
      </c>
      <c r="E130" s="155"/>
      <c r="F130" s="155"/>
      <c r="G130" s="155"/>
      <c r="H130" s="451"/>
      <c r="I130" s="1239"/>
      <c r="J130" s="1240"/>
      <c r="K130" s="454"/>
      <c r="L130" s="454"/>
      <c r="M130" s="450"/>
      <c r="N130" s="162"/>
    </row>
    <row r="131" spans="1:14" ht="15.75" x14ac:dyDescent="0.2">
      <c r="A131" s="13"/>
      <c r="B131" s="17"/>
      <c r="C131" s="157"/>
      <c r="D131" s="1238" t="s">
        <v>760</v>
      </c>
      <c r="E131" s="155"/>
      <c r="F131" s="155"/>
      <c r="G131" s="155"/>
      <c r="H131" s="451"/>
      <c r="I131" s="1239"/>
      <c r="J131" s="1240"/>
      <c r="K131" s="454"/>
      <c r="L131" s="454"/>
      <c r="M131" s="450"/>
      <c r="N131" s="162"/>
    </row>
    <row r="132" spans="1:14" x14ac:dyDescent="0.2">
      <c r="A132" s="7"/>
      <c r="B132" s="17"/>
      <c r="C132" s="1343" t="s">
        <v>116</v>
      </c>
      <c r="D132" s="1343"/>
      <c r="E132" s="1343"/>
      <c r="F132" s="7"/>
      <c r="G132" s="1343" t="s">
        <v>117</v>
      </c>
      <c r="H132" s="1343"/>
      <c r="I132" s="1343"/>
      <c r="J132" s="7"/>
      <c r="K132" s="1343" t="s">
        <v>118</v>
      </c>
      <c r="L132" s="1343"/>
      <c r="M132" s="7"/>
      <c r="N132" s="162"/>
    </row>
    <row r="133" spans="1:14" x14ac:dyDescent="0.2">
      <c r="A133" s="155"/>
      <c r="B133" s="17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62"/>
    </row>
    <row r="134" spans="1:14" x14ac:dyDescent="0.2">
      <c r="A134" s="7"/>
      <c r="B134" s="1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162"/>
    </row>
    <row r="135" spans="1:14" x14ac:dyDescent="0.2">
      <c r="A135" s="7"/>
      <c r="B135" s="1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162"/>
    </row>
    <row r="136" spans="1:14" x14ac:dyDescent="0.2">
      <c r="A136" s="7"/>
      <c r="B136" s="7"/>
      <c r="C136" s="7"/>
      <c r="D136" s="7" t="s">
        <v>119</v>
      </c>
      <c r="E136" s="7"/>
      <c r="F136" s="7"/>
      <c r="G136" s="7"/>
      <c r="H136" s="7" t="s">
        <v>120</v>
      </c>
      <c r="I136" s="7"/>
      <c r="J136" s="7"/>
      <c r="K136" s="191" t="s">
        <v>121</v>
      </c>
      <c r="L136" s="191"/>
      <c r="N136" s="162"/>
    </row>
    <row r="137" spans="1:14" ht="22.5" customHeight="1" x14ac:dyDescent="0.2">
      <c r="B137" s="7"/>
      <c r="C137" s="7"/>
      <c r="D137" s="7" t="s">
        <v>122</v>
      </c>
      <c r="E137" s="7"/>
      <c r="F137" s="7"/>
      <c r="G137" s="7"/>
      <c r="H137" s="7" t="s">
        <v>123</v>
      </c>
      <c r="I137" s="7"/>
      <c r="J137" s="7"/>
      <c r="K137" s="7" t="s">
        <v>124</v>
      </c>
      <c r="L137" s="7"/>
      <c r="M137" s="157"/>
      <c r="N137" s="191"/>
    </row>
    <row r="138" spans="1:14" ht="22.5" customHeight="1" x14ac:dyDescent="0.2">
      <c r="N138" s="7"/>
    </row>
    <row r="139" spans="1:14" x14ac:dyDescent="0.2">
      <c r="N139" s="455"/>
    </row>
  </sheetData>
  <mergeCells count="29">
    <mergeCell ref="C132:E132"/>
    <mergeCell ref="G132:I132"/>
    <mergeCell ref="K132:L132"/>
    <mergeCell ref="E114:F114"/>
    <mergeCell ref="E115:F115"/>
    <mergeCell ref="E116:F116"/>
    <mergeCell ref="E117:F117"/>
    <mergeCell ref="E118:F118"/>
    <mergeCell ref="E120:F120"/>
    <mergeCell ref="E113:F113"/>
    <mergeCell ref="A43:F43"/>
    <mergeCell ref="G43:J43"/>
    <mergeCell ref="K43:M43"/>
    <mergeCell ref="B96:N96"/>
    <mergeCell ref="B97:N97"/>
    <mergeCell ref="E104:F104"/>
    <mergeCell ref="E105:F105"/>
    <mergeCell ref="E109:F109"/>
    <mergeCell ref="E110:F110"/>
    <mergeCell ref="E111:F111"/>
    <mergeCell ref="E112:F112"/>
    <mergeCell ref="A33:F33"/>
    <mergeCell ref="G33:J33"/>
    <mergeCell ref="K33:M33"/>
    <mergeCell ref="A1:M1"/>
    <mergeCell ref="A2:M2"/>
    <mergeCell ref="A10:F10"/>
    <mergeCell ref="G10:J10"/>
    <mergeCell ref="K10:M10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451CC-9477-4C6E-8C7C-F7D6CD707B31}">
  <dimension ref="A1:P130"/>
  <sheetViews>
    <sheetView topLeftCell="A105" workbookViewId="0">
      <selection activeCell="B137" sqref="B137"/>
    </sheetView>
  </sheetViews>
  <sheetFormatPr baseColWidth="10" defaultRowHeight="15" x14ac:dyDescent="0.25"/>
  <cols>
    <col min="1" max="1" width="7.7109375" customWidth="1"/>
    <col min="2" max="2" width="49.42578125" bestFit="1" customWidth="1"/>
    <col min="3" max="3" width="14.140625" customWidth="1"/>
    <col min="4" max="4" width="10.42578125" customWidth="1"/>
    <col min="5" max="5" width="11.7109375" bestFit="1" customWidth="1"/>
    <col min="6" max="6" width="17" customWidth="1"/>
    <col min="7" max="7" width="10.7109375" bestFit="1" customWidth="1"/>
    <col min="8" max="8" width="11.28515625" customWidth="1"/>
    <col min="9" max="9" width="11.85546875" bestFit="1" customWidth="1"/>
    <col min="10" max="10" width="4.7109375" customWidth="1"/>
    <col min="11" max="11" width="13.85546875" customWidth="1"/>
    <col min="12" max="12" width="12.7109375" bestFit="1" customWidth="1"/>
    <col min="13" max="13" width="13.85546875" customWidth="1"/>
    <col min="14" max="14" width="10.140625" bestFit="1" customWidth="1"/>
    <col min="257" max="257" width="7.7109375" customWidth="1"/>
    <col min="258" max="258" width="49.85546875" customWidth="1"/>
    <col min="259" max="259" width="4.85546875" bestFit="1" customWidth="1"/>
    <col min="260" max="260" width="10.42578125" customWidth="1"/>
    <col min="261" max="261" width="10.85546875" bestFit="1" customWidth="1"/>
    <col min="262" max="262" width="14.5703125" customWidth="1"/>
    <col min="263" max="263" width="10.7109375" bestFit="1" customWidth="1"/>
    <col min="264" max="264" width="11.28515625" customWidth="1"/>
    <col min="265" max="265" width="11.7109375" customWidth="1"/>
    <col min="266" max="266" width="4.7109375" customWidth="1"/>
    <col min="267" max="267" width="13.85546875" customWidth="1"/>
    <col min="268" max="268" width="10.85546875" customWidth="1"/>
    <col min="269" max="269" width="13.85546875" customWidth="1"/>
    <col min="270" max="270" width="1.140625" customWidth="1"/>
    <col min="513" max="513" width="7.7109375" customWidth="1"/>
    <col min="514" max="514" width="49.85546875" customWidth="1"/>
    <col min="515" max="515" width="4.85546875" bestFit="1" customWidth="1"/>
    <col min="516" max="516" width="10.42578125" customWidth="1"/>
    <col min="517" max="517" width="10.85546875" bestFit="1" customWidth="1"/>
    <col min="518" max="518" width="14.5703125" customWidth="1"/>
    <col min="519" max="519" width="10.7109375" bestFit="1" customWidth="1"/>
    <col min="520" max="520" width="11.28515625" customWidth="1"/>
    <col min="521" max="521" width="11.7109375" customWidth="1"/>
    <col min="522" max="522" width="4.7109375" customWidth="1"/>
    <col min="523" max="523" width="13.85546875" customWidth="1"/>
    <col min="524" max="524" width="10.85546875" customWidth="1"/>
    <col min="525" max="525" width="13.85546875" customWidth="1"/>
    <col min="526" max="526" width="1.140625" customWidth="1"/>
    <col min="769" max="769" width="7.7109375" customWidth="1"/>
    <col min="770" max="770" width="49.85546875" customWidth="1"/>
    <col min="771" max="771" width="4.85546875" bestFit="1" customWidth="1"/>
    <col min="772" max="772" width="10.42578125" customWidth="1"/>
    <col min="773" max="773" width="10.85546875" bestFit="1" customWidth="1"/>
    <col min="774" max="774" width="14.5703125" customWidth="1"/>
    <col min="775" max="775" width="10.7109375" bestFit="1" customWidth="1"/>
    <col min="776" max="776" width="11.28515625" customWidth="1"/>
    <col min="777" max="777" width="11.7109375" customWidth="1"/>
    <col min="778" max="778" width="4.7109375" customWidth="1"/>
    <col min="779" max="779" width="13.85546875" customWidth="1"/>
    <col min="780" max="780" width="10.85546875" customWidth="1"/>
    <col min="781" max="781" width="13.85546875" customWidth="1"/>
    <col min="782" max="782" width="1.140625" customWidth="1"/>
    <col min="1025" max="1025" width="7.7109375" customWidth="1"/>
    <col min="1026" max="1026" width="49.85546875" customWidth="1"/>
    <col min="1027" max="1027" width="4.85546875" bestFit="1" customWidth="1"/>
    <col min="1028" max="1028" width="10.42578125" customWidth="1"/>
    <col min="1029" max="1029" width="10.85546875" bestFit="1" customWidth="1"/>
    <col min="1030" max="1030" width="14.5703125" customWidth="1"/>
    <col min="1031" max="1031" width="10.7109375" bestFit="1" customWidth="1"/>
    <col min="1032" max="1032" width="11.28515625" customWidth="1"/>
    <col min="1033" max="1033" width="11.7109375" customWidth="1"/>
    <col min="1034" max="1034" width="4.7109375" customWidth="1"/>
    <col min="1035" max="1035" width="13.85546875" customWidth="1"/>
    <col min="1036" max="1036" width="10.85546875" customWidth="1"/>
    <col min="1037" max="1037" width="13.85546875" customWidth="1"/>
    <col min="1038" max="1038" width="1.140625" customWidth="1"/>
    <col min="1281" max="1281" width="7.7109375" customWidth="1"/>
    <col min="1282" max="1282" width="49.85546875" customWidth="1"/>
    <col min="1283" max="1283" width="4.85546875" bestFit="1" customWidth="1"/>
    <col min="1284" max="1284" width="10.42578125" customWidth="1"/>
    <col min="1285" max="1285" width="10.85546875" bestFit="1" customWidth="1"/>
    <col min="1286" max="1286" width="14.5703125" customWidth="1"/>
    <col min="1287" max="1287" width="10.7109375" bestFit="1" customWidth="1"/>
    <col min="1288" max="1288" width="11.28515625" customWidth="1"/>
    <col min="1289" max="1289" width="11.7109375" customWidth="1"/>
    <col min="1290" max="1290" width="4.7109375" customWidth="1"/>
    <col min="1291" max="1291" width="13.85546875" customWidth="1"/>
    <col min="1292" max="1292" width="10.85546875" customWidth="1"/>
    <col min="1293" max="1293" width="13.85546875" customWidth="1"/>
    <col min="1294" max="1294" width="1.140625" customWidth="1"/>
    <col min="1537" max="1537" width="7.7109375" customWidth="1"/>
    <col min="1538" max="1538" width="49.85546875" customWidth="1"/>
    <col min="1539" max="1539" width="4.85546875" bestFit="1" customWidth="1"/>
    <col min="1540" max="1540" width="10.42578125" customWidth="1"/>
    <col min="1541" max="1541" width="10.85546875" bestFit="1" customWidth="1"/>
    <col min="1542" max="1542" width="14.5703125" customWidth="1"/>
    <col min="1543" max="1543" width="10.7109375" bestFit="1" customWidth="1"/>
    <col min="1544" max="1544" width="11.28515625" customWidth="1"/>
    <col min="1545" max="1545" width="11.7109375" customWidth="1"/>
    <col min="1546" max="1546" width="4.7109375" customWidth="1"/>
    <col min="1547" max="1547" width="13.85546875" customWidth="1"/>
    <col min="1548" max="1548" width="10.85546875" customWidth="1"/>
    <col min="1549" max="1549" width="13.85546875" customWidth="1"/>
    <col min="1550" max="1550" width="1.140625" customWidth="1"/>
    <col min="1793" max="1793" width="7.7109375" customWidth="1"/>
    <col min="1794" max="1794" width="49.85546875" customWidth="1"/>
    <col min="1795" max="1795" width="4.85546875" bestFit="1" customWidth="1"/>
    <col min="1796" max="1796" width="10.42578125" customWidth="1"/>
    <col min="1797" max="1797" width="10.85546875" bestFit="1" customWidth="1"/>
    <col min="1798" max="1798" width="14.5703125" customWidth="1"/>
    <col min="1799" max="1799" width="10.7109375" bestFit="1" customWidth="1"/>
    <col min="1800" max="1800" width="11.28515625" customWidth="1"/>
    <col min="1801" max="1801" width="11.7109375" customWidth="1"/>
    <col min="1802" max="1802" width="4.7109375" customWidth="1"/>
    <col min="1803" max="1803" width="13.85546875" customWidth="1"/>
    <col min="1804" max="1804" width="10.85546875" customWidth="1"/>
    <col min="1805" max="1805" width="13.85546875" customWidth="1"/>
    <col min="1806" max="1806" width="1.140625" customWidth="1"/>
    <col min="2049" max="2049" width="7.7109375" customWidth="1"/>
    <col min="2050" max="2050" width="49.85546875" customWidth="1"/>
    <col min="2051" max="2051" width="4.85546875" bestFit="1" customWidth="1"/>
    <col min="2052" max="2052" width="10.42578125" customWidth="1"/>
    <col min="2053" max="2053" width="10.85546875" bestFit="1" customWidth="1"/>
    <col min="2054" max="2054" width="14.5703125" customWidth="1"/>
    <col min="2055" max="2055" width="10.7109375" bestFit="1" customWidth="1"/>
    <col min="2056" max="2056" width="11.28515625" customWidth="1"/>
    <col min="2057" max="2057" width="11.7109375" customWidth="1"/>
    <col min="2058" max="2058" width="4.7109375" customWidth="1"/>
    <col min="2059" max="2059" width="13.85546875" customWidth="1"/>
    <col min="2060" max="2060" width="10.85546875" customWidth="1"/>
    <col min="2061" max="2061" width="13.85546875" customWidth="1"/>
    <col min="2062" max="2062" width="1.140625" customWidth="1"/>
    <col min="2305" max="2305" width="7.7109375" customWidth="1"/>
    <col min="2306" max="2306" width="49.85546875" customWidth="1"/>
    <col min="2307" max="2307" width="4.85546875" bestFit="1" customWidth="1"/>
    <col min="2308" max="2308" width="10.42578125" customWidth="1"/>
    <col min="2309" max="2309" width="10.85546875" bestFit="1" customWidth="1"/>
    <col min="2310" max="2310" width="14.5703125" customWidth="1"/>
    <col min="2311" max="2311" width="10.7109375" bestFit="1" customWidth="1"/>
    <col min="2312" max="2312" width="11.28515625" customWidth="1"/>
    <col min="2313" max="2313" width="11.7109375" customWidth="1"/>
    <col min="2314" max="2314" width="4.7109375" customWidth="1"/>
    <col min="2315" max="2315" width="13.85546875" customWidth="1"/>
    <col min="2316" max="2316" width="10.85546875" customWidth="1"/>
    <col min="2317" max="2317" width="13.85546875" customWidth="1"/>
    <col min="2318" max="2318" width="1.140625" customWidth="1"/>
    <col min="2561" max="2561" width="7.7109375" customWidth="1"/>
    <col min="2562" max="2562" width="49.85546875" customWidth="1"/>
    <col min="2563" max="2563" width="4.85546875" bestFit="1" customWidth="1"/>
    <col min="2564" max="2564" width="10.42578125" customWidth="1"/>
    <col min="2565" max="2565" width="10.85546875" bestFit="1" customWidth="1"/>
    <col min="2566" max="2566" width="14.5703125" customWidth="1"/>
    <col min="2567" max="2567" width="10.7109375" bestFit="1" customWidth="1"/>
    <col min="2568" max="2568" width="11.28515625" customWidth="1"/>
    <col min="2569" max="2569" width="11.7109375" customWidth="1"/>
    <col min="2570" max="2570" width="4.7109375" customWidth="1"/>
    <col min="2571" max="2571" width="13.85546875" customWidth="1"/>
    <col min="2572" max="2572" width="10.85546875" customWidth="1"/>
    <col min="2573" max="2573" width="13.85546875" customWidth="1"/>
    <col min="2574" max="2574" width="1.140625" customWidth="1"/>
    <col min="2817" max="2817" width="7.7109375" customWidth="1"/>
    <col min="2818" max="2818" width="49.85546875" customWidth="1"/>
    <col min="2819" max="2819" width="4.85546875" bestFit="1" customWidth="1"/>
    <col min="2820" max="2820" width="10.42578125" customWidth="1"/>
    <col min="2821" max="2821" width="10.85546875" bestFit="1" customWidth="1"/>
    <col min="2822" max="2822" width="14.5703125" customWidth="1"/>
    <col min="2823" max="2823" width="10.7109375" bestFit="1" customWidth="1"/>
    <col min="2824" max="2824" width="11.28515625" customWidth="1"/>
    <col min="2825" max="2825" width="11.7109375" customWidth="1"/>
    <col min="2826" max="2826" width="4.7109375" customWidth="1"/>
    <col min="2827" max="2827" width="13.85546875" customWidth="1"/>
    <col min="2828" max="2828" width="10.85546875" customWidth="1"/>
    <col min="2829" max="2829" width="13.85546875" customWidth="1"/>
    <col min="2830" max="2830" width="1.140625" customWidth="1"/>
    <col min="3073" max="3073" width="7.7109375" customWidth="1"/>
    <col min="3074" max="3074" width="49.85546875" customWidth="1"/>
    <col min="3075" max="3075" width="4.85546875" bestFit="1" customWidth="1"/>
    <col min="3076" max="3076" width="10.42578125" customWidth="1"/>
    <col min="3077" max="3077" width="10.85546875" bestFit="1" customWidth="1"/>
    <col min="3078" max="3078" width="14.5703125" customWidth="1"/>
    <col min="3079" max="3079" width="10.7109375" bestFit="1" customWidth="1"/>
    <col min="3080" max="3080" width="11.28515625" customWidth="1"/>
    <col min="3081" max="3081" width="11.7109375" customWidth="1"/>
    <col min="3082" max="3082" width="4.7109375" customWidth="1"/>
    <col min="3083" max="3083" width="13.85546875" customWidth="1"/>
    <col min="3084" max="3084" width="10.85546875" customWidth="1"/>
    <col min="3085" max="3085" width="13.85546875" customWidth="1"/>
    <col min="3086" max="3086" width="1.140625" customWidth="1"/>
    <col min="3329" max="3329" width="7.7109375" customWidth="1"/>
    <col min="3330" max="3330" width="49.85546875" customWidth="1"/>
    <col min="3331" max="3331" width="4.85546875" bestFit="1" customWidth="1"/>
    <col min="3332" max="3332" width="10.42578125" customWidth="1"/>
    <col min="3333" max="3333" width="10.85546875" bestFit="1" customWidth="1"/>
    <col min="3334" max="3334" width="14.5703125" customWidth="1"/>
    <col min="3335" max="3335" width="10.7109375" bestFit="1" customWidth="1"/>
    <col min="3336" max="3336" width="11.28515625" customWidth="1"/>
    <col min="3337" max="3337" width="11.7109375" customWidth="1"/>
    <col min="3338" max="3338" width="4.7109375" customWidth="1"/>
    <col min="3339" max="3339" width="13.85546875" customWidth="1"/>
    <col min="3340" max="3340" width="10.85546875" customWidth="1"/>
    <col min="3341" max="3341" width="13.85546875" customWidth="1"/>
    <col min="3342" max="3342" width="1.140625" customWidth="1"/>
    <col min="3585" max="3585" width="7.7109375" customWidth="1"/>
    <col min="3586" max="3586" width="49.85546875" customWidth="1"/>
    <col min="3587" max="3587" width="4.85546875" bestFit="1" customWidth="1"/>
    <col min="3588" max="3588" width="10.42578125" customWidth="1"/>
    <col min="3589" max="3589" width="10.85546875" bestFit="1" customWidth="1"/>
    <col min="3590" max="3590" width="14.5703125" customWidth="1"/>
    <col min="3591" max="3591" width="10.7109375" bestFit="1" customWidth="1"/>
    <col min="3592" max="3592" width="11.28515625" customWidth="1"/>
    <col min="3593" max="3593" width="11.7109375" customWidth="1"/>
    <col min="3594" max="3594" width="4.7109375" customWidth="1"/>
    <col min="3595" max="3595" width="13.85546875" customWidth="1"/>
    <col min="3596" max="3596" width="10.85546875" customWidth="1"/>
    <col min="3597" max="3597" width="13.85546875" customWidth="1"/>
    <col min="3598" max="3598" width="1.140625" customWidth="1"/>
    <col min="3841" max="3841" width="7.7109375" customWidth="1"/>
    <col min="3842" max="3842" width="49.85546875" customWidth="1"/>
    <col min="3843" max="3843" width="4.85546875" bestFit="1" customWidth="1"/>
    <col min="3844" max="3844" width="10.42578125" customWidth="1"/>
    <col min="3845" max="3845" width="10.85546875" bestFit="1" customWidth="1"/>
    <col min="3846" max="3846" width="14.5703125" customWidth="1"/>
    <col min="3847" max="3847" width="10.7109375" bestFit="1" customWidth="1"/>
    <col min="3848" max="3848" width="11.28515625" customWidth="1"/>
    <col min="3849" max="3849" width="11.7109375" customWidth="1"/>
    <col min="3850" max="3850" width="4.7109375" customWidth="1"/>
    <col min="3851" max="3851" width="13.85546875" customWidth="1"/>
    <col min="3852" max="3852" width="10.85546875" customWidth="1"/>
    <col min="3853" max="3853" width="13.85546875" customWidth="1"/>
    <col min="3854" max="3854" width="1.140625" customWidth="1"/>
    <col min="4097" max="4097" width="7.7109375" customWidth="1"/>
    <col min="4098" max="4098" width="49.85546875" customWidth="1"/>
    <col min="4099" max="4099" width="4.85546875" bestFit="1" customWidth="1"/>
    <col min="4100" max="4100" width="10.42578125" customWidth="1"/>
    <col min="4101" max="4101" width="10.85546875" bestFit="1" customWidth="1"/>
    <col min="4102" max="4102" width="14.5703125" customWidth="1"/>
    <col min="4103" max="4103" width="10.7109375" bestFit="1" customWidth="1"/>
    <col min="4104" max="4104" width="11.28515625" customWidth="1"/>
    <col min="4105" max="4105" width="11.7109375" customWidth="1"/>
    <col min="4106" max="4106" width="4.7109375" customWidth="1"/>
    <col min="4107" max="4107" width="13.85546875" customWidth="1"/>
    <col min="4108" max="4108" width="10.85546875" customWidth="1"/>
    <col min="4109" max="4109" width="13.85546875" customWidth="1"/>
    <col min="4110" max="4110" width="1.140625" customWidth="1"/>
    <col min="4353" max="4353" width="7.7109375" customWidth="1"/>
    <col min="4354" max="4354" width="49.85546875" customWidth="1"/>
    <col min="4355" max="4355" width="4.85546875" bestFit="1" customWidth="1"/>
    <col min="4356" max="4356" width="10.42578125" customWidth="1"/>
    <col min="4357" max="4357" width="10.85546875" bestFit="1" customWidth="1"/>
    <col min="4358" max="4358" width="14.5703125" customWidth="1"/>
    <col min="4359" max="4359" width="10.7109375" bestFit="1" customWidth="1"/>
    <col min="4360" max="4360" width="11.28515625" customWidth="1"/>
    <col min="4361" max="4361" width="11.7109375" customWidth="1"/>
    <col min="4362" max="4362" width="4.7109375" customWidth="1"/>
    <col min="4363" max="4363" width="13.85546875" customWidth="1"/>
    <col min="4364" max="4364" width="10.85546875" customWidth="1"/>
    <col min="4365" max="4365" width="13.85546875" customWidth="1"/>
    <col min="4366" max="4366" width="1.140625" customWidth="1"/>
    <col min="4609" max="4609" width="7.7109375" customWidth="1"/>
    <col min="4610" max="4610" width="49.85546875" customWidth="1"/>
    <col min="4611" max="4611" width="4.85546875" bestFit="1" customWidth="1"/>
    <col min="4612" max="4612" width="10.42578125" customWidth="1"/>
    <col min="4613" max="4613" width="10.85546875" bestFit="1" customWidth="1"/>
    <col min="4614" max="4614" width="14.5703125" customWidth="1"/>
    <col min="4615" max="4615" width="10.7109375" bestFit="1" customWidth="1"/>
    <col min="4616" max="4616" width="11.28515625" customWidth="1"/>
    <col min="4617" max="4617" width="11.7109375" customWidth="1"/>
    <col min="4618" max="4618" width="4.7109375" customWidth="1"/>
    <col min="4619" max="4619" width="13.85546875" customWidth="1"/>
    <col min="4620" max="4620" width="10.85546875" customWidth="1"/>
    <col min="4621" max="4621" width="13.85546875" customWidth="1"/>
    <col min="4622" max="4622" width="1.140625" customWidth="1"/>
    <col min="4865" max="4865" width="7.7109375" customWidth="1"/>
    <col min="4866" max="4866" width="49.85546875" customWidth="1"/>
    <col min="4867" max="4867" width="4.85546875" bestFit="1" customWidth="1"/>
    <col min="4868" max="4868" width="10.42578125" customWidth="1"/>
    <col min="4869" max="4869" width="10.85546875" bestFit="1" customWidth="1"/>
    <col min="4870" max="4870" width="14.5703125" customWidth="1"/>
    <col min="4871" max="4871" width="10.7109375" bestFit="1" customWidth="1"/>
    <col min="4872" max="4872" width="11.28515625" customWidth="1"/>
    <col min="4873" max="4873" width="11.7109375" customWidth="1"/>
    <col min="4874" max="4874" width="4.7109375" customWidth="1"/>
    <col min="4875" max="4875" width="13.85546875" customWidth="1"/>
    <col min="4876" max="4876" width="10.85546875" customWidth="1"/>
    <col min="4877" max="4877" width="13.85546875" customWidth="1"/>
    <col min="4878" max="4878" width="1.140625" customWidth="1"/>
    <col min="5121" max="5121" width="7.7109375" customWidth="1"/>
    <col min="5122" max="5122" width="49.85546875" customWidth="1"/>
    <col min="5123" max="5123" width="4.85546875" bestFit="1" customWidth="1"/>
    <col min="5124" max="5124" width="10.42578125" customWidth="1"/>
    <col min="5125" max="5125" width="10.85546875" bestFit="1" customWidth="1"/>
    <col min="5126" max="5126" width="14.5703125" customWidth="1"/>
    <col min="5127" max="5127" width="10.7109375" bestFit="1" customWidth="1"/>
    <col min="5128" max="5128" width="11.28515625" customWidth="1"/>
    <col min="5129" max="5129" width="11.7109375" customWidth="1"/>
    <col min="5130" max="5130" width="4.7109375" customWidth="1"/>
    <col min="5131" max="5131" width="13.85546875" customWidth="1"/>
    <col min="5132" max="5132" width="10.85546875" customWidth="1"/>
    <col min="5133" max="5133" width="13.85546875" customWidth="1"/>
    <col min="5134" max="5134" width="1.140625" customWidth="1"/>
    <col min="5377" max="5377" width="7.7109375" customWidth="1"/>
    <col min="5378" max="5378" width="49.85546875" customWidth="1"/>
    <col min="5379" max="5379" width="4.85546875" bestFit="1" customWidth="1"/>
    <col min="5380" max="5380" width="10.42578125" customWidth="1"/>
    <col min="5381" max="5381" width="10.85546875" bestFit="1" customWidth="1"/>
    <col min="5382" max="5382" width="14.5703125" customWidth="1"/>
    <col min="5383" max="5383" width="10.7109375" bestFit="1" customWidth="1"/>
    <col min="5384" max="5384" width="11.28515625" customWidth="1"/>
    <col min="5385" max="5385" width="11.7109375" customWidth="1"/>
    <col min="5386" max="5386" width="4.7109375" customWidth="1"/>
    <col min="5387" max="5387" width="13.85546875" customWidth="1"/>
    <col min="5388" max="5388" width="10.85546875" customWidth="1"/>
    <col min="5389" max="5389" width="13.85546875" customWidth="1"/>
    <col min="5390" max="5390" width="1.140625" customWidth="1"/>
    <col min="5633" max="5633" width="7.7109375" customWidth="1"/>
    <col min="5634" max="5634" width="49.85546875" customWidth="1"/>
    <col min="5635" max="5635" width="4.85546875" bestFit="1" customWidth="1"/>
    <col min="5636" max="5636" width="10.42578125" customWidth="1"/>
    <col min="5637" max="5637" width="10.85546875" bestFit="1" customWidth="1"/>
    <col min="5638" max="5638" width="14.5703125" customWidth="1"/>
    <col min="5639" max="5639" width="10.7109375" bestFit="1" customWidth="1"/>
    <col min="5640" max="5640" width="11.28515625" customWidth="1"/>
    <col min="5641" max="5641" width="11.7109375" customWidth="1"/>
    <col min="5642" max="5642" width="4.7109375" customWidth="1"/>
    <col min="5643" max="5643" width="13.85546875" customWidth="1"/>
    <col min="5644" max="5644" width="10.85546875" customWidth="1"/>
    <col min="5645" max="5645" width="13.85546875" customWidth="1"/>
    <col min="5646" max="5646" width="1.140625" customWidth="1"/>
    <col min="5889" max="5889" width="7.7109375" customWidth="1"/>
    <col min="5890" max="5890" width="49.85546875" customWidth="1"/>
    <col min="5891" max="5891" width="4.85546875" bestFit="1" customWidth="1"/>
    <col min="5892" max="5892" width="10.42578125" customWidth="1"/>
    <col min="5893" max="5893" width="10.85546875" bestFit="1" customWidth="1"/>
    <col min="5894" max="5894" width="14.5703125" customWidth="1"/>
    <col min="5895" max="5895" width="10.7109375" bestFit="1" customWidth="1"/>
    <col min="5896" max="5896" width="11.28515625" customWidth="1"/>
    <col min="5897" max="5897" width="11.7109375" customWidth="1"/>
    <col min="5898" max="5898" width="4.7109375" customWidth="1"/>
    <col min="5899" max="5899" width="13.85546875" customWidth="1"/>
    <col min="5900" max="5900" width="10.85546875" customWidth="1"/>
    <col min="5901" max="5901" width="13.85546875" customWidth="1"/>
    <col min="5902" max="5902" width="1.140625" customWidth="1"/>
    <col min="6145" max="6145" width="7.7109375" customWidth="1"/>
    <col min="6146" max="6146" width="49.85546875" customWidth="1"/>
    <col min="6147" max="6147" width="4.85546875" bestFit="1" customWidth="1"/>
    <col min="6148" max="6148" width="10.42578125" customWidth="1"/>
    <col min="6149" max="6149" width="10.85546875" bestFit="1" customWidth="1"/>
    <col min="6150" max="6150" width="14.5703125" customWidth="1"/>
    <col min="6151" max="6151" width="10.7109375" bestFit="1" customWidth="1"/>
    <col min="6152" max="6152" width="11.28515625" customWidth="1"/>
    <col min="6153" max="6153" width="11.7109375" customWidth="1"/>
    <col min="6154" max="6154" width="4.7109375" customWidth="1"/>
    <col min="6155" max="6155" width="13.85546875" customWidth="1"/>
    <col min="6156" max="6156" width="10.85546875" customWidth="1"/>
    <col min="6157" max="6157" width="13.85546875" customWidth="1"/>
    <col min="6158" max="6158" width="1.140625" customWidth="1"/>
    <col min="6401" max="6401" width="7.7109375" customWidth="1"/>
    <col min="6402" max="6402" width="49.85546875" customWidth="1"/>
    <col min="6403" max="6403" width="4.85546875" bestFit="1" customWidth="1"/>
    <col min="6404" max="6404" width="10.42578125" customWidth="1"/>
    <col min="6405" max="6405" width="10.85546875" bestFit="1" customWidth="1"/>
    <col min="6406" max="6406" width="14.5703125" customWidth="1"/>
    <col min="6407" max="6407" width="10.7109375" bestFit="1" customWidth="1"/>
    <col min="6408" max="6408" width="11.28515625" customWidth="1"/>
    <col min="6409" max="6409" width="11.7109375" customWidth="1"/>
    <col min="6410" max="6410" width="4.7109375" customWidth="1"/>
    <col min="6411" max="6411" width="13.85546875" customWidth="1"/>
    <col min="6412" max="6412" width="10.85546875" customWidth="1"/>
    <col min="6413" max="6413" width="13.85546875" customWidth="1"/>
    <col min="6414" max="6414" width="1.140625" customWidth="1"/>
    <col min="6657" max="6657" width="7.7109375" customWidth="1"/>
    <col min="6658" max="6658" width="49.85546875" customWidth="1"/>
    <col min="6659" max="6659" width="4.85546875" bestFit="1" customWidth="1"/>
    <col min="6660" max="6660" width="10.42578125" customWidth="1"/>
    <col min="6661" max="6661" width="10.85546875" bestFit="1" customWidth="1"/>
    <col min="6662" max="6662" width="14.5703125" customWidth="1"/>
    <col min="6663" max="6663" width="10.7109375" bestFit="1" customWidth="1"/>
    <col min="6664" max="6664" width="11.28515625" customWidth="1"/>
    <col min="6665" max="6665" width="11.7109375" customWidth="1"/>
    <col min="6666" max="6666" width="4.7109375" customWidth="1"/>
    <col min="6667" max="6667" width="13.85546875" customWidth="1"/>
    <col min="6668" max="6668" width="10.85546875" customWidth="1"/>
    <col min="6669" max="6669" width="13.85546875" customWidth="1"/>
    <col min="6670" max="6670" width="1.140625" customWidth="1"/>
    <col min="6913" max="6913" width="7.7109375" customWidth="1"/>
    <col min="6914" max="6914" width="49.85546875" customWidth="1"/>
    <col min="6915" max="6915" width="4.85546875" bestFit="1" customWidth="1"/>
    <col min="6916" max="6916" width="10.42578125" customWidth="1"/>
    <col min="6917" max="6917" width="10.85546875" bestFit="1" customWidth="1"/>
    <col min="6918" max="6918" width="14.5703125" customWidth="1"/>
    <col min="6919" max="6919" width="10.7109375" bestFit="1" customWidth="1"/>
    <col min="6920" max="6920" width="11.28515625" customWidth="1"/>
    <col min="6921" max="6921" width="11.7109375" customWidth="1"/>
    <col min="6922" max="6922" width="4.7109375" customWidth="1"/>
    <col min="6923" max="6923" width="13.85546875" customWidth="1"/>
    <col min="6924" max="6924" width="10.85546875" customWidth="1"/>
    <col min="6925" max="6925" width="13.85546875" customWidth="1"/>
    <col min="6926" max="6926" width="1.140625" customWidth="1"/>
    <col min="7169" max="7169" width="7.7109375" customWidth="1"/>
    <col min="7170" max="7170" width="49.85546875" customWidth="1"/>
    <col min="7171" max="7171" width="4.85546875" bestFit="1" customWidth="1"/>
    <col min="7172" max="7172" width="10.42578125" customWidth="1"/>
    <col min="7173" max="7173" width="10.85546875" bestFit="1" customWidth="1"/>
    <col min="7174" max="7174" width="14.5703125" customWidth="1"/>
    <col min="7175" max="7175" width="10.7109375" bestFit="1" customWidth="1"/>
    <col min="7176" max="7176" width="11.28515625" customWidth="1"/>
    <col min="7177" max="7177" width="11.7109375" customWidth="1"/>
    <col min="7178" max="7178" width="4.7109375" customWidth="1"/>
    <col min="7179" max="7179" width="13.85546875" customWidth="1"/>
    <col min="7180" max="7180" width="10.85546875" customWidth="1"/>
    <col min="7181" max="7181" width="13.85546875" customWidth="1"/>
    <col min="7182" max="7182" width="1.140625" customWidth="1"/>
    <col min="7425" max="7425" width="7.7109375" customWidth="1"/>
    <col min="7426" max="7426" width="49.85546875" customWidth="1"/>
    <col min="7427" max="7427" width="4.85546875" bestFit="1" customWidth="1"/>
    <col min="7428" max="7428" width="10.42578125" customWidth="1"/>
    <col min="7429" max="7429" width="10.85546875" bestFit="1" customWidth="1"/>
    <col min="7430" max="7430" width="14.5703125" customWidth="1"/>
    <col min="7431" max="7431" width="10.7109375" bestFit="1" customWidth="1"/>
    <col min="7432" max="7432" width="11.28515625" customWidth="1"/>
    <col min="7433" max="7433" width="11.7109375" customWidth="1"/>
    <col min="7434" max="7434" width="4.7109375" customWidth="1"/>
    <col min="7435" max="7435" width="13.85546875" customWidth="1"/>
    <col min="7436" max="7436" width="10.85546875" customWidth="1"/>
    <col min="7437" max="7437" width="13.85546875" customWidth="1"/>
    <col min="7438" max="7438" width="1.140625" customWidth="1"/>
    <col min="7681" max="7681" width="7.7109375" customWidth="1"/>
    <col min="7682" max="7682" width="49.85546875" customWidth="1"/>
    <col min="7683" max="7683" width="4.85546875" bestFit="1" customWidth="1"/>
    <col min="7684" max="7684" width="10.42578125" customWidth="1"/>
    <col min="7685" max="7685" width="10.85546875" bestFit="1" customWidth="1"/>
    <col min="7686" max="7686" width="14.5703125" customWidth="1"/>
    <col min="7687" max="7687" width="10.7109375" bestFit="1" customWidth="1"/>
    <col min="7688" max="7688" width="11.28515625" customWidth="1"/>
    <col min="7689" max="7689" width="11.7109375" customWidth="1"/>
    <col min="7690" max="7690" width="4.7109375" customWidth="1"/>
    <col min="7691" max="7691" width="13.85546875" customWidth="1"/>
    <col min="7692" max="7692" width="10.85546875" customWidth="1"/>
    <col min="7693" max="7693" width="13.85546875" customWidth="1"/>
    <col min="7694" max="7694" width="1.140625" customWidth="1"/>
    <col min="7937" max="7937" width="7.7109375" customWidth="1"/>
    <col min="7938" max="7938" width="49.85546875" customWidth="1"/>
    <col min="7939" max="7939" width="4.85546875" bestFit="1" customWidth="1"/>
    <col min="7940" max="7940" width="10.42578125" customWidth="1"/>
    <col min="7941" max="7941" width="10.85546875" bestFit="1" customWidth="1"/>
    <col min="7942" max="7942" width="14.5703125" customWidth="1"/>
    <col min="7943" max="7943" width="10.7109375" bestFit="1" customWidth="1"/>
    <col min="7944" max="7944" width="11.28515625" customWidth="1"/>
    <col min="7945" max="7945" width="11.7109375" customWidth="1"/>
    <col min="7946" max="7946" width="4.7109375" customWidth="1"/>
    <col min="7947" max="7947" width="13.85546875" customWidth="1"/>
    <col min="7948" max="7948" width="10.85546875" customWidth="1"/>
    <col min="7949" max="7949" width="13.85546875" customWidth="1"/>
    <col min="7950" max="7950" width="1.140625" customWidth="1"/>
    <col min="8193" max="8193" width="7.7109375" customWidth="1"/>
    <col min="8194" max="8194" width="49.85546875" customWidth="1"/>
    <col min="8195" max="8195" width="4.85546875" bestFit="1" customWidth="1"/>
    <col min="8196" max="8196" width="10.42578125" customWidth="1"/>
    <col min="8197" max="8197" width="10.85546875" bestFit="1" customWidth="1"/>
    <col min="8198" max="8198" width="14.5703125" customWidth="1"/>
    <col min="8199" max="8199" width="10.7109375" bestFit="1" customWidth="1"/>
    <col min="8200" max="8200" width="11.28515625" customWidth="1"/>
    <col min="8201" max="8201" width="11.7109375" customWidth="1"/>
    <col min="8202" max="8202" width="4.7109375" customWidth="1"/>
    <col min="8203" max="8203" width="13.85546875" customWidth="1"/>
    <col min="8204" max="8204" width="10.85546875" customWidth="1"/>
    <col min="8205" max="8205" width="13.85546875" customWidth="1"/>
    <col min="8206" max="8206" width="1.140625" customWidth="1"/>
    <col min="8449" max="8449" width="7.7109375" customWidth="1"/>
    <col min="8450" max="8450" width="49.85546875" customWidth="1"/>
    <col min="8451" max="8451" width="4.85546875" bestFit="1" customWidth="1"/>
    <col min="8452" max="8452" width="10.42578125" customWidth="1"/>
    <col min="8453" max="8453" width="10.85546875" bestFit="1" customWidth="1"/>
    <col min="8454" max="8454" width="14.5703125" customWidth="1"/>
    <col min="8455" max="8455" width="10.7109375" bestFit="1" customWidth="1"/>
    <col min="8456" max="8456" width="11.28515625" customWidth="1"/>
    <col min="8457" max="8457" width="11.7109375" customWidth="1"/>
    <col min="8458" max="8458" width="4.7109375" customWidth="1"/>
    <col min="8459" max="8459" width="13.85546875" customWidth="1"/>
    <col min="8460" max="8460" width="10.85546875" customWidth="1"/>
    <col min="8461" max="8461" width="13.85546875" customWidth="1"/>
    <col min="8462" max="8462" width="1.140625" customWidth="1"/>
    <col min="8705" max="8705" width="7.7109375" customWidth="1"/>
    <col min="8706" max="8706" width="49.85546875" customWidth="1"/>
    <col min="8707" max="8707" width="4.85546875" bestFit="1" customWidth="1"/>
    <col min="8708" max="8708" width="10.42578125" customWidth="1"/>
    <col min="8709" max="8709" width="10.85546875" bestFit="1" customWidth="1"/>
    <col min="8710" max="8710" width="14.5703125" customWidth="1"/>
    <col min="8711" max="8711" width="10.7109375" bestFit="1" customWidth="1"/>
    <col min="8712" max="8712" width="11.28515625" customWidth="1"/>
    <col min="8713" max="8713" width="11.7109375" customWidth="1"/>
    <col min="8714" max="8714" width="4.7109375" customWidth="1"/>
    <col min="8715" max="8715" width="13.85546875" customWidth="1"/>
    <col min="8716" max="8716" width="10.85546875" customWidth="1"/>
    <col min="8717" max="8717" width="13.85546875" customWidth="1"/>
    <col min="8718" max="8718" width="1.140625" customWidth="1"/>
    <col min="8961" max="8961" width="7.7109375" customWidth="1"/>
    <col min="8962" max="8962" width="49.85546875" customWidth="1"/>
    <col min="8963" max="8963" width="4.85546875" bestFit="1" customWidth="1"/>
    <col min="8964" max="8964" width="10.42578125" customWidth="1"/>
    <col min="8965" max="8965" width="10.85546875" bestFit="1" customWidth="1"/>
    <col min="8966" max="8966" width="14.5703125" customWidth="1"/>
    <col min="8967" max="8967" width="10.7109375" bestFit="1" customWidth="1"/>
    <col min="8968" max="8968" width="11.28515625" customWidth="1"/>
    <col min="8969" max="8969" width="11.7109375" customWidth="1"/>
    <col min="8970" max="8970" width="4.7109375" customWidth="1"/>
    <col min="8971" max="8971" width="13.85546875" customWidth="1"/>
    <col min="8972" max="8972" width="10.85546875" customWidth="1"/>
    <col min="8973" max="8973" width="13.85546875" customWidth="1"/>
    <col min="8974" max="8974" width="1.140625" customWidth="1"/>
    <col min="9217" max="9217" width="7.7109375" customWidth="1"/>
    <col min="9218" max="9218" width="49.85546875" customWidth="1"/>
    <col min="9219" max="9219" width="4.85546875" bestFit="1" customWidth="1"/>
    <col min="9220" max="9220" width="10.42578125" customWidth="1"/>
    <col min="9221" max="9221" width="10.85546875" bestFit="1" customWidth="1"/>
    <col min="9222" max="9222" width="14.5703125" customWidth="1"/>
    <col min="9223" max="9223" width="10.7109375" bestFit="1" customWidth="1"/>
    <col min="9224" max="9224" width="11.28515625" customWidth="1"/>
    <col min="9225" max="9225" width="11.7109375" customWidth="1"/>
    <col min="9226" max="9226" width="4.7109375" customWidth="1"/>
    <col min="9227" max="9227" width="13.85546875" customWidth="1"/>
    <col min="9228" max="9228" width="10.85546875" customWidth="1"/>
    <col min="9229" max="9229" width="13.85546875" customWidth="1"/>
    <col min="9230" max="9230" width="1.140625" customWidth="1"/>
    <col min="9473" max="9473" width="7.7109375" customWidth="1"/>
    <col min="9474" max="9474" width="49.85546875" customWidth="1"/>
    <col min="9475" max="9475" width="4.85546875" bestFit="1" customWidth="1"/>
    <col min="9476" max="9476" width="10.42578125" customWidth="1"/>
    <col min="9477" max="9477" width="10.85546875" bestFit="1" customWidth="1"/>
    <col min="9478" max="9478" width="14.5703125" customWidth="1"/>
    <col min="9479" max="9479" width="10.7109375" bestFit="1" customWidth="1"/>
    <col min="9480" max="9480" width="11.28515625" customWidth="1"/>
    <col min="9481" max="9481" width="11.7109375" customWidth="1"/>
    <col min="9482" max="9482" width="4.7109375" customWidth="1"/>
    <col min="9483" max="9483" width="13.85546875" customWidth="1"/>
    <col min="9484" max="9484" width="10.85546875" customWidth="1"/>
    <col min="9485" max="9485" width="13.85546875" customWidth="1"/>
    <col min="9486" max="9486" width="1.140625" customWidth="1"/>
    <col min="9729" max="9729" width="7.7109375" customWidth="1"/>
    <col min="9730" max="9730" width="49.85546875" customWidth="1"/>
    <col min="9731" max="9731" width="4.85546875" bestFit="1" customWidth="1"/>
    <col min="9732" max="9732" width="10.42578125" customWidth="1"/>
    <col min="9733" max="9733" width="10.85546875" bestFit="1" customWidth="1"/>
    <col min="9734" max="9734" width="14.5703125" customWidth="1"/>
    <col min="9735" max="9735" width="10.7109375" bestFit="1" customWidth="1"/>
    <col min="9736" max="9736" width="11.28515625" customWidth="1"/>
    <col min="9737" max="9737" width="11.7109375" customWidth="1"/>
    <col min="9738" max="9738" width="4.7109375" customWidth="1"/>
    <col min="9739" max="9739" width="13.85546875" customWidth="1"/>
    <col min="9740" max="9740" width="10.85546875" customWidth="1"/>
    <col min="9741" max="9741" width="13.85546875" customWidth="1"/>
    <col min="9742" max="9742" width="1.140625" customWidth="1"/>
    <col min="9985" max="9985" width="7.7109375" customWidth="1"/>
    <col min="9986" max="9986" width="49.85546875" customWidth="1"/>
    <col min="9987" max="9987" width="4.85546875" bestFit="1" customWidth="1"/>
    <col min="9988" max="9988" width="10.42578125" customWidth="1"/>
    <col min="9989" max="9989" width="10.85546875" bestFit="1" customWidth="1"/>
    <col min="9990" max="9990" width="14.5703125" customWidth="1"/>
    <col min="9991" max="9991" width="10.7109375" bestFit="1" customWidth="1"/>
    <col min="9992" max="9992" width="11.28515625" customWidth="1"/>
    <col min="9993" max="9993" width="11.7109375" customWidth="1"/>
    <col min="9994" max="9994" width="4.7109375" customWidth="1"/>
    <col min="9995" max="9995" width="13.85546875" customWidth="1"/>
    <col min="9996" max="9996" width="10.85546875" customWidth="1"/>
    <col min="9997" max="9997" width="13.85546875" customWidth="1"/>
    <col min="9998" max="9998" width="1.140625" customWidth="1"/>
    <col min="10241" max="10241" width="7.7109375" customWidth="1"/>
    <col min="10242" max="10242" width="49.85546875" customWidth="1"/>
    <col min="10243" max="10243" width="4.85546875" bestFit="1" customWidth="1"/>
    <col min="10244" max="10244" width="10.42578125" customWidth="1"/>
    <col min="10245" max="10245" width="10.85546875" bestFit="1" customWidth="1"/>
    <col min="10246" max="10246" width="14.5703125" customWidth="1"/>
    <col min="10247" max="10247" width="10.7109375" bestFit="1" customWidth="1"/>
    <col min="10248" max="10248" width="11.28515625" customWidth="1"/>
    <col min="10249" max="10249" width="11.7109375" customWidth="1"/>
    <col min="10250" max="10250" width="4.7109375" customWidth="1"/>
    <col min="10251" max="10251" width="13.85546875" customWidth="1"/>
    <col min="10252" max="10252" width="10.85546875" customWidth="1"/>
    <col min="10253" max="10253" width="13.85546875" customWidth="1"/>
    <col min="10254" max="10254" width="1.140625" customWidth="1"/>
    <col min="10497" max="10497" width="7.7109375" customWidth="1"/>
    <col min="10498" max="10498" width="49.85546875" customWidth="1"/>
    <col min="10499" max="10499" width="4.85546875" bestFit="1" customWidth="1"/>
    <col min="10500" max="10500" width="10.42578125" customWidth="1"/>
    <col min="10501" max="10501" width="10.85546875" bestFit="1" customWidth="1"/>
    <col min="10502" max="10502" width="14.5703125" customWidth="1"/>
    <col min="10503" max="10503" width="10.7109375" bestFit="1" customWidth="1"/>
    <col min="10504" max="10504" width="11.28515625" customWidth="1"/>
    <col min="10505" max="10505" width="11.7109375" customWidth="1"/>
    <col min="10506" max="10506" width="4.7109375" customWidth="1"/>
    <col min="10507" max="10507" width="13.85546875" customWidth="1"/>
    <col min="10508" max="10508" width="10.85546875" customWidth="1"/>
    <col min="10509" max="10509" width="13.85546875" customWidth="1"/>
    <col min="10510" max="10510" width="1.140625" customWidth="1"/>
    <col min="10753" max="10753" width="7.7109375" customWidth="1"/>
    <col min="10754" max="10754" width="49.85546875" customWidth="1"/>
    <col min="10755" max="10755" width="4.85546875" bestFit="1" customWidth="1"/>
    <col min="10756" max="10756" width="10.42578125" customWidth="1"/>
    <col min="10757" max="10757" width="10.85546875" bestFit="1" customWidth="1"/>
    <col min="10758" max="10758" width="14.5703125" customWidth="1"/>
    <col min="10759" max="10759" width="10.7109375" bestFit="1" customWidth="1"/>
    <col min="10760" max="10760" width="11.28515625" customWidth="1"/>
    <col min="10761" max="10761" width="11.7109375" customWidth="1"/>
    <col min="10762" max="10762" width="4.7109375" customWidth="1"/>
    <col min="10763" max="10763" width="13.85546875" customWidth="1"/>
    <col min="10764" max="10764" width="10.85546875" customWidth="1"/>
    <col min="10765" max="10765" width="13.85546875" customWidth="1"/>
    <col min="10766" max="10766" width="1.140625" customWidth="1"/>
    <col min="11009" max="11009" width="7.7109375" customWidth="1"/>
    <col min="11010" max="11010" width="49.85546875" customWidth="1"/>
    <col min="11011" max="11011" width="4.85546875" bestFit="1" customWidth="1"/>
    <col min="11012" max="11012" width="10.42578125" customWidth="1"/>
    <col min="11013" max="11013" width="10.85546875" bestFit="1" customWidth="1"/>
    <col min="11014" max="11014" width="14.5703125" customWidth="1"/>
    <col min="11015" max="11015" width="10.7109375" bestFit="1" customWidth="1"/>
    <col min="11016" max="11016" width="11.28515625" customWidth="1"/>
    <col min="11017" max="11017" width="11.7109375" customWidth="1"/>
    <col min="11018" max="11018" width="4.7109375" customWidth="1"/>
    <col min="11019" max="11019" width="13.85546875" customWidth="1"/>
    <col min="11020" max="11020" width="10.85546875" customWidth="1"/>
    <col min="11021" max="11021" width="13.85546875" customWidth="1"/>
    <col min="11022" max="11022" width="1.140625" customWidth="1"/>
    <col min="11265" max="11265" width="7.7109375" customWidth="1"/>
    <col min="11266" max="11266" width="49.85546875" customWidth="1"/>
    <col min="11267" max="11267" width="4.85546875" bestFit="1" customWidth="1"/>
    <col min="11268" max="11268" width="10.42578125" customWidth="1"/>
    <col min="11269" max="11269" width="10.85546875" bestFit="1" customWidth="1"/>
    <col min="11270" max="11270" width="14.5703125" customWidth="1"/>
    <col min="11271" max="11271" width="10.7109375" bestFit="1" customWidth="1"/>
    <col min="11272" max="11272" width="11.28515625" customWidth="1"/>
    <col min="11273" max="11273" width="11.7109375" customWidth="1"/>
    <col min="11274" max="11274" width="4.7109375" customWidth="1"/>
    <col min="11275" max="11275" width="13.85546875" customWidth="1"/>
    <col min="11276" max="11276" width="10.85546875" customWidth="1"/>
    <col min="11277" max="11277" width="13.85546875" customWidth="1"/>
    <col min="11278" max="11278" width="1.140625" customWidth="1"/>
    <col min="11521" max="11521" width="7.7109375" customWidth="1"/>
    <col min="11522" max="11522" width="49.85546875" customWidth="1"/>
    <col min="11523" max="11523" width="4.85546875" bestFit="1" customWidth="1"/>
    <col min="11524" max="11524" width="10.42578125" customWidth="1"/>
    <col min="11525" max="11525" width="10.85546875" bestFit="1" customWidth="1"/>
    <col min="11526" max="11526" width="14.5703125" customWidth="1"/>
    <col min="11527" max="11527" width="10.7109375" bestFit="1" customWidth="1"/>
    <col min="11528" max="11528" width="11.28515625" customWidth="1"/>
    <col min="11529" max="11529" width="11.7109375" customWidth="1"/>
    <col min="11530" max="11530" width="4.7109375" customWidth="1"/>
    <col min="11531" max="11531" width="13.85546875" customWidth="1"/>
    <col min="11532" max="11532" width="10.85546875" customWidth="1"/>
    <col min="11533" max="11533" width="13.85546875" customWidth="1"/>
    <col min="11534" max="11534" width="1.140625" customWidth="1"/>
    <col min="11777" max="11777" width="7.7109375" customWidth="1"/>
    <col min="11778" max="11778" width="49.85546875" customWidth="1"/>
    <col min="11779" max="11779" width="4.85546875" bestFit="1" customWidth="1"/>
    <col min="11780" max="11780" width="10.42578125" customWidth="1"/>
    <col min="11781" max="11781" width="10.85546875" bestFit="1" customWidth="1"/>
    <col min="11782" max="11782" width="14.5703125" customWidth="1"/>
    <col min="11783" max="11783" width="10.7109375" bestFit="1" customWidth="1"/>
    <col min="11784" max="11784" width="11.28515625" customWidth="1"/>
    <col min="11785" max="11785" width="11.7109375" customWidth="1"/>
    <col min="11786" max="11786" width="4.7109375" customWidth="1"/>
    <col min="11787" max="11787" width="13.85546875" customWidth="1"/>
    <col min="11788" max="11788" width="10.85546875" customWidth="1"/>
    <col min="11789" max="11789" width="13.85546875" customWidth="1"/>
    <col min="11790" max="11790" width="1.140625" customWidth="1"/>
    <col min="12033" max="12033" width="7.7109375" customWidth="1"/>
    <col min="12034" max="12034" width="49.85546875" customWidth="1"/>
    <col min="12035" max="12035" width="4.85546875" bestFit="1" customWidth="1"/>
    <col min="12036" max="12036" width="10.42578125" customWidth="1"/>
    <col min="12037" max="12037" width="10.85546875" bestFit="1" customWidth="1"/>
    <col min="12038" max="12038" width="14.5703125" customWidth="1"/>
    <col min="12039" max="12039" width="10.7109375" bestFit="1" customWidth="1"/>
    <col min="12040" max="12040" width="11.28515625" customWidth="1"/>
    <col min="12041" max="12041" width="11.7109375" customWidth="1"/>
    <col min="12042" max="12042" width="4.7109375" customWidth="1"/>
    <col min="12043" max="12043" width="13.85546875" customWidth="1"/>
    <col min="12044" max="12044" width="10.85546875" customWidth="1"/>
    <col min="12045" max="12045" width="13.85546875" customWidth="1"/>
    <col min="12046" max="12046" width="1.140625" customWidth="1"/>
    <col min="12289" max="12289" width="7.7109375" customWidth="1"/>
    <col min="12290" max="12290" width="49.85546875" customWidth="1"/>
    <col min="12291" max="12291" width="4.85546875" bestFit="1" customWidth="1"/>
    <col min="12292" max="12292" width="10.42578125" customWidth="1"/>
    <col min="12293" max="12293" width="10.85546875" bestFit="1" customWidth="1"/>
    <col min="12294" max="12294" width="14.5703125" customWidth="1"/>
    <col min="12295" max="12295" width="10.7109375" bestFit="1" customWidth="1"/>
    <col min="12296" max="12296" width="11.28515625" customWidth="1"/>
    <col min="12297" max="12297" width="11.7109375" customWidth="1"/>
    <col min="12298" max="12298" width="4.7109375" customWidth="1"/>
    <col min="12299" max="12299" width="13.85546875" customWidth="1"/>
    <col min="12300" max="12300" width="10.85546875" customWidth="1"/>
    <col min="12301" max="12301" width="13.85546875" customWidth="1"/>
    <col min="12302" max="12302" width="1.140625" customWidth="1"/>
    <col min="12545" max="12545" width="7.7109375" customWidth="1"/>
    <col min="12546" max="12546" width="49.85546875" customWidth="1"/>
    <col min="12547" max="12547" width="4.85546875" bestFit="1" customWidth="1"/>
    <col min="12548" max="12548" width="10.42578125" customWidth="1"/>
    <col min="12549" max="12549" width="10.85546875" bestFit="1" customWidth="1"/>
    <col min="12550" max="12550" width="14.5703125" customWidth="1"/>
    <col min="12551" max="12551" width="10.7109375" bestFit="1" customWidth="1"/>
    <col min="12552" max="12552" width="11.28515625" customWidth="1"/>
    <col min="12553" max="12553" width="11.7109375" customWidth="1"/>
    <col min="12554" max="12554" width="4.7109375" customWidth="1"/>
    <col min="12555" max="12555" width="13.85546875" customWidth="1"/>
    <col min="12556" max="12556" width="10.85546875" customWidth="1"/>
    <col min="12557" max="12557" width="13.85546875" customWidth="1"/>
    <col min="12558" max="12558" width="1.140625" customWidth="1"/>
    <col min="12801" max="12801" width="7.7109375" customWidth="1"/>
    <col min="12802" max="12802" width="49.85546875" customWidth="1"/>
    <col min="12803" max="12803" width="4.85546875" bestFit="1" customWidth="1"/>
    <col min="12804" max="12804" width="10.42578125" customWidth="1"/>
    <col min="12805" max="12805" width="10.85546875" bestFit="1" customWidth="1"/>
    <col min="12806" max="12806" width="14.5703125" customWidth="1"/>
    <col min="12807" max="12807" width="10.7109375" bestFit="1" customWidth="1"/>
    <col min="12808" max="12808" width="11.28515625" customWidth="1"/>
    <col min="12809" max="12809" width="11.7109375" customWidth="1"/>
    <col min="12810" max="12810" width="4.7109375" customWidth="1"/>
    <col min="12811" max="12811" width="13.85546875" customWidth="1"/>
    <col min="12812" max="12812" width="10.85546875" customWidth="1"/>
    <col min="12813" max="12813" width="13.85546875" customWidth="1"/>
    <col min="12814" max="12814" width="1.140625" customWidth="1"/>
    <col min="13057" max="13057" width="7.7109375" customWidth="1"/>
    <col min="13058" max="13058" width="49.85546875" customWidth="1"/>
    <col min="13059" max="13059" width="4.85546875" bestFit="1" customWidth="1"/>
    <col min="13060" max="13060" width="10.42578125" customWidth="1"/>
    <col min="13061" max="13061" width="10.85546875" bestFit="1" customWidth="1"/>
    <col min="13062" max="13062" width="14.5703125" customWidth="1"/>
    <col min="13063" max="13063" width="10.7109375" bestFit="1" customWidth="1"/>
    <col min="13064" max="13064" width="11.28515625" customWidth="1"/>
    <col min="13065" max="13065" width="11.7109375" customWidth="1"/>
    <col min="13066" max="13066" width="4.7109375" customWidth="1"/>
    <col min="13067" max="13067" width="13.85546875" customWidth="1"/>
    <col min="13068" max="13068" width="10.85546875" customWidth="1"/>
    <col min="13069" max="13069" width="13.85546875" customWidth="1"/>
    <col min="13070" max="13070" width="1.140625" customWidth="1"/>
    <col min="13313" max="13313" width="7.7109375" customWidth="1"/>
    <col min="13314" max="13314" width="49.85546875" customWidth="1"/>
    <col min="13315" max="13315" width="4.85546875" bestFit="1" customWidth="1"/>
    <col min="13316" max="13316" width="10.42578125" customWidth="1"/>
    <col min="13317" max="13317" width="10.85546875" bestFit="1" customWidth="1"/>
    <col min="13318" max="13318" width="14.5703125" customWidth="1"/>
    <col min="13319" max="13319" width="10.7109375" bestFit="1" customWidth="1"/>
    <col min="13320" max="13320" width="11.28515625" customWidth="1"/>
    <col min="13321" max="13321" width="11.7109375" customWidth="1"/>
    <col min="13322" max="13322" width="4.7109375" customWidth="1"/>
    <col min="13323" max="13323" width="13.85546875" customWidth="1"/>
    <col min="13324" max="13324" width="10.85546875" customWidth="1"/>
    <col min="13325" max="13325" width="13.85546875" customWidth="1"/>
    <col min="13326" max="13326" width="1.140625" customWidth="1"/>
    <col min="13569" max="13569" width="7.7109375" customWidth="1"/>
    <col min="13570" max="13570" width="49.85546875" customWidth="1"/>
    <col min="13571" max="13571" width="4.85546875" bestFit="1" customWidth="1"/>
    <col min="13572" max="13572" width="10.42578125" customWidth="1"/>
    <col min="13573" max="13573" width="10.85546875" bestFit="1" customWidth="1"/>
    <col min="13574" max="13574" width="14.5703125" customWidth="1"/>
    <col min="13575" max="13575" width="10.7109375" bestFit="1" customWidth="1"/>
    <col min="13576" max="13576" width="11.28515625" customWidth="1"/>
    <col min="13577" max="13577" width="11.7109375" customWidth="1"/>
    <col min="13578" max="13578" width="4.7109375" customWidth="1"/>
    <col min="13579" max="13579" width="13.85546875" customWidth="1"/>
    <col min="13580" max="13580" width="10.85546875" customWidth="1"/>
    <col min="13581" max="13581" width="13.85546875" customWidth="1"/>
    <col min="13582" max="13582" width="1.140625" customWidth="1"/>
    <col min="13825" max="13825" width="7.7109375" customWidth="1"/>
    <col min="13826" max="13826" width="49.85546875" customWidth="1"/>
    <col min="13827" max="13827" width="4.85546875" bestFit="1" customWidth="1"/>
    <col min="13828" max="13828" width="10.42578125" customWidth="1"/>
    <col min="13829" max="13829" width="10.85546875" bestFit="1" customWidth="1"/>
    <col min="13830" max="13830" width="14.5703125" customWidth="1"/>
    <col min="13831" max="13831" width="10.7109375" bestFit="1" customWidth="1"/>
    <col min="13832" max="13832" width="11.28515625" customWidth="1"/>
    <col min="13833" max="13833" width="11.7109375" customWidth="1"/>
    <col min="13834" max="13834" width="4.7109375" customWidth="1"/>
    <col min="13835" max="13835" width="13.85546875" customWidth="1"/>
    <col min="13836" max="13836" width="10.85546875" customWidth="1"/>
    <col min="13837" max="13837" width="13.85546875" customWidth="1"/>
    <col min="13838" max="13838" width="1.140625" customWidth="1"/>
    <col min="14081" max="14081" width="7.7109375" customWidth="1"/>
    <col min="14082" max="14082" width="49.85546875" customWidth="1"/>
    <col min="14083" max="14083" width="4.85546875" bestFit="1" customWidth="1"/>
    <col min="14084" max="14084" width="10.42578125" customWidth="1"/>
    <col min="14085" max="14085" width="10.85546875" bestFit="1" customWidth="1"/>
    <col min="14086" max="14086" width="14.5703125" customWidth="1"/>
    <col min="14087" max="14087" width="10.7109375" bestFit="1" customWidth="1"/>
    <col min="14088" max="14088" width="11.28515625" customWidth="1"/>
    <col min="14089" max="14089" width="11.7109375" customWidth="1"/>
    <col min="14090" max="14090" width="4.7109375" customWidth="1"/>
    <col min="14091" max="14091" width="13.85546875" customWidth="1"/>
    <col min="14092" max="14092" width="10.85546875" customWidth="1"/>
    <col min="14093" max="14093" width="13.85546875" customWidth="1"/>
    <col min="14094" max="14094" width="1.140625" customWidth="1"/>
    <col min="14337" max="14337" width="7.7109375" customWidth="1"/>
    <col min="14338" max="14338" width="49.85546875" customWidth="1"/>
    <col min="14339" max="14339" width="4.85546875" bestFit="1" customWidth="1"/>
    <col min="14340" max="14340" width="10.42578125" customWidth="1"/>
    <col min="14341" max="14341" width="10.85546875" bestFit="1" customWidth="1"/>
    <col min="14342" max="14342" width="14.5703125" customWidth="1"/>
    <col min="14343" max="14343" width="10.7109375" bestFit="1" customWidth="1"/>
    <col min="14344" max="14344" width="11.28515625" customWidth="1"/>
    <col min="14345" max="14345" width="11.7109375" customWidth="1"/>
    <col min="14346" max="14346" width="4.7109375" customWidth="1"/>
    <col min="14347" max="14347" width="13.85546875" customWidth="1"/>
    <col min="14348" max="14348" width="10.85546875" customWidth="1"/>
    <col min="14349" max="14349" width="13.85546875" customWidth="1"/>
    <col min="14350" max="14350" width="1.140625" customWidth="1"/>
    <col min="14593" max="14593" width="7.7109375" customWidth="1"/>
    <col min="14594" max="14594" width="49.85546875" customWidth="1"/>
    <col min="14595" max="14595" width="4.85546875" bestFit="1" customWidth="1"/>
    <col min="14596" max="14596" width="10.42578125" customWidth="1"/>
    <col min="14597" max="14597" width="10.85546875" bestFit="1" customWidth="1"/>
    <col min="14598" max="14598" width="14.5703125" customWidth="1"/>
    <col min="14599" max="14599" width="10.7109375" bestFit="1" customWidth="1"/>
    <col min="14600" max="14600" width="11.28515625" customWidth="1"/>
    <col min="14601" max="14601" width="11.7109375" customWidth="1"/>
    <col min="14602" max="14602" width="4.7109375" customWidth="1"/>
    <col min="14603" max="14603" width="13.85546875" customWidth="1"/>
    <col min="14604" max="14604" width="10.85546875" customWidth="1"/>
    <col min="14605" max="14605" width="13.85546875" customWidth="1"/>
    <col min="14606" max="14606" width="1.140625" customWidth="1"/>
    <col min="14849" max="14849" width="7.7109375" customWidth="1"/>
    <col min="14850" max="14850" width="49.85546875" customWidth="1"/>
    <col min="14851" max="14851" width="4.85546875" bestFit="1" customWidth="1"/>
    <col min="14852" max="14852" width="10.42578125" customWidth="1"/>
    <col min="14853" max="14853" width="10.85546875" bestFit="1" customWidth="1"/>
    <col min="14854" max="14854" width="14.5703125" customWidth="1"/>
    <col min="14855" max="14855" width="10.7109375" bestFit="1" customWidth="1"/>
    <col min="14856" max="14856" width="11.28515625" customWidth="1"/>
    <col min="14857" max="14857" width="11.7109375" customWidth="1"/>
    <col min="14858" max="14858" width="4.7109375" customWidth="1"/>
    <col min="14859" max="14859" width="13.85546875" customWidth="1"/>
    <col min="14860" max="14860" width="10.85546875" customWidth="1"/>
    <col min="14861" max="14861" width="13.85546875" customWidth="1"/>
    <col min="14862" max="14862" width="1.140625" customWidth="1"/>
    <col min="15105" max="15105" width="7.7109375" customWidth="1"/>
    <col min="15106" max="15106" width="49.85546875" customWidth="1"/>
    <col min="15107" max="15107" width="4.85546875" bestFit="1" customWidth="1"/>
    <col min="15108" max="15108" width="10.42578125" customWidth="1"/>
    <col min="15109" max="15109" width="10.85546875" bestFit="1" customWidth="1"/>
    <col min="15110" max="15110" width="14.5703125" customWidth="1"/>
    <col min="15111" max="15111" width="10.7109375" bestFit="1" customWidth="1"/>
    <col min="15112" max="15112" width="11.28515625" customWidth="1"/>
    <col min="15113" max="15113" width="11.7109375" customWidth="1"/>
    <col min="15114" max="15114" width="4.7109375" customWidth="1"/>
    <col min="15115" max="15115" width="13.85546875" customWidth="1"/>
    <col min="15116" max="15116" width="10.85546875" customWidth="1"/>
    <col min="15117" max="15117" width="13.85546875" customWidth="1"/>
    <col min="15118" max="15118" width="1.140625" customWidth="1"/>
    <col min="15361" max="15361" width="7.7109375" customWidth="1"/>
    <col min="15362" max="15362" width="49.85546875" customWidth="1"/>
    <col min="15363" max="15363" width="4.85546875" bestFit="1" customWidth="1"/>
    <col min="15364" max="15364" width="10.42578125" customWidth="1"/>
    <col min="15365" max="15365" width="10.85546875" bestFit="1" customWidth="1"/>
    <col min="15366" max="15366" width="14.5703125" customWidth="1"/>
    <col min="15367" max="15367" width="10.7109375" bestFit="1" customWidth="1"/>
    <col min="15368" max="15368" width="11.28515625" customWidth="1"/>
    <col min="15369" max="15369" width="11.7109375" customWidth="1"/>
    <col min="15370" max="15370" width="4.7109375" customWidth="1"/>
    <col min="15371" max="15371" width="13.85546875" customWidth="1"/>
    <col min="15372" max="15372" width="10.85546875" customWidth="1"/>
    <col min="15373" max="15373" width="13.85546875" customWidth="1"/>
    <col min="15374" max="15374" width="1.140625" customWidth="1"/>
    <col min="15617" max="15617" width="7.7109375" customWidth="1"/>
    <col min="15618" max="15618" width="49.85546875" customWidth="1"/>
    <col min="15619" max="15619" width="4.85546875" bestFit="1" customWidth="1"/>
    <col min="15620" max="15620" width="10.42578125" customWidth="1"/>
    <col min="15621" max="15621" width="10.85546875" bestFit="1" customWidth="1"/>
    <col min="15622" max="15622" width="14.5703125" customWidth="1"/>
    <col min="15623" max="15623" width="10.7109375" bestFit="1" customWidth="1"/>
    <col min="15624" max="15624" width="11.28515625" customWidth="1"/>
    <col min="15625" max="15625" width="11.7109375" customWidth="1"/>
    <col min="15626" max="15626" width="4.7109375" customWidth="1"/>
    <col min="15627" max="15627" width="13.85546875" customWidth="1"/>
    <col min="15628" max="15628" width="10.85546875" customWidth="1"/>
    <col min="15629" max="15629" width="13.85546875" customWidth="1"/>
    <col min="15630" max="15630" width="1.140625" customWidth="1"/>
    <col min="15873" max="15873" width="7.7109375" customWidth="1"/>
    <col min="15874" max="15874" width="49.85546875" customWidth="1"/>
    <col min="15875" max="15875" width="4.85546875" bestFit="1" customWidth="1"/>
    <col min="15876" max="15876" width="10.42578125" customWidth="1"/>
    <col min="15877" max="15877" width="10.85546875" bestFit="1" customWidth="1"/>
    <col min="15878" max="15878" width="14.5703125" customWidth="1"/>
    <col min="15879" max="15879" width="10.7109375" bestFit="1" customWidth="1"/>
    <col min="15880" max="15880" width="11.28515625" customWidth="1"/>
    <col min="15881" max="15881" width="11.7109375" customWidth="1"/>
    <col min="15882" max="15882" width="4.7109375" customWidth="1"/>
    <col min="15883" max="15883" width="13.85546875" customWidth="1"/>
    <col min="15884" max="15884" width="10.85546875" customWidth="1"/>
    <col min="15885" max="15885" width="13.85546875" customWidth="1"/>
    <col min="15886" max="15886" width="1.140625" customWidth="1"/>
    <col min="16129" max="16129" width="7.7109375" customWidth="1"/>
    <col min="16130" max="16130" width="49.85546875" customWidth="1"/>
    <col min="16131" max="16131" width="4.85546875" bestFit="1" customWidth="1"/>
    <col min="16132" max="16132" width="10.42578125" customWidth="1"/>
    <col min="16133" max="16133" width="10.85546875" bestFit="1" customWidth="1"/>
    <col min="16134" max="16134" width="14.5703125" customWidth="1"/>
    <col min="16135" max="16135" width="10.7109375" bestFit="1" customWidth="1"/>
    <col min="16136" max="16136" width="11.28515625" customWidth="1"/>
    <col min="16137" max="16137" width="11.7109375" customWidth="1"/>
    <col min="16138" max="16138" width="4.7109375" customWidth="1"/>
    <col min="16139" max="16139" width="13.85546875" customWidth="1"/>
    <col min="16140" max="16140" width="10.85546875" customWidth="1"/>
    <col min="16141" max="16141" width="13.85546875" customWidth="1"/>
    <col min="16142" max="16142" width="1.140625" customWidth="1"/>
  </cols>
  <sheetData>
    <row r="1" spans="1:16" x14ac:dyDescent="0.25">
      <c r="A1" s="1242" t="s">
        <v>0</v>
      </c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4"/>
      <c r="N1" s="196"/>
    </row>
    <row r="2" spans="1:16" x14ac:dyDescent="0.25">
      <c r="A2" s="1245" t="s">
        <v>1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7"/>
    </row>
    <row r="3" spans="1:16" x14ac:dyDescent="0.25">
      <c r="A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9" t="s">
        <v>2</v>
      </c>
      <c r="N3" s="200"/>
      <c r="O3" s="200"/>
      <c r="P3" s="200"/>
    </row>
    <row r="4" spans="1:16" x14ac:dyDescent="0.25">
      <c r="A4" s="201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3"/>
      <c r="N4" s="204"/>
      <c r="O4" s="204"/>
      <c r="P4" s="205"/>
    </row>
    <row r="5" spans="1:16" ht="27.75" customHeight="1" x14ac:dyDescent="0.25">
      <c r="A5" s="206"/>
      <c r="B5" s="207" t="s">
        <v>3</v>
      </c>
      <c r="C5" s="1248" t="s">
        <v>125</v>
      </c>
      <c r="D5" s="1248"/>
      <c r="E5" s="1248"/>
      <c r="F5" s="1248"/>
      <c r="G5" s="1248"/>
      <c r="H5" s="1248"/>
      <c r="I5" s="1248"/>
      <c r="J5" s="208"/>
      <c r="K5" s="208"/>
      <c r="L5" s="207" t="s">
        <v>5</v>
      </c>
      <c r="M5" s="209">
        <v>9635074.9600000009</v>
      </c>
      <c r="N5" s="210"/>
      <c r="O5" s="211"/>
      <c r="P5" s="211"/>
    </row>
    <row r="6" spans="1:16" x14ac:dyDescent="0.25">
      <c r="A6" s="206"/>
      <c r="B6" s="207" t="s">
        <v>6</v>
      </c>
      <c r="C6" s="212">
        <v>1</v>
      </c>
      <c r="D6" s="208"/>
      <c r="E6" s="213"/>
      <c r="F6" s="213"/>
      <c r="G6" s="213"/>
      <c r="H6" s="208"/>
      <c r="I6" s="208"/>
      <c r="J6" s="208"/>
      <c r="K6" s="208"/>
      <c r="L6" s="207" t="s">
        <v>7</v>
      </c>
      <c r="M6" s="209">
        <v>1927014.99</v>
      </c>
      <c r="N6" s="210"/>
      <c r="O6" s="211"/>
      <c r="P6" s="211"/>
    </row>
    <row r="7" spans="1:16" x14ac:dyDescent="0.25">
      <c r="A7" s="206"/>
      <c r="B7" s="207" t="s">
        <v>8</v>
      </c>
      <c r="C7" s="213" t="s">
        <v>126</v>
      </c>
      <c r="D7" s="213"/>
      <c r="E7" s="213"/>
      <c r="F7" s="213" t="s">
        <v>96</v>
      </c>
      <c r="G7" s="214"/>
      <c r="H7" s="208"/>
      <c r="I7" s="208"/>
      <c r="J7" s="208"/>
      <c r="K7" s="208"/>
      <c r="L7" s="207" t="s">
        <v>10</v>
      </c>
      <c r="M7" s="215" t="s">
        <v>127</v>
      </c>
      <c r="N7" s="210"/>
      <c r="O7" s="211"/>
      <c r="P7" s="211"/>
    </row>
    <row r="8" spans="1:16" x14ac:dyDescent="0.25">
      <c r="A8" s="206"/>
      <c r="B8" s="207" t="s">
        <v>12</v>
      </c>
      <c r="C8" s="213" t="s">
        <v>128</v>
      </c>
      <c r="D8" s="213"/>
      <c r="E8" s="213"/>
      <c r="F8" s="213"/>
      <c r="H8" s="208"/>
      <c r="I8" s="208"/>
      <c r="J8" s="208"/>
      <c r="K8" s="208"/>
      <c r="L8" s="208"/>
      <c r="M8" s="203"/>
      <c r="N8" s="211"/>
      <c r="O8" s="211"/>
      <c r="P8" s="211"/>
    </row>
    <row r="9" spans="1:16" x14ac:dyDescent="0.25">
      <c r="A9" s="206"/>
      <c r="B9" s="208"/>
      <c r="C9" s="208"/>
      <c r="D9" s="208"/>
      <c r="E9" s="208"/>
      <c r="F9" s="213"/>
      <c r="G9" s="208"/>
      <c r="H9" s="208"/>
      <c r="I9" s="208"/>
      <c r="J9" s="208"/>
      <c r="K9" s="208"/>
      <c r="L9" s="208"/>
      <c r="M9" s="203"/>
    </row>
    <row r="10" spans="1:16" x14ac:dyDescent="0.25">
      <c r="A10" s="1249" t="s">
        <v>14</v>
      </c>
      <c r="B10" s="1249"/>
      <c r="C10" s="1249"/>
      <c r="D10" s="1249"/>
      <c r="E10" s="1249"/>
      <c r="F10" s="1249"/>
      <c r="G10" s="1250" t="s">
        <v>15</v>
      </c>
      <c r="H10" s="1250"/>
      <c r="I10" s="1250"/>
      <c r="J10" s="1250"/>
      <c r="K10" s="1251" t="s">
        <v>16</v>
      </c>
      <c r="L10" s="1251"/>
      <c r="M10" s="1251"/>
    </row>
    <row r="11" spans="1:16" x14ac:dyDescent="0.25">
      <c r="A11" s="216" t="s">
        <v>17</v>
      </c>
      <c r="B11" s="217" t="s">
        <v>18</v>
      </c>
      <c r="C11" s="217" t="s">
        <v>19</v>
      </c>
      <c r="D11" s="217" t="s">
        <v>20</v>
      </c>
      <c r="E11" s="218" t="s">
        <v>21</v>
      </c>
      <c r="F11" s="218" t="s">
        <v>22</v>
      </c>
      <c r="G11" s="219" t="s">
        <v>23</v>
      </c>
      <c r="H11" s="219" t="s">
        <v>24</v>
      </c>
      <c r="I11" s="220" t="s">
        <v>25</v>
      </c>
      <c r="J11" s="221" t="s">
        <v>26</v>
      </c>
      <c r="K11" s="222" t="s">
        <v>23</v>
      </c>
      <c r="L11" s="223" t="s">
        <v>24</v>
      </c>
      <c r="M11" s="223" t="s">
        <v>25</v>
      </c>
      <c r="N11" s="224"/>
    </row>
    <row r="12" spans="1:16" ht="12" customHeight="1" x14ac:dyDescent="0.25">
      <c r="A12" s="225">
        <v>1</v>
      </c>
      <c r="B12" s="226" t="s">
        <v>129</v>
      </c>
      <c r="C12" s="227"/>
      <c r="D12" s="228"/>
      <c r="E12" s="229"/>
      <c r="F12" s="229"/>
      <c r="G12" s="230"/>
      <c r="H12" s="230"/>
      <c r="I12" s="231"/>
      <c r="J12" s="232"/>
      <c r="K12" s="233"/>
      <c r="L12" s="234"/>
      <c r="M12" s="234"/>
      <c r="N12" s="235"/>
    </row>
    <row r="13" spans="1:16" ht="12.75" customHeight="1" x14ac:dyDescent="0.25">
      <c r="A13" s="236">
        <v>1.01</v>
      </c>
      <c r="B13" s="237" t="s">
        <v>130</v>
      </c>
      <c r="C13" s="228" t="s">
        <v>46</v>
      </c>
      <c r="D13" s="229">
        <v>2220</v>
      </c>
      <c r="E13" s="238">
        <v>50</v>
      </c>
      <c r="F13" s="238">
        <f>D13*E13</f>
        <v>111000</v>
      </c>
      <c r="G13" s="230"/>
      <c r="H13" s="230">
        <v>2220</v>
      </c>
      <c r="I13" s="239">
        <f>G13+H13</f>
        <v>2220</v>
      </c>
      <c r="J13" s="240">
        <f>I13/D13*100</f>
        <v>100</v>
      </c>
      <c r="K13" s="241"/>
      <c r="L13" s="242">
        <f>H13*E13</f>
        <v>111000</v>
      </c>
      <c r="M13" s="243">
        <f>K13+L13</f>
        <v>111000</v>
      </c>
      <c r="N13" s="244"/>
    </row>
    <row r="14" spans="1:16" ht="13.5" customHeight="1" x14ac:dyDescent="0.25">
      <c r="A14" s="236">
        <v>1.02</v>
      </c>
      <c r="B14" s="237" t="s">
        <v>131</v>
      </c>
      <c r="C14" s="228" t="s">
        <v>50</v>
      </c>
      <c r="D14" s="229">
        <v>1</v>
      </c>
      <c r="E14" s="238">
        <v>15000</v>
      </c>
      <c r="F14" s="238">
        <f t="shared" ref="F14:F48" si="0">D14*E14</f>
        <v>15000</v>
      </c>
      <c r="G14" s="230"/>
      <c r="H14" s="230"/>
      <c r="I14" s="239"/>
      <c r="J14" s="240"/>
      <c r="K14" s="241"/>
      <c r="L14" s="245"/>
      <c r="M14" s="234"/>
      <c r="N14" s="244"/>
    </row>
    <row r="15" spans="1:16" ht="12.75" customHeight="1" x14ac:dyDescent="0.25">
      <c r="A15" s="236">
        <v>1.03</v>
      </c>
      <c r="B15" s="246" t="s">
        <v>132</v>
      </c>
      <c r="C15" s="228" t="s">
        <v>50</v>
      </c>
      <c r="D15" s="229">
        <v>1</v>
      </c>
      <c r="E15" s="238">
        <v>8500</v>
      </c>
      <c r="F15" s="238">
        <f t="shared" si="0"/>
        <v>8500</v>
      </c>
      <c r="G15" s="230"/>
      <c r="H15" s="230"/>
      <c r="I15" s="239"/>
      <c r="J15" s="240"/>
      <c r="K15" s="241"/>
      <c r="L15" s="245"/>
      <c r="M15" s="234"/>
      <c r="N15" s="244"/>
    </row>
    <row r="16" spans="1:16" ht="12.75" customHeight="1" x14ac:dyDescent="0.25">
      <c r="A16" s="236"/>
      <c r="B16" s="247" t="s">
        <v>133</v>
      </c>
      <c r="C16" s="228"/>
      <c r="D16" s="229"/>
      <c r="E16" s="238"/>
      <c r="F16" s="248">
        <f>SUM(F13:F15)</f>
        <v>134500</v>
      </c>
      <c r="G16" s="230"/>
      <c r="H16" s="230"/>
      <c r="I16" s="239"/>
      <c r="J16" s="240"/>
      <c r="K16" s="241"/>
      <c r="L16" s="245"/>
      <c r="M16" s="234"/>
      <c r="N16" s="244"/>
    </row>
    <row r="17" spans="1:14" ht="12.75" customHeight="1" x14ac:dyDescent="0.25">
      <c r="A17" s="236">
        <v>2</v>
      </c>
      <c r="B17" s="249" t="s">
        <v>36</v>
      </c>
      <c r="C17" s="228"/>
      <c r="D17" s="229"/>
      <c r="E17" s="238"/>
      <c r="F17" s="238"/>
      <c r="G17" s="230"/>
      <c r="H17" s="230"/>
      <c r="I17" s="239"/>
      <c r="J17" s="240"/>
      <c r="K17" s="250"/>
      <c r="L17" s="245"/>
      <c r="M17" s="234"/>
      <c r="N17" s="244"/>
    </row>
    <row r="18" spans="1:14" ht="12.75" customHeight="1" x14ac:dyDescent="0.25">
      <c r="A18" s="236">
        <v>2.0099999999999998</v>
      </c>
      <c r="B18" s="237" t="s">
        <v>134</v>
      </c>
      <c r="C18" s="228" t="s">
        <v>135</v>
      </c>
      <c r="D18" s="229">
        <v>1787.1</v>
      </c>
      <c r="E18" s="229">
        <v>275</v>
      </c>
      <c r="F18" s="238">
        <f t="shared" si="0"/>
        <v>491452.5</v>
      </c>
      <c r="G18" s="230"/>
      <c r="H18" s="230">
        <v>1490</v>
      </c>
      <c r="I18" s="239">
        <f>G18+H18</f>
        <v>1490</v>
      </c>
      <c r="J18" s="240">
        <f>I18/D18*100</f>
        <v>83.375300766605122</v>
      </c>
      <c r="K18" s="251"/>
      <c r="L18" s="245">
        <f>H18*E18</f>
        <v>409750</v>
      </c>
      <c r="M18" s="234">
        <f>K18+L18</f>
        <v>409750</v>
      </c>
      <c r="N18" s="244"/>
    </row>
    <row r="19" spans="1:14" ht="12.75" customHeight="1" x14ac:dyDescent="0.25">
      <c r="A19" s="236">
        <v>2.02</v>
      </c>
      <c r="B19" s="237" t="s">
        <v>136</v>
      </c>
      <c r="C19" s="228" t="s">
        <v>135</v>
      </c>
      <c r="D19" s="229">
        <v>155.4</v>
      </c>
      <c r="E19" s="229">
        <v>1450</v>
      </c>
      <c r="F19" s="238">
        <f t="shared" si="0"/>
        <v>225330</v>
      </c>
      <c r="G19" s="230"/>
      <c r="H19" s="230"/>
      <c r="I19" s="239"/>
      <c r="J19" s="240"/>
      <c r="K19" s="241"/>
      <c r="L19" s="245"/>
      <c r="M19" s="234"/>
      <c r="N19" s="244"/>
    </row>
    <row r="20" spans="1:14" ht="18" customHeight="1" x14ac:dyDescent="0.25">
      <c r="A20" s="236">
        <v>2.0299999999999998</v>
      </c>
      <c r="B20" s="237" t="s">
        <v>137</v>
      </c>
      <c r="C20" s="228" t="s">
        <v>135</v>
      </c>
      <c r="D20" s="229">
        <v>1550.1149800000001</v>
      </c>
      <c r="E20" s="229">
        <v>202.64</v>
      </c>
      <c r="F20" s="238">
        <f>D20*E20</f>
        <v>314115.29954719997</v>
      </c>
      <c r="G20" s="230"/>
      <c r="H20" s="230"/>
      <c r="I20" s="239"/>
      <c r="J20" s="240"/>
      <c r="K20" s="241"/>
      <c r="L20" s="245"/>
      <c r="M20" s="234"/>
      <c r="N20" s="244"/>
    </row>
    <row r="21" spans="1:14" x14ac:dyDescent="0.25">
      <c r="A21" s="236">
        <v>2.04</v>
      </c>
      <c r="B21" s="237" t="s">
        <v>138</v>
      </c>
      <c r="C21" s="228" t="s">
        <v>135</v>
      </c>
      <c r="D21" s="229">
        <v>308.08049999999997</v>
      </c>
      <c r="E21" s="229">
        <v>250</v>
      </c>
      <c r="F21" s="238">
        <f t="shared" si="0"/>
        <v>77020.125</v>
      </c>
      <c r="G21" s="230"/>
      <c r="H21" s="230"/>
      <c r="I21" s="239"/>
      <c r="J21" s="240"/>
      <c r="K21" s="241"/>
      <c r="L21" s="245"/>
      <c r="M21" s="234"/>
      <c r="N21" s="244"/>
    </row>
    <row r="22" spans="1:14" ht="13.5" customHeight="1" x14ac:dyDescent="0.25">
      <c r="A22" s="236">
        <v>2.0499999999999998</v>
      </c>
      <c r="B22" s="237" t="s">
        <v>139</v>
      </c>
      <c r="C22" s="228" t="s">
        <v>46</v>
      </c>
      <c r="D22" s="229">
        <v>2220</v>
      </c>
      <c r="E22" s="229">
        <v>100</v>
      </c>
      <c r="F22" s="238">
        <f t="shared" si="0"/>
        <v>222000</v>
      </c>
      <c r="G22" s="230"/>
      <c r="H22" s="230">
        <v>2220</v>
      </c>
      <c r="I22" s="239">
        <f>G22+H22</f>
        <v>2220</v>
      </c>
      <c r="J22" s="240">
        <f>I22/D22*100</f>
        <v>100</v>
      </c>
      <c r="K22" s="252"/>
      <c r="L22" s="245">
        <f>H22*E22</f>
        <v>222000</v>
      </c>
      <c r="M22" s="234">
        <f>K22+L22</f>
        <v>222000</v>
      </c>
      <c r="N22" s="244"/>
    </row>
    <row r="23" spans="1:14" ht="15.75" customHeight="1" x14ac:dyDescent="0.25">
      <c r="A23" s="236">
        <v>2.06</v>
      </c>
      <c r="B23" s="237" t="s">
        <v>140</v>
      </c>
      <c r="C23" s="228" t="s">
        <v>135</v>
      </c>
      <c r="D23" s="229">
        <v>197.358</v>
      </c>
      <c r="E23" s="229">
        <v>6300</v>
      </c>
      <c r="F23" s="238">
        <f>D23*E23</f>
        <v>1243355.4000000001</v>
      </c>
      <c r="G23" s="230"/>
      <c r="H23" s="230"/>
      <c r="I23" s="239"/>
      <c r="J23" s="240"/>
      <c r="K23" s="253"/>
      <c r="L23" s="242">
        <f>SUM(L18:L22)</f>
        <v>631750</v>
      </c>
      <c r="M23" s="243">
        <f>SUM(M18:M22)</f>
        <v>631750</v>
      </c>
      <c r="N23" s="244"/>
    </row>
    <row r="24" spans="1:14" ht="13.5" customHeight="1" x14ac:dyDescent="0.25">
      <c r="A24" s="225"/>
      <c r="B24" s="254" t="s">
        <v>76</v>
      </c>
      <c r="C24" s="228"/>
      <c r="D24" s="229"/>
      <c r="E24" s="229"/>
      <c r="F24" s="248">
        <f>SUM(F18:F23)</f>
        <v>2573273.3245472005</v>
      </c>
      <c r="G24" s="230"/>
      <c r="H24" s="230"/>
      <c r="I24" s="239"/>
      <c r="J24" s="240"/>
      <c r="K24" s="233"/>
      <c r="L24" s="245"/>
      <c r="M24" s="234"/>
      <c r="N24" s="244"/>
    </row>
    <row r="25" spans="1:14" ht="13.5" customHeight="1" x14ac:dyDescent="0.25">
      <c r="A25" s="255">
        <v>3</v>
      </c>
      <c r="B25" s="249" t="s">
        <v>141</v>
      </c>
      <c r="C25" s="256"/>
      <c r="D25" s="229"/>
      <c r="E25" s="229"/>
      <c r="F25" s="238"/>
      <c r="G25" s="230"/>
      <c r="H25" s="230"/>
      <c r="I25" s="239"/>
      <c r="J25" s="240"/>
      <c r="K25" s="233"/>
      <c r="L25" s="245"/>
      <c r="M25" s="234"/>
      <c r="N25" s="244"/>
    </row>
    <row r="26" spans="1:14" ht="27" customHeight="1" x14ac:dyDescent="0.25">
      <c r="A26" s="236">
        <v>3.01</v>
      </c>
      <c r="B26" s="257" t="s">
        <v>142</v>
      </c>
      <c r="C26" s="228" t="s">
        <v>46</v>
      </c>
      <c r="D26" s="229">
        <v>2331</v>
      </c>
      <c r="E26" s="258">
        <v>1075.3399999999999</v>
      </c>
      <c r="F26" s="259">
        <f t="shared" si="0"/>
        <v>2506617.54</v>
      </c>
      <c r="G26" s="230"/>
      <c r="H26" s="230">
        <v>2331</v>
      </c>
      <c r="I26" s="239">
        <f>G26+H26</f>
        <v>2331</v>
      </c>
      <c r="J26" s="240">
        <f>I26/D26*100</f>
        <v>100</v>
      </c>
      <c r="K26" s="260"/>
      <c r="L26" s="245">
        <f>H26*E26</f>
        <v>2506617.54</v>
      </c>
      <c r="M26" s="243"/>
      <c r="N26" s="244"/>
    </row>
    <row r="27" spans="1:14" ht="12.75" customHeight="1" x14ac:dyDescent="0.25">
      <c r="A27" s="236"/>
      <c r="B27" s="249" t="s">
        <v>143</v>
      </c>
      <c r="C27" s="261"/>
      <c r="D27" s="262"/>
      <c r="E27" s="263"/>
      <c r="F27" s="264">
        <f>F26</f>
        <v>2506617.54</v>
      </c>
      <c r="G27" s="230"/>
      <c r="H27" s="230"/>
      <c r="I27" s="239"/>
      <c r="J27" s="240"/>
      <c r="K27" s="260"/>
      <c r="L27" s="242">
        <f>SUM(L26)</f>
        <v>2506617.54</v>
      </c>
      <c r="M27" s="243">
        <f>K27+L27</f>
        <v>2506617.54</v>
      </c>
      <c r="N27" s="244"/>
    </row>
    <row r="28" spans="1:14" ht="12.75" customHeight="1" x14ac:dyDescent="0.25">
      <c r="A28" s="265">
        <v>4</v>
      </c>
      <c r="B28" s="249" t="s">
        <v>144</v>
      </c>
      <c r="C28" s="228"/>
      <c r="D28" s="229"/>
      <c r="E28" s="258"/>
      <c r="F28" s="259"/>
      <c r="G28" s="230"/>
      <c r="H28" s="230"/>
      <c r="I28" s="239"/>
      <c r="J28" s="240"/>
      <c r="K28" s="260"/>
      <c r="L28" s="245"/>
      <c r="M28" s="234"/>
      <c r="N28" s="244"/>
    </row>
    <row r="29" spans="1:14" ht="12.75" customHeight="1" x14ac:dyDescent="0.25">
      <c r="A29" s="236">
        <v>4.01</v>
      </c>
      <c r="B29" s="237" t="s">
        <v>145</v>
      </c>
      <c r="C29" s="228" t="s">
        <v>146</v>
      </c>
      <c r="D29" s="229">
        <v>3</v>
      </c>
      <c r="E29" s="258">
        <v>37704.400000000001</v>
      </c>
      <c r="F29" s="259">
        <f>D29*E29</f>
        <v>113113.20000000001</v>
      </c>
      <c r="G29" s="230"/>
      <c r="H29" s="230"/>
      <c r="I29" s="239"/>
      <c r="J29" s="240"/>
      <c r="K29" s="260"/>
      <c r="L29" s="245"/>
      <c r="M29" s="234"/>
      <c r="N29" s="244"/>
    </row>
    <row r="30" spans="1:14" ht="12.75" customHeight="1" x14ac:dyDescent="0.25">
      <c r="A30" s="236">
        <v>4.0199999999999996</v>
      </c>
      <c r="B30" s="237" t="s">
        <v>147</v>
      </c>
      <c r="C30" s="228" t="s">
        <v>146</v>
      </c>
      <c r="D30" s="229">
        <v>1</v>
      </c>
      <c r="E30" s="258">
        <v>28800</v>
      </c>
      <c r="F30" s="259">
        <f t="shared" si="0"/>
        <v>28800</v>
      </c>
      <c r="G30" s="230"/>
      <c r="H30" s="230"/>
      <c r="I30" s="239"/>
      <c r="J30" s="240"/>
      <c r="K30" s="260"/>
      <c r="L30" s="245"/>
      <c r="M30" s="234"/>
      <c r="N30" s="244"/>
    </row>
    <row r="31" spans="1:14" ht="13.5" customHeight="1" x14ac:dyDescent="0.25">
      <c r="A31" s="236">
        <v>4.03</v>
      </c>
      <c r="B31" s="257" t="s">
        <v>148</v>
      </c>
      <c r="C31" s="228" t="s">
        <v>50</v>
      </c>
      <c r="D31" s="229">
        <v>1</v>
      </c>
      <c r="E31" s="258">
        <v>16500</v>
      </c>
      <c r="F31" s="259">
        <f t="shared" si="0"/>
        <v>16500</v>
      </c>
      <c r="G31" s="230"/>
      <c r="H31" s="230"/>
      <c r="I31" s="239"/>
      <c r="J31" s="266"/>
      <c r="K31" s="253"/>
      <c r="L31" s="245"/>
      <c r="M31" s="234"/>
      <c r="N31" s="244"/>
    </row>
    <row r="32" spans="1:14" ht="12.75" customHeight="1" x14ac:dyDescent="0.25">
      <c r="A32" s="267">
        <v>4.04</v>
      </c>
      <c r="B32" s="246" t="s">
        <v>149</v>
      </c>
      <c r="C32" s="228" t="s">
        <v>19</v>
      </c>
      <c r="D32" s="268">
        <v>10</v>
      </c>
      <c r="E32" s="269">
        <v>8600</v>
      </c>
      <c r="F32" s="259">
        <f t="shared" si="0"/>
        <v>86000</v>
      </c>
      <c r="G32" s="239"/>
      <c r="H32" s="239"/>
      <c r="I32" s="239"/>
      <c r="J32" s="239"/>
      <c r="K32" s="270"/>
      <c r="L32" s="245"/>
      <c r="M32" s="234"/>
      <c r="N32" s="244"/>
    </row>
    <row r="33" spans="1:14" ht="12.75" customHeight="1" x14ac:dyDescent="0.25">
      <c r="A33" s="267">
        <v>4.05</v>
      </c>
      <c r="B33" s="257" t="s">
        <v>150</v>
      </c>
      <c r="C33" s="256" t="s">
        <v>19</v>
      </c>
      <c r="D33" s="229">
        <v>1</v>
      </c>
      <c r="E33" s="259">
        <v>3500</v>
      </c>
      <c r="F33" s="259">
        <f t="shared" si="0"/>
        <v>3500</v>
      </c>
      <c r="G33" s="230"/>
      <c r="H33" s="239"/>
      <c r="I33" s="271"/>
      <c r="J33" s="272"/>
      <c r="K33" s="273"/>
      <c r="L33" s="245"/>
      <c r="M33" s="234"/>
      <c r="N33" s="244"/>
    </row>
    <row r="34" spans="1:14" ht="12.75" customHeight="1" x14ac:dyDescent="0.25">
      <c r="A34" s="267">
        <v>4.0599999999999996</v>
      </c>
      <c r="B34" s="246" t="s">
        <v>151</v>
      </c>
      <c r="C34" s="256" t="s">
        <v>19</v>
      </c>
      <c r="D34" s="229">
        <v>3</v>
      </c>
      <c r="E34" s="259">
        <v>1800</v>
      </c>
      <c r="F34" s="259">
        <f t="shared" si="0"/>
        <v>5400</v>
      </c>
      <c r="G34" s="230"/>
      <c r="H34" s="239"/>
      <c r="I34" s="271"/>
      <c r="J34" s="272"/>
      <c r="K34" s="273"/>
      <c r="L34" s="245"/>
      <c r="M34" s="234"/>
      <c r="N34" s="244"/>
    </row>
    <row r="35" spans="1:14" ht="12.75" customHeight="1" x14ac:dyDescent="0.25">
      <c r="A35" s="267">
        <v>4.07</v>
      </c>
      <c r="B35" s="246" t="s">
        <v>152</v>
      </c>
      <c r="C35" s="256" t="s">
        <v>50</v>
      </c>
      <c r="D35" s="229">
        <v>1</v>
      </c>
      <c r="E35" s="259">
        <v>22000</v>
      </c>
      <c r="F35" s="259">
        <f t="shared" si="0"/>
        <v>22000</v>
      </c>
      <c r="G35" s="230"/>
      <c r="H35" s="239"/>
      <c r="I35" s="271"/>
      <c r="J35" s="272"/>
      <c r="K35" s="273"/>
      <c r="L35" s="245"/>
      <c r="M35" s="234"/>
      <c r="N35" s="244"/>
    </row>
    <row r="36" spans="1:14" ht="12.75" customHeight="1" x14ac:dyDescent="0.25">
      <c r="A36" s="267">
        <v>4.08</v>
      </c>
      <c r="B36" s="229" t="s">
        <v>153</v>
      </c>
      <c r="C36" s="256" t="s">
        <v>19</v>
      </c>
      <c r="D36" s="229">
        <v>1</v>
      </c>
      <c r="E36" s="258">
        <v>10950</v>
      </c>
      <c r="F36" s="259">
        <f t="shared" si="0"/>
        <v>10950</v>
      </c>
      <c r="G36" s="230"/>
      <c r="H36" s="230"/>
      <c r="I36" s="230"/>
      <c r="J36" s="230"/>
      <c r="K36" s="273"/>
      <c r="L36" s="245"/>
      <c r="M36" s="234"/>
      <c r="N36" s="244"/>
    </row>
    <row r="37" spans="1:14" ht="12.75" customHeight="1" x14ac:dyDescent="0.25">
      <c r="A37" s="267"/>
      <c r="B37" s="249" t="s">
        <v>154</v>
      </c>
      <c r="C37" s="228"/>
      <c r="D37" s="256"/>
      <c r="E37" s="259"/>
      <c r="F37" s="264">
        <f>SUM(F29:F36)</f>
        <v>286263.2</v>
      </c>
      <c r="G37" s="230"/>
      <c r="H37" s="230"/>
      <c r="I37" s="271"/>
      <c r="J37" s="272"/>
      <c r="K37" s="273"/>
      <c r="L37" s="245"/>
      <c r="M37" s="234"/>
      <c r="N37" s="244"/>
    </row>
    <row r="38" spans="1:14" ht="12.75" customHeight="1" x14ac:dyDescent="0.25">
      <c r="A38" s="274">
        <v>5</v>
      </c>
      <c r="B38" s="275" t="s">
        <v>155</v>
      </c>
      <c r="C38" s="276"/>
      <c r="D38" s="277"/>
      <c r="E38" s="278"/>
      <c r="F38" s="259"/>
      <c r="G38" s="230"/>
      <c r="H38" s="230"/>
      <c r="I38" s="271"/>
      <c r="J38" s="272"/>
      <c r="K38" s="273"/>
      <c r="L38" s="245"/>
      <c r="M38" s="234"/>
      <c r="N38" s="244"/>
    </row>
    <row r="39" spans="1:14" ht="12.75" customHeight="1" x14ac:dyDescent="0.25">
      <c r="A39" s="267">
        <v>5.01</v>
      </c>
      <c r="B39" s="257" t="s">
        <v>156</v>
      </c>
      <c r="C39" s="276" t="s">
        <v>61</v>
      </c>
      <c r="D39" s="267">
        <v>3.6</v>
      </c>
      <c r="E39" s="279">
        <v>132.4</v>
      </c>
      <c r="F39" s="259">
        <f t="shared" si="0"/>
        <v>476.64000000000004</v>
      </c>
      <c r="G39" s="230"/>
      <c r="H39" s="230">
        <v>3.6</v>
      </c>
      <c r="I39" s="239">
        <f>G39+H39</f>
        <v>3.6</v>
      </c>
      <c r="J39" s="240">
        <f>I39/D39*100</f>
        <v>100</v>
      </c>
      <c r="K39" s="273"/>
      <c r="L39" s="245">
        <f t="shared" ref="L39:L50" si="1">H39*E39</f>
        <v>476.64000000000004</v>
      </c>
      <c r="M39" s="234">
        <f t="shared" ref="M39:M44" si="2">K39+L39</f>
        <v>476.64000000000004</v>
      </c>
      <c r="N39" s="244"/>
    </row>
    <row r="40" spans="1:14" ht="12.75" customHeight="1" x14ac:dyDescent="0.25">
      <c r="A40" s="267">
        <v>5.0199999999999996</v>
      </c>
      <c r="B40" s="257" t="s">
        <v>131</v>
      </c>
      <c r="C40" s="276" t="s">
        <v>50</v>
      </c>
      <c r="D40" s="276">
        <v>1</v>
      </c>
      <c r="E40" s="279">
        <v>1500</v>
      </c>
      <c r="F40" s="259">
        <f t="shared" si="0"/>
        <v>1500</v>
      </c>
      <c r="G40" s="230"/>
      <c r="H40" s="230">
        <v>1</v>
      </c>
      <c r="I40" s="230"/>
      <c r="J40" s="230"/>
      <c r="K40" s="273"/>
      <c r="L40" s="245">
        <f t="shared" si="1"/>
        <v>1500</v>
      </c>
      <c r="M40" s="234">
        <f t="shared" si="2"/>
        <v>1500</v>
      </c>
      <c r="N40" s="244"/>
    </row>
    <row r="41" spans="1:14" ht="27" customHeight="1" x14ac:dyDescent="0.25">
      <c r="A41" s="267">
        <v>5.03</v>
      </c>
      <c r="B41" s="257" t="s">
        <v>157</v>
      </c>
      <c r="C41" s="256" t="s">
        <v>135</v>
      </c>
      <c r="D41" s="229">
        <v>0.72450000000000003</v>
      </c>
      <c r="E41" s="259">
        <v>10697.58</v>
      </c>
      <c r="F41" s="259">
        <f>D41*E41</f>
        <v>7750.39671</v>
      </c>
      <c r="G41" s="230"/>
      <c r="H41" s="239">
        <v>0.72450000000000003</v>
      </c>
      <c r="I41" s="239">
        <f>G41+H41</f>
        <v>0.72450000000000003</v>
      </c>
      <c r="J41" s="240">
        <f>I41/D41*100</f>
        <v>100</v>
      </c>
      <c r="K41" s="273"/>
      <c r="L41" s="245">
        <f t="shared" si="1"/>
        <v>7750.39671</v>
      </c>
      <c r="M41" s="234">
        <f t="shared" si="2"/>
        <v>7750.39671</v>
      </c>
      <c r="N41" s="244"/>
    </row>
    <row r="42" spans="1:14" ht="15.75" customHeight="1" x14ac:dyDescent="0.25">
      <c r="A42" s="267">
        <v>5.04</v>
      </c>
      <c r="B42" s="257" t="s">
        <v>158</v>
      </c>
      <c r="C42" s="256" t="s">
        <v>61</v>
      </c>
      <c r="D42" s="229">
        <v>17.53</v>
      </c>
      <c r="E42" s="259">
        <v>1186.5999999999999</v>
      </c>
      <c r="F42" s="259">
        <f t="shared" si="0"/>
        <v>20801.097999999998</v>
      </c>
      <c r="G42" s="230"/>
      <c r="H42" s="239">
        <v>17.53</v>
      </c>
      <c r="I42" s="239">
        <f>G42+H42</f>
        <v>17.53</v>
      </c>
      <c r="J42" s="240">
        <f>I42/D42*100</f>
        <v>100</v>
      </c>
      <c r="K42" s="273"/>
      <c r="L42" s="245">
        <f t="shared" si="1"/>
        <v>20801.097999999998</v>
      </c>
      <c r="M42" s="234">
        <f t="shared" si="2"/>
        <v>20801.097999999998</v>
      </c>
      <c r="N42" s="244"/>
    </row>
    <row r="43" spans="1:14" ht="29.25" customHeight="1" x14ac:dyDescent="0.25">
      <c r="A43" s="267">
        <v>5.05</v>
      </c>
      <c r="B43" s="257" t="s">
        <v>159</v>
      </c>
      <c r="C43" s="256" t="s">
        <v>135</v>
      </c>
      <c r="D43" s="229">
        <v>0.25650000000000001</v>
      </c>
      <c r="E43" s="259">
        <v>41465.279999999999</v>
      </c>
      <c r="F43" s="259">
        <f>D43*E43</f>
        <v>10635.84432</v>
      </c>
      <c r="G43" s="230"/>
      <c r="H43" s="230">
        <v>0.25650000000000001</v>
      </c>
      <c r="I43" s="239">
        <f>G43+H43</f>
        <v>0.25650000000000001</v>
      </c>
      <c r="J43" s="240">
        <f>I43/D43*100</f>
        <v>100</v>
      </c>
      <c r="K43" s="273"/>
      <c r="L43" s="245">
        <f t="shared" si="1"/>
        <v>10635.84432</v>
      </c>
      <c r="M43" s="234">
        <f t="shared" si="2"/>
        <v>10635.84432</v>
      </c>
      <c r="N43" s="244"/>
    </row>
    <row r="44" spans="1:14" ht="25.5" customHeight="1" x14ac:dyDescent="0.25">
      <c r="A44" s="267">
        <v>5.0599999999999996</v>
      </c>
      <c r="B44" s="257" t="s">
        <v>160</v>
      </c>
      <c r="C44" s="256" t="s">
        <v>135</v>
      </c>
      <c r="D44" s="229">
        <v>0.38879999999999998</v>
      </c>
      <c r="E44" s="259">
        <v>29724.799999999999</v>
      </c>
      <c r="F44" s="259">
        <f>D44*E44</f>
        <v>11557.00224</v>
      </c>
      <c r="G44" s="230"/>
      <c r="H44" s="280">
        <v>0.38879999999999998</v>
      </c>
      <c r="I44" s="239">
        <f>G44+H44</f>
        <v>0.38879999999999998</v>
      </c>
      <c r="J44" s="240">
        <f>I44/D44*100</f>
        <v>100</v>
      </c>
      <c r="K44" s="273"/>
      <c r="L44" s="245">
        <f t="shared" si="1"/>
        <v>11557.00224</v>
      </c>
      <c r="M44" s="234">
        <f t="shared" si="2"/>
        <v>11557.00224</v>
      </c>
      <c r="N44" s="244"/>
    </row>
    <row r="45" spans="1:14" ht="24.75" x14ac:dyDescent="0.25">
      <c r="A45" s="267">
        <v>5.07</v>
      </c>
      <c r="B45" s="257" t="s">
        <v>161</v>
      </c>
      <c r="C45" s="256" t="s">
        <v>61</v>
      </c>
      <c r="D45" s="229">
        <v>4.83</v>
      </c>
      <c r="E45" s="259">
        <v>1844.22</v>
      </c>
      <c r="F45" s="259">
        <f t="shared" si="0"/>
        <v>8907.5825999999997</v>
      </c>
      <c r="G45" s="230"/>
      <c r="H45" s="239"/>
      <c r="I45" s="239"/>
      <c r="J45" s="240"/>
      <c r="K45" s="273"/>
      <c r="L45" s="245"/>
      <c r="M45" s="234"/>
      <c r="N45" s="244"/>
    </row>
    <row r="46" spans="1:14" ht="12.75" customHeight="1" x14ac:dyDescent="0.25">
      <c r="A46" s="267">
        <v>5.08</v>
      </c>
      <c r="B46" s="257" t="s">
        <v>162</v>
      </c>
      <c r="C46" s="256" t="s">
        <v>50</v>
      </c>
      <c r="D46" s="229">
        <v>1</v>
      </c>
      <c r="E46" s="259">
        <v>8500</v>
      </c>
      <c r="F46" s="259">
        <f t="shared" si="0"/>
        <v>8500</v>
      </c>
      <c r="G46" s="230"/>
      <c r="H46" s="239"/>
      <c r="I46" s="239"/>
      <c r="J46" s="240"/>
      <c r="K46" s="273"/>
      <c r="L46" s="245"/>
      <c r="M46" s="234"/>
      <c r="N46" s="244"/>
    </row>
    <row r="47" spans="1:14" ht="12.75" customHeight="1" x14ac:dyDescent="0.25">
      <c r="A47" s="267">
        <v>5.09</v>
      </c>
      <c r="B47" s="257" t="s">
        <v>163</v>
      </c>
      <c r="C47" s="256" t="s">
        <v>61</v>
      </c>
      <c r="D47" s="229">
        <v>35.06</v>
      </c>
      <c r="E47" s="259">
        <v>394.63</v>
      </c>
      <c r="F47" s="259">
        <f t="shared" si="0"/>
        <v>13835.727800000001</v>
      </c>
      <c r="G47" s="230"/>
      <c r="H47" s="239">
        <v>35.06</v>
      </c>
      <c r="I47" s="239">
        <f>G47+H47</f>
        <v>35.06</v>
      </c>
      <c r="J47" s="240">
        <f>I47/D47*100</f>
        <v>100</v>
      </c>
      <c r="K47" s="273"/>
      <c r="L47" s="245">
        <f t="shared" si="1"/>
        <v>13835.727800000001</v>
      </c>
      <c r="M47" s="234">
        <f>K47+L47</f>
        <v>13835.727800000001</v>
      </c>
      <c r="N47" s="244"/>
    </row>
    <row r="48" spans="1:14" ht="12.75" customHeight="1" x14ac:dyDescent="0.25">
      <c r="A48" s="267">
        <v>5.0999999999999996</v>
      </c>
      <c r="B48" s="257" t="s">
        <v>164</v>
      </c>
      <c r="C48" s="256" t="s">
        <v>61</v>
      </c>
      <c r="D48" s="229">
        <v>35.06</v>
      </c>
      <c r="E48" s="259">
        <v>195.67</v>
      </c>
      <c r="F48" s="259">
        <f t="shared" si="0"/>
        <v>6860.1902</v>
      </c>
      <c r="G48" s="230"/>
      <c r="H48" s="239"/>
      <c r="I48" s="239"/>
      <c r="J48" s="240"/>
      <c r="K48" s="273"/>
      <c r="L48" s="245"/>
      <c r="M48" s="234"/>
      <c r="N48" s="244"/>
    </row>
    <row r="49" spans="1:14" ht="12.75" customHeight="1" x14ac:dyDescent="0.25">
      <c r="A49" s="267">
        <v>5.1100000000000003</v>
      </c>
      <c r="B49" s="257" t="s">
        <v>165</v>
      </c>
      <c r="C49" s="256" t="s">
        <v>61</v>
      </c>
      <c r="D49" s="229">
        <v>0.04</v>
      </c>
      <c r="E49" s="259">
        <v>49806.44</v>
      </c>
      <c r="F49" s="259">
        <f>D49*E49</f>
        <v>1992.2576000000001</v>
      </c>
      <c r="G49" s="230"/>
      <c r="H49" s="239">
        <v>0.04</v>
      </c>
      <c r="I49" s="239">
        <f>G49+H49</f>
        <v>0.04</v>
      </c>
      <c r="J49" s="240">
        <f>I49/D49*100</f>
        <v>100</v>
      </c>
      <c r="K49" s="273"/>
      <c r="L49" s="245">
        <f t="shared" si="1"/>
        <v>1992.2576000000001</v>
      </c>
      <c r="M49" s="234">
        <f>K49+L49</f>
        <v>1992.2576000000001</v>
      </c>
      <c r="N49" s="244"/>
    </row>
    <row r="50" spans="1:14" ht="12.75" customHeight="1" x14ac:dyDescent="0.25">
      <c r="A50" s="267">
        <v>5.12</v>
      </c>
      <c r="B50" s="257" t="s">
        <v>166</v>
      </c>
      <c r="C50" s="256" t="s">
        <v>46</v>
      </c>
      <c r="D50" s="229">
        <v>20.100000000000001</v>
      </c>
      <c r="E50" s="259">
        <v>185.1</v>
      </c>
      <c r="F50" s="259">
        <f>D50*E50</f>
        <v>3720.51</v>
      </c>
      <c r="G50" s="230"/>
      <c r="H50" s="239">
        <v>20.100000000000001</v>
      </c>
      <c r="I50" s="239">
        <f>G50+H50</f>
        <v>20.100000000000001</v>
      </c>
      <c r="J50" s="240">
        <f>I50/D50*100</f>
        <v>100</v>
      </c>
      <c r="K50" s="273"/>
      <c r="L50" s="245">
        <f t="shared" si="1"/>
        <v>3720.51</v>
      </c>
      <c r="M50" s="234">
        <f>K50+L50</f>
        <v>3720.51</v>
      </c>
      <c r="N50" s="244"/>
    </row>
    <row r="51" spans="1:14" ht="12.75" customHeight="1" x14ac:dyDescent="0.25">
      <c r="A51" s="267">
        <v>5.13</v>
      </c>
      <c r="B51" s="257" t="s">
        <v>167</v>
      </c>
      <c r="C51" s="256" t="s">
        <v>168</v>
      </c>
      <c r="D51" s="229">
        <v>12</v>
      </c>
      <c r="E51" s="259">
        <v>247.91</v>
      </c>
      <c r="F51" s="259">
        <f>D51*E51</f>
        <v>2974.92</v>
      </c>
      <c r="G51" s="230"/>
      <c r="H51" s="239"/>
      <c r="I51" s="271"/>
      <c r="J51" s="272"/>
      <c r="K51" s="273"/>
      <c r="L51" s="281"/>
      <c r="M51" s="234"/>
      <c r="N51" s="244"/>
    </row>
    <row r="52" spans="1:14" ht="24.75" customHeight="1" x14ac:dyDescent="0.25">
      <c r="A52" s="267"/>
      <c r="B52" s="282" t="s">
        <v>169</v>
      </c>
      <c r="C52" s="256"/>
      <c r="D52" s="229"/>
      <c r="E52" s="283"/>
      <c r="F52" s="248">
        <f>SUM(F39:F51)</f>
        <v>99512.169469999993</v>
      </c>
      <c r="G52" s="230"/>
      <c r="H52" s="239"/>
      <c r="I52" s="271"/>
      <c r="J52" s="272"/>
      <c r="K52" s="273"/>
      <c r="L52" s="284">
        <f>SUM(L39:L51)</f>
        <v>72269.476670000004</v>
      </c>
      <c r="M52" s="243">
        <f>SUM(M39:M51)</f>
        <v>72269.476670000004</v>
      </c>
      <c r="N52" s="244"/>
    </row>
    <row r="53" spans="1:14" ht="12.75" customHeight="1" x14ac:dyDescent="0.25">
      <c r="A53" s="267">
        <v>6</v>
      </c>
      <c r="B53" s="275" t="s">
        <v>170</v>
      </c>
      <c r="C53" s="256"/>
      <c r="D53" s="229"/>
      <c r="E53" s="283"/>
      <c r="F53" s="238"/>
      <c r="G53" s="230"/>
      <c r="H53" s="239"/>
      <c r="I53" s="271"/>
      <c r="J53" s="272"/>
      <c r="K53" s="273"/>
      <c r="L53" s="281"/>
      <c r="M53" s="234"/>
      <c r="N53" s="244"/>
    </row>
    <row r="54" spans="1:14" ht="12.75" customHeight="1" x14ac:dyDescent="0.25">
      <c r="A54" s="267">
        <v>6.01</v>
      </c>
      <c r="B54" s="257" t="s">
        <v>171</v>
      </c>
      <c r="C54" s="256" t="s">
        <v>50</v>
      </c>
      <c r="D54" s="229">
        <v>1</v>
      </c>
      <c r="E54" s="285">
        <v>1150000</v>
      </c>
      <c r="F54" s="238">
        <f>D54*E54</f>
        <v>1150000</v>
      </c>
      <c r="G54" s="230"/>
      <c r="H54" s="239"/>
      <c r="I54" s="271"/>
      <c r="J54" s="272"/>
      <c r="K54" s="273"/>
      <c r="L54" s="281"/>
      <c r="M54" s="234"/>
      <c r="N54" s="244"/>
    </row>
    <row r="55" spans="1:14" ht="12.75" customHeight="1" x14ac:dyDescent="0.25">
      <c r="A55" s="267">
        <v>6.02</v>
      </c>
      <c r="B55" s="257" t="s">
        <v>172</v>
      </c>
      <c r="C55" s="256" t="s">
        <v>34</v>
      </c>
      <c r="D55" s="229">
        <v>1</v>
      </c>
      <c r="E55" s="285">
        <v>753000</v>
      </c>
      <c r="F55" s="238">
        <f>D55*E55</f>
        <v>753000</v>
      </c>
      <c r="G55" s="230"/>
      <c r="H55" s="239"/>
      <c r="I55" s="271"/>
      <c r="J55" s="272"/>
      <c r="K55" s="273"/>
      <c r="L55" s="281"/>
      <c r="M55" s="234"/>
      <c r="N55" s="244"/>
    </row>
    <row r="56" spans="1:14" ht="12.75" customHeight="1" x14ac:dyDescent="0.25">
      <c r="A56" s="267"/>
      <c r="B56" s="275" t="s">
        <v>173</v>
      </c>
      <c r="C56" s="286"/>
      <c r="D56" s="262"/>
      <c r="E56" s="287"/>
      <c r="F56" s="248">
        <f>SUM(F54:F55)</f>
        <v>1903000</v>
      </c>
      <c r="G56" s="230"/>
      <c r="H56" s="239"/>
      <c r="I56" s="271"/>
      <c r="J56" s="272"/>
      <c r="K56" s="273"/>
      <c r="L56" s="281"/>
      <c r="M56" s="234"/>
      <c r="N56" s="244"/>
    </row>
    <row r="57" spans="1:14" ht="12.75" customHeight="1" x14ac:dyDescent="0.25">
      <c r="A57" s="274"/>
      <c r="B57" s="288"/>
      <c r="C57" s="286"/>
      <c r="D57" s="262"/>
      <c r="E57" s="287"/>
      <c r="F57" s="289"/>
      <c r="G57" s="230"/>
      <c r="H57" s="239"/>
      <c r="I57" s="271"/>
      <c r="J57" s="272"/>
      <c r="K57" s="273"/>
      <c r="L57" s="270"/>
      <c r="M57" s="234"/>
      <c r="N57" s="244"/>
    </row>
    <row r="58" spans="1:14" x14ac:dyDescent="0.25">
      <c r="A58" s="208"/>
      <c r="B58" s="290" t="s">
        <v>174</v>
      </c>
      <c r="C58" s="208"/>
      <c r="D58" s="208"/>
      <c r="E58" s="208"/>
      <c r="F58" s="291">
        <f>F56+F52+F37+F27+F24+F16</f>
        <v>7503166.2340172008</v>
      </c>
      <c r="G58" s="208"/>
      <c r="H58" s="208"/>
      <c r="I58" s="208"/>
      <c r="J58" s="208"/>
      <c r="K58" s="292"/>
      <c r="L58" s="293">
        <f>L52+L27+L23+L13</f>
        <v>3321637.0166699998</v>
      </c>
      <c r="M58" s="293">
        <f>M52+M27+M23+M13</f>
        <v>3321637.0166699998</v>
      </c>
      <c r="N58" s="244"/>
    </row>
    <row r="59" spans="1:14" x14ac:dyDescent="0.25">
      <c r="A59" s="208"/>
      <c r="B59" s="213"/>
      <c r="C59" s="208"/>
      <c r="D59" s="208"/>
      <c r="E59" s="208"/>
      <c r="F59" s="208"/>
      <c r="G59" s="208"/>
      <c r="H59" s="208"/>
      <c r="I59" s="208"/>
      <c r="J59" s="208"/>
      <c r="K59" s="294"/>
      <c r="L59" s="293"/>
      <c r="M59" s="293"/>
      <c r="N59" s="244"/>
    </row>
    <row r="60" spans="1:14" ht="15.75" thickBot="1" x14ac:dyDescent="0.3">
      <c r="A60" s="295"/>
      <c r="B60" s="1395" t="s">
        <v>175</v>
      </c>
      <c r="C60" s="1396"/>
      <c r="D60" s="1396"/>
      <c r="E60" s="1396"/>
      <c r="F60" s="1396"/>
      <c r="G60" s="1396"/>
      <c r="H60" s="1396"/>
      <c r="I60" s="1396"/>
      <c r="J60" s="1396"/>
      <c r="K60" s="1396"/>
      <c r="L60" s="1396"/>
      <c r="M60" s="1396"/>
    </row>
    <row r="61" spans="1:14" x14ac:dyDescent="0.25">
      <c r="A61" s="1397" t="s">
        <v>176</v>
      </c>
      <c r="B61" s="1398"/>
      <c r="C61" s="1398"/>
      <c r="D61" s="1398"/>
      <c r="E61" s="1398"/>
      <c r="F61" s="1399"/>
      <c r="G61" s="1400" t="s">
        <v>15</v>
      </c>
      <c r="H61" s="1401"/>
      <c r="I61" s="1401"/>
      <c r="J61" s="1401"/>
      <c r="K61" s="1402" t="s">
        <v>16</v>
      </c>
      <c r="L61" s="1403"/>
      <c r="M61" s="1404"/>
    </row>
    <row r="62" spans="1:14" x14ac:dyDescent="0.25">
      <c r="A62" s="296" t="s">
        <v>17</v>
      </c>
      <c r="B62" s="297" t="s">
        <v>18</v>
      </c>
      <c r="C62" s="297" t="s">
        <v>34</v>
      </c>
      <c r="D62" s="297" t="s">
        <v>98</v>
      </c>
      <c r="E62" s="297" t="s">
        <v>177</v>
      </c>
      <c r="F62" s="297" t="s">
        <v>22</v>
      </c>
      <c r="G62" s="298" t="s">
        <v>23</v>
      </c>
      <c r="H62" s="298" t="s">
        <v>24</v>
      </c>
      <c r="I62" s="298" t="s">
        <v>25</v>
      </c>
      <c r="J62" s="298" t="s">
        <v>26</v>
      </c>
      <c r="K62" s="299" t="s">
        <v>23</v>
      </c>
      <c r="L62" s="299" t="s">
        <v>24</v>
      </c>
      <c r="M62" s="299" t="s">
        <v>25</v>
      </c>
    </row>
    <row r="63" spans="1:14" x14ac:dyDescent="0.25">
      <c r="A63" s="300">
        <v>7</v>
      </c>
      <c r="B63" s="301" t="s">
        <v>178</v>
      </c>
      <c r="C63" s="302"/>
      <c r="D63" s="302"/>
      <c r="E63" s="302"/>
      <c r="F63" s="302"/>
      <c r="G63" s="303"/>
      <c r="H63" s="303"/>
      <c r="I63" s="303"/>
      <c r="J63" s="303"/>
      <c r="K63" s="304"/>
      <c r="L63" s="304"/>
      <c r="M63" s="304"/>
    </row>
    <row r="64" spans="1:14" x14ac:dyDescent="0.25">
      <c r="A64" s="305">
        <v>7.01</v>
      </c>
      <c r="B64" s="306" t="s">
        <v>179</v>
      </c>
      <c r="C64" s="302" t="s">
        <v>34</v>
      </c>
      <c r="D64" s="307">
        <v>109</v>
      </c>
      <c r="E64" s="307">
        <v>950</v>
      </c>
      <c r="F64" s="308">
        <f>D64*E64</f>
        <v>103550</v>
      </c>
      <c r="G64" s="303"/>
      <c r="H64" s="303">
        <v>109</v>
      </c>
      <c r="I64" s="309">
        <f>G64+H64</f>
        <v>109</v>
      </c>
      <c r="J64" s="310">
        <f>I64/D64*100</f>
        <v>100</v>
      </c>
      <c r="K64" s="304"/>
      <c r="L64" s="245">
        <f>H64*E64</f>
        <v>103550</v>
      </c>
      <c r="M64" s="234">
        <f>K64+L64</f>
        <v>103550</v>
      </c>
    </row>
    <row r="65" spans="1:13" x14ac:dyDescent="0.25">
      <c r="A65" s="305">
        <v>7.02</v>
      </c>
      <c r="B65" s="306" t="s">
        <v>180</v>
      </c>
      <c r="C65" s="302" t="s">
        <v>34</v>
      </c>
      <c r="D65" s="307">
        <v>12</v>
      </c>
      <c r="E65" s="307">
        <v>5397.36</v>
      </c>
      <c r="F65" s="308">
        <f>D65*E65</f>
        <v>64768.319999999992</v>
      </c>
      <c r="G65" s="303"/>
      <c r="H65" s="303">
        <v>12</v>
      </c>
      <c r="I65" s="309">
        <f>G65+H65</f>
        <v>12</v>
      </c>
      <c r="J65" s="310">
        <f>I65/D65*100</f>
        <v>100</v>
      </c>
      <c r="K65" s="304"/>
      <c r="L65" s="245">
        <f>H65*E65</f>
        <v>64768.319999999992</v>
      </c>
      <c r="M65" s="234">
        <f>K65+L65</f>
        <v>64768.319999999992</v>
      </c>
    </row>
    <row r="66" spans="1:13" x14ac:dyDescent="0.25">
      <c r="A66" s="305">
        <v>7.03</v>
      </c>
      <c r="B66" s="311" t="s">
        <v>181</v>
      </c>
      <c r="C66" s="312" t="s">
        <v>34</v>
      </c>
      <c r="D66" s="313">
        <v>69</v>
      </c>
      <c r="E66" s="313">
        <v>2960.13</v>
      </c>
      <c r="F66" s="314">
        <f>D66*E66</f>
        <v>204248.97</v>
      </c>
      <c r="G66" s="315"/>
      <c r="H66" s="315">
        <v>69</v>
      </c>
      <c r="I66" s="309">
        <f>G66+H66</f>
        <v>69</v>
      </c>
      <c r="J66" s="310">
        <f>I66/D66*100</f>
        <v>100</v>
      </c>
      <c r="K66" s="304"/>
      <c r="L66" s="245">
        <f>H66*E66</f>
        <v>204248.97</v>
      </c>
      <c r="M66" s="234">
        <f>K66+L66</f>
        <v>204248.97</v>
      </c>
    </row>
    <row r="67" spans="1:13" x14ac:dyDescent="0.25">
      <c r="A67" s="305"/>
      <c r="B67" s="275" t="s">
        <v>182</v>
      </c>
      <c r="C67" s="312"/>
      <c r="D67" s="313"/>
      <c r="E67" s="313"/>
      <c r="F67" s="316">
        <f>SUM(F64:F66)</f>
        <v>372567.29000000004</v>
      </c>
      <c r="G67" s="315"/>
      <c r="H67" s="315"/>
      <c r="I67" s="309"/>
      <c r="J67" s="310"/>
      <c r="K67" s="304"/>
      <c r="L67" s="245"/>
      <c r="M67" s="234"/>
    </row>
    <row r="68" spans="1:13" x14ac:dyDescent="0.25">
      <c r="A68" s="305"/>
      <c r="B68" s="275"/>
      <c r="C68" s="312"/>
      <c r="D68" s="313"/>
      <c r="E68" s="313"/>
      <c r="F68" s="316"/>
      <c r="G68" s="315"/>
      <c r="H68" s="315"/>
      <c r="I68" s="309"/>
      <c r="J68" s="310"/>
      <c r="K68" s="304"/>
      <c r="L68" s="245"/>
      <c r="M68" s="234"/>
    </row>
    <row r="69" spans="1:13" x14ac:dyDescent="0.25">
      <c r="A69" s="300"/>
      <c r="B69" s="249"/>
      <c r="C69" s="312"/>
      <c r="D69" s="313"/>
      <c r="E69" s="313"/>
      <c r="F69" s="316"/>
      <c r="G69" s="315"/>
      <c r="H69" s="315"/>
      <c r="I69" s="309"/>
      <c r="J69" s="310"/>
      <c r="K69" s="304"/>
      <c r="L69" s="245"/>
      <c r="M69" s="234"/>
    </row>
    <row r="70" spans="1:13" x14ac:dyDescent="0.25">
      <c r="A70" s="305"/>
      <c r="B70" s="257"/>
      <c r="C70" s="312"/>
      <c r="D70" s="313"/>
      <c r="E70" s="313"/>
      <c r="F70" s="314"/>
      <c r="G70" s="315"/>
      <c r="H70" s="315"/>
      <c r="I70" s="309"/>
      <c r="J70" s="310"/>
      <c r="K70" s="304"/>
      <c r="L70" s="245"/>
      <c r="M70" s="234"/>
    </row>
    <row r="71" spans="1:13" x14ac:dyDescent="0.25">
      <c r="A71" s="305"/>
      <c r="B71" s="275"/>
      <c r="C71" s="312"/>
      <c r="D71" s="313"/>
      <c r="E71" s="313"/>
      <c r="F71" s="316"/>
      <c r="G71" s="315"/>
      <c r="H71" s="315"/>
      <c r="I71" s="309"/>
      <c r="J71" s="310"/>
      <c r="K71" s="304"/>
      <c r="L71" s="245"/>
      <c r="M71" s="234"/>
    </row>
    <row r="72" spans="1:13" x14ac:dyDescent="0.25">
      <c r="A72" s="305"/>
      <c r="B72" s="275"/>
      <c r="C72" s="312"/>
      <c r="D72" s="313"/>
      <c r="E72" s="313"/>
      <c r="F72" s="316"/>
      <c r="G72" s="315"/>
      <c r="H72" s="315"/>
      <c r="I72" s="309"/>
      <c r="J72" s="310"/>
      <c r="K72" s="304"/>
      <c r="L72" s="245"/>
      <c r="M72" s="234"/>
    </row>
    <row r="73" spans="1:13" x14ac:dyDescent="0.25">
      <c r="A73" s="312"/>
      <c r="B73" s="311"/>
      <c r="C73" s="312"/>
      <c r="D73" s="312"/>
      <c r="E73" s="312"/>
      <c r="F73" s="314"/>
      <c r="G73" s="315"/>
      <c r="H73" s="315"/>
      <c r="I73" s="309"/>
      <c r="J73" s="310"/>
      <c r="K73" s="304"/>
      <c r="L73" s="245"/>
      <c r="M73" s="234"/>
    </row>
    <row r="74" spans="1:13" x14ac:dyDescent="0.25">
      <c r="A74" s="317"/>
    </row>
    <row r="75" spans="1:13" x14ac:dyDescent="0.25">
      <c r="A75" s="317"/>
      <c r="B75" s="213" t="s">
        <v>94</v>
      </c>
      <c r="C75" s="317"/>
      <c r="D75" s="317"/>
      <c r="E75" s="317"/>
      <c r="F75" s="318"/>
      <c r="G75" s="319"/>
      <c r="H75" s="319"/>
      <c r="I75" s="319"/>
      <c r="J75" s="320"/>
      <c r="K75" s="321"/>
      <c r="L75" s="322">
        <f>SUM(L64:L73)</f>
        <v>372567.29000000004</v>
      </c>
      <c r="M75" s="322">
        <f>K75+L75</f>
        <v>372567.29000000004</v>
      </c>
    </row>
    <row r="76" spans="1:13" x14ac:dyDescent="0.25">
      <c r="B76" s="213" t="s">
        <v>183</v>
      </c>
      <c r="C76" s="317"/>
      <c r="D76" s="317"/>
      <c r="E76" s="317"/>
      <c r="F76" s="318"/>
      <c r="G76" s="319"/>
      <c r="H76" s="319"/>
      <c r="I76" s="319"/>
      <c r="J76" s="320"/>
      <c r="K76" s="321"/>
      <c r="L76" s="323">
        <f>L58</f>
        <v>3321637.0166699998</v>
      </c>
      <c r="M76" s="323">
        <f>K76+L76</f>
        <v>3321637.0166699998</v>
      </c>
    </row>
    <row r="77" spans="1:13" x14ac:dyDescent="0.25">
      <c r="B77" s="213" t="s">
        <v>184</v>
      </c>
      <c r="L77" s="324">
        <f>L75+L76</f>
        <v>3694204.3066699998</v>
      </c>
      <c r="M77" s="323">
        <f>K77+L77</f>
        <v>3694204.3066699998</v>
      </c>
    </row>
    <row r="87" spans="1:14" x14ac:dyDescent="0.25">
      <c r="A87" s="208"/>
      <c r="C87" s="208"/>
      <c r="D87" s="208"/>
      <c r="E87" s="208"/>
      <c r="F87" s="208"/>
      <c r="G87" s="208"/>
      <c r="H87" s="208"/>
      <c r="I87" s="208"/>
      <c r="J87" s="208"/>
      <c r="K87" s="292"/>
      <c r="L87" s="293"/>
      <c r="M87" s="293"/>
      <c r="N87" s="244"/>
    </row>
    <row r="88" spans="1:14" x14ac:dyDescent="0.25">
      <c r="A88" s="198"/>
      <c r="B88" s="1252" t="s">
        <v>0</v>
      </c>
      <c r="C88" s="1252"/>
      <c r="D88" s="1252"/>
      <c r="E88" s="1252"/>
      <c r="F88" s="1252"/>
      <c r="G88" s="1252"/>
      <c r="H88" s="1252"/>
      <c r="I88" s="1252"/>
      <c r="J88" s="1252"/>
      <c r="K88" s="1252"/>
      <c r="L88" s="1252"/>
      <c r="M88" s="1252"/>
      <c r="N88" s="1252"/>
    </row>
    <row r="89" spans="1:14" x14ac:dyDescent="0.25">
      <c r="A89" s="198"/>
      <c r="B89" s="1246" t="s">
        <v>1</v>
      </c>
      <c r="C89" s="1246"/>
      <c r="D89" s="1246"/>
      <c r="E89" s="1246"/>
      <c r="F89" s="1246"/>
      <c r="G89" s="1246"/>
      <c r="H89" s="1246"/>
      <c r="I89" s="1246"/>
      <c r="J89" s="1246"/>
      <c r="K89" s="1246"/>
      <c r="L89" s="1246"/>
      <c r="M89" s="1246"/>
      <c r="N89" s="1246"/>
    </row>
    <row r="90" spans="1:14" ht="26.25" customHeight="1" x14ac:dyDescent="0.25">
      <c r="A90" s="208"/>
      <c r="B90" s="207" t="s">
        <v>3</v>
      </c>
      <c r="C90" s="1341" t="s">
        <v>125</v>
      </c>
      <c r="D90" s="1341"/>
      <c r="E90" s="1341"/>
      <c r="F90" s="1341"/>
      <c r="G90" s="1341"/>
      <c r="H90" s="1341"/>
      <c r="I90" s="1341"/>
      <c r="J90" s="208"/>
      <c r="K90" s="208"/>
      <c r="L90" s="207" t="s">
        <v>5</v>
      </c>
      <c r="M90" s="326">
        <v>9635074.9600000009</v>
      </c>
    </row>
    <row r="91" spans="1:14" x14ac:dyDescent="0.25">
      <c r="A91" s="208"/>
      <c r="B91" s="207" t="s">
        <v>6</v>
      </c>
      <c r="C91" s="212">
        <v>1</v>
      </c>
      <c r="D91" s="208"/>
      <c r="E91" s="213"/>
      <c r="F91" s="213"/>
      <c r="G91" s="213"/>
      <c r="H91" s="208"/>
      <c r="I91" s="208"/>
      <c r="J91" s="208"/>
      <c r="K91" s="208"/>
      <c r="L91" s="207" t="s">
        <v>7</v>
      </c>
      <c r="M91" s="326">
        <v>1927014.99</v>
      </c>
      <c r="N91" s="244"/>
    </row>
    <row r="92" spans="1:14" x14ac:dyDescent="0.25">
      <c r="A92" s="208"/>
      <c r="B92" s="207" t="s">
        <v>8</v>
      </c>
      <c r="C92" s="213" t="s">
        <v>126</v>
      </c>
      <c r="D92" s="213"/>
      <c r="E92" s="213"/>
      <c r="F92" s="213"/>
      <c r="G92" s="214"/>
      <c r="H92" s="208"/>
      <c r="I92" s="208"/>
      <c r="J92" s="208"/>
      <c r="K92" s="208"/>
      <c r="L92" s="207" t="s">
        <v>10</v>
      </c>
      <c r="M92" s="327" t="s">
        <v>127</v>
      </c>
      <c r="N92" s="328"/>
    </row>
    <row r="93" spans="1:14" x14ac:dyDescent="0.25">
      <c r="A93" s="208"/>
      <c r="B93" s="207" t="s">
        <v>12</v>
      </c>
      <c r="C93" s="213" t="s">
        <v>128</v>
      </c>
      <c r="D93" s="213"/>
      <c r="E93" s="213"/>
      <c r="F93" s="213"/>
      <c r="G93" s="213"/>
      <c r="H93" s="208"/>
      <c r="I93" s="208"/>
      <c r="J93" s="208"/>
      <c r="K93" s="208"/>
      <c r="L93" s="208"/>
      <c r="M93" s="208"/>
      <c r="N93" s="328"/>
    </row>
    <row r="94" spans="1:14" x14ac:dyDescent="0.25">
      <c r="A94" s="208"/>
      <c r="C94" s="213"/>
      <c r="D94" s="213"/>
      <c r="E94" s="213"/>
      <c r="F94" s="213"/>
      <c r="G94" s="213"/>
      <c r="H94" s="208"/>
      <c r="I94" s="208"/>
      <c r="J94" s="208"/>
      <c r="K94" s="208"/>
      <c r="L94" s="208"/>
      <c r="M94" s="329" t="s">
        <v>185</v>
      </c>
      <c r="N94" s="328"/>
    </row>
    <row r="95" spans="1:14" x14ac:dyDescent="0.25">
      <c r="A95" s="208"/>
      <c r="B95" s="207"/>
      <c r="C95" s="213"/>
      <c r="D95" s="213"/>
      <c r="E95" s="1252" t="s">
        <v>98</v>
      </c>
      <c r="F95" s="1252"/>
      <c r="G95" s="330"/>
      <c r="H95" s="1254" t="s">
        <v>23</v>
      </c>
      <c r="I95" s="1254"/>
      <c r="J95" s="1254"/>
      <c r="K95" s="202" t="s">
        <v>24</v>
      </c>
      <c r="L95" s="1252" t="s">
        <v>25</v>
      </c>
      <c r="M95" s="1252"/>
      <c r="N95" s="328"/>
    </row>
    <row r="96" spans="1:14" x14ac:dyDescent="0.25">
      <c r="A96" s="208"/>
      <c r="B96" s="207"/>
      <c r="C96" s="213"/>
      <c r="D96" s="213"/>
      <c r="E96" s="1255">
        <f>F58</f>
        <v>7503166.2340172008</v>
      </c>
      <c r="F96" s="1255"/>
      <c r="G96" s="213"/>
      <c r="H96" s="1405"/>
      <c r="I96" s="1405"/>
      <c r="J96" s="208"/>
      <c r="K96" s="332">
        <f>L77</f>
        <v>3694204.3066699998</v>
      </c>
      <c r="L96" s="1255">
        <f>H96+K96</f>
        <v>3694204.3066699998</v>
      </c>
      <c r="M96" s="1255"/>
      <c r="N96" s="328"/>
    </row>
    <row r="97" spans="1:14" x14ac:dyDescent="0.25">
      <c r="A97" s="208"/>
      <c r="B97" s="212" t="s">
        <v>99</v>
      </c>
      <c r="C97" s="213"/>
      <c r="D97" s="213"/>
      <c r="E97" s="213"/>
      <c r="F97" s="213"/>
      <c r="G97" s="213"/>
      <c r="H97" s="208"/>
      <c r="I97" s="208"/>
      <c r="J97" s="208"/>
      <c r="K97" s="208"/>
      <c r="L97" s="208"/>
      <c r="M97" s="208"/>
      <c r="N97" s="328"/>
    </row>
    <row r="98" spans="1:14" x14ac:dyDescent="0.25">
      <c r="A98" s="208"/>
      <c r="B98" s="212" t="s">
        <v>100</v>
      </c>
      <c r="C98" s="213"/>
      <c r="D98" s="213"/>
      <c r="E98" s="213"/>
      <c r="F98" s="213"/>
      <c r="G98" s="213"/>
      <c r="H98" s="208"/>
      <c r="I98" s="208"/>
      <c r="J98" s="208"/>
      <c r="K98" s="208"/>
      <c r="L98" s="208"/>
      <c r="M98" s="208"/>
      <c r="N98" s="328"/>
    </row>
    <row r="99" spans="1:14" x14ac:dyDescent="0.25">
      <c r="A99" s="333"/>
      <c r="B99" s="212" t="s">
        <v>101</v>
      </c>
      <c r="C99" s="334"/>
      <c r="D99" s="334"/>
      <c r="E99" s="1260"/>
      <c r="F99" s="1260"/>
      <c r="G99" s="335"/>
      <c r="H99" s="1406"/>
      <c r="I99" s="1406"/>
      <c r="J99" s="1405"/>
      <c r="K99" s="1405"/>
      <c r="L99" s="1260"/>
      <c r="M99" s="1260"/>
      <c r="N99" s="328"/>
    </row>
    <row r="100" spans="1:14" x14ac:dyDescent="0.25">
      <c r="A100" s="333"/>
      <c r="B100" s="213" t="s">
        <v>102</v>
      </c>
      <c r="C100" s="334"/>
      <c r="D100" s="336">
        <v>0.03</v>
      </c>
      <c r="E100" s="1260">
        <f>D100*E96</f>
        <v>225094.98702051601</v>
      </c>
      <c r="F100" s="1260"/>
      <c r="G100" s="335"/>
      <c r="H100" s="1406"/>
      <c r="I100" s="1406"/>
      <c r="J100" s="1405">
        <f>K96*D100</f>
        <v>110826.1292001</v>
      </c>
      <c r="K100" s="1405"/>
      <c r="L100" s="1255">
        <f t="shared" ref="L100:L106" si="3">H100+J100</f>
        <v>110826.1292001</v>
      </c>
      <c r="M100" s="1255"/>
      <c r="N100" s="328"/>
    </row>
    <row r="101" spans="1:14" x14ac:dyDescent="0.25">
      <c r="A101" s="333"/>
      <c r="B101" s="213" t="s">
        <v>103</v>
      </c>
      <c r="C101" s="334"/>
      <c r="D101" s="337">
        <v>0.1</v>
      </c>
      <c r="E101" s="1260">
        <f>D101*E96</f>
        <v>750316.62340172008</v>
      </c>
      <c r="F101" s="1260"/>
      <c r="G101" s="335"/>
      <c r="H101" s="1406"/>
      <c r="I101" s="1406"/>
      <c r="J101" s="1405">
        <f>K96*D101</f>
        <v>369420.43066700001</v>
      </c>
      <c r="K101" s="1405"/>
      <c r="L101" s="1255">
        <f t="shared" si="3"/>
        <v>369420.43066700001</v>
      </c>
      <c r="M101" s="1255"/>
      <c r="N101" s="328"/>
    </row>
    <row r="102" spans="1:14" x14ac:dyDescent="0.25">
      <c r="A102" s="333"/>
      <c r="B102" s="213" t="s">
        <v>104</v>
      </c>
      <c r="C102" s="334"/>
      <c r="D102" s="337">
        <v>0.18</v>
      </c>
      <c r="E102" s="1260">
        <f>D102*E101</f>
        <v>135056.99221230962</v>
      </c>
      <c r="F102" s="1260"/>
      <c r="G102" s="335"/>
      <c r="H102" s="1406"/>
      <c r="I102" s="1406"/>
      <c r="J102" s="1405">
        <f>J101*D102</f>
        <v>66495.677520059995</v>
      </c>
      <c r="K102" s="1405"/>
      <c r="L102" s="1255">
        <f t="shared" si="3"/>
        <v>66495.677520059995</v>
      </c>
      <c r="M102" s="1255"/>
      <c r="N102" s="328"/>
    </row>
    <row r="103" spans="1:14" x14ac:dyDescent="0.25">
      <c r="A103" s="333"/>
      <c r="B103" s="213" t="s">
        <v>105</v>
      </c>
      <c r="C103" s="337"/>
      <c r="D103" s="338">
        <v>3.5000000000000003E-2</v>
      </c>
      <c r="E103" s="1260">
        <f>D103*E96</f>
        <v>262610.81819060206</v>
      </c>
      <c r="F103" s="1260"/>
      <c r="G103" s="335"/>
      <c r="H103" s="1405"/>
      <c r="I103" s="1405"/>
      <c r="J103" s="1405">
        <f>K96*D103</f>
        <v>129297.15073345001</v>
      </c>
      <c r="K103" s="1405"/>
      <c r="L103" s="1255">
        <f t="shared" si="3"/>
        <v>129297.15073345001</v>
      </c>
      <c r="M103" s="1255"/>
      <c r="N103" s="328"/>
    </row>
    <row r="104" spans="1:14" ht="12" customHeight="1" x14ac:dyDescent="0.25">
      <c r="A104" s="333"/>
      <c r="B104" s="213" t="s">
        <v>106</v>
      </c>
      <c r="C104" s="334"/>
      <c r="D104" s="334">
        <v>2.5000000000000001E-2</v>
      </c>
      <c r="E104" s="1260">
        <f>D104*E96</f>
        <v>187579.15585043002</v>
      </c>
      <c r="F104" s="1260"/>
      <c r="G104" s="335"/>
      <c r="H104" s="1405"/>
      <c r="I104" s="1405"/>
      <c r="J104" s="1405">
        <f>K96*D104</f>
        <v>92355.107666750002</v>
      </c>
      <c r="K104" s="1405"/>
      <c r="L104" s="1255">
        <f t="shared" si="3"/>
        <v>92355.107666750002</v>
      </c>
      <c r="M104" s="1255"/>
      <c r="N104" s="328"/>
    </row>
    <row r="105" spans="1:14" ht="16.5" customHeight="1" x14ac:dyDescent="0.25">
      <c r="A105" s="333"/>
      <c r="B105" s="213" t="s">
        <v>107</v>
      </c>
      <c r="C105" s="334"/>
      <c r="D105" s="337">
        <v>0.01</v>
      </c>
      <c r="E105" s="1260">
        <f>D105*E96</f>
        <v>75031.662340172014</v>
      </c>
      <c r="F105" s="1260"/>
      <c r="G105" s="335"/>
      <c r="H105" s="1405"/>
      <c r="I105" s="1405"/>
      <c r="J105" s="1405">
        <f>K96*D105</f>
        <v>36942.043066699996</v>
      </c>
      <c r="K105" s="1405"/>
      <c r="L105" s="1255">
        <f t="shared" si="3"/>
        <v>36942.043066699996</v>
      </c>
      <c r="M105" s="1255"/>
      <c r="N105" s="328"/>
    </row>
    <row r="106" spans="1:14" ht="15" customHeight="1" x14ac:dyDescent="0.25">
      <c r="A106" s="333"/>
      <c r="B106" s="213" t="s">
        <v>108</v>
      </c>
      <c r="C106" s="334"/>
      <c r="D106" s="334">
        <v>1E-3</v>
      </c>
      <c r="E106" s="1260">
        <f>D106*E96</f>
        <v>7503.1662340172006</v>
      </c>
      <c r="F106" s="1260"/>
      <c r="G106" s="335"/>
      <c r="H106" s="339"/>
      <c r="I106" s="339"/>
      <c r="J106" s="1405">
        <f>K96*D106</f>
        <v>3694.2043066699998</v>
      </c>
      <c r="K106" s="1405"/>
      <c r="L106" s="1255">
        <f t="shared" si="3"/>
        <v>3694.2043066699998</v>
      </c>
      <c r="M106" s="1255"/>
      <c r="N106" s="328"/>
    </row>
    <row r="107" spans="1:14" ht="12" customHeight="1" x14ac:dyDescent="0.25">
      <c r="A107" s="333"/>
      <c r="B107" s="213" t="s">
        <v>109</v>
      </c>
      <c r="C107" s="334"/>
      <c r="D107" s="340"/>
      <c r="E107" s="1260"/>
      <c r="F107" s="1260"/>
      <c r="G107" s="335"/>
      <c r="H107" s="339"/>
      <c r="I107" s="339"/>
      <c r="J107" s="339"/>
      <c r="K107" s="339"/>
      <c r="L107" s="339"/>
      <c r="M107" s="341"/>
      <c r="N107" s="328"/>
    </row>
    <row r="108" spans="1:14" ht="14.25" customHeight="1" x14ac:dyDescent="0.25">
      <c r="A108" s="333"/>
      <c r="B108" s="213" t="s">
        <v>110</v>
      </c>
      <c r="C108" s="342"/>
      <c r="D108" s="337">
        <v>0.05</v>
      </c>
      <c r="E108" s="1260">
        <f>D108*E96</f>
        <v>375158.31170086004</v>
      </c>
      <c r="F108" s="1260"/>
      <c r="G108" s="335"/>
      <c r="H108" s="1407"/>
      <c r="I108" s="1407"/>
      <c r="J108" s="1408"/>
      <c r="K108" s="1408"/>
      <c r="L108" s="1407"/>
      <c r="M108" s="1407"/>
      <c r="N108" s="328"/>
    </row>
    <row r="109" spans="1:14" ht="14.25" customHeight="1" x14ac:dyDescent="0.25">
      <c r="A109" s="333"/>
      <c r="B109" s="213" t="s">
        <v>186</v>
      </c>
      <c r="C109" s="342"/>
      <c r="D109" s="343">
        <v>1</v>
      </c>
      <c r="E109" s="1260">
        <v>33557</v>
      </c>
      <c r="F109" s="1260"/>
      <c r="G109" s="335"/>
      <c r="H109" s="344"/>
      <c r="I109" s="344"/>
      <c r="J109" s="345"/>
      <c r="K109" s="345"/>
      <c r="L109" s="344"/>
      <c r="M109" s="344"/>
      <c r="N109" s="328"/>
    </row>
    <row r="110" spans="1:14" ht="14.25" customHeight="1" x14ac:dyDescent="0.25">
      <c r="A110" s="333"/>
      <c r="B110" s="213" t="s">
        <v>187</v>
      </c>
      <c r="C110" s="342"/>
      <c r="D110" s="337">
        <v>0.01</v>
      </c>
      <c r="E110" s="1260">
        <v>80000</v>
      </c>
      <c r="F110" s="1260"/>
      <c r="G110" s="335"/>
      <c r="H110" s="344"/>
      <c r="I110" s="344"/>
      <c r="J110" s="345"/>
      <c r="K110" s="345"/>
      <c r="L110" s="344"/>
      <c r="M110" s="344"/>
      <c r="N110" s="328"/>
    </row>
    <row r="111" spans="1:14" ht="14.25" customHeight="1" x14ac:dyDescent="0.25">
      <c r="A111" s="333"/>
      <c r="B111" s="213"/>
      <c r="C111" s="342"/>
      <c r="D111" s="337"/>
      <c r="E111" s="332"/>
      <c r="F111" s="332"/>
      <c r="G111" s="335"/>
      <c r="H111" s="344"/>
      <c r="I111" s="344"/>
      <c r="J111" s="345"/>
      <c r="K111" s="345"/>
      <c r="L111" s="344"/>
      <c r="M111" s="344"/>
      <c r="N111" s="328"/>
    </row>
    <row r="112" spans="1:14" x14ac:dyDescent="0.25">
      <c r="A112" s="333"/>
      <c r="B112" s="346" t="s">
        <v>111</v>
      </c>
      <c r="C112" s="337"/>
      <c r="D112" s="202"/>
      <c r="E112" s="1260">
        <f>SUM(E100:F111)</f>
        <v>2131908.716950627</v>
      </c>
      <c r="F112" s="1260"/>
      <c r="G112" s="335"/>
      <c r="H112" s="347"/>
      <c r="I112" s="348"/>
      <c r="J112" s="1409">
        <f>SUM(J100:K108)</f>
        <v>809030.74316072988</v>
      </c>
      <c r="K112" s="1409"/>
      <c r="L112" s="1406">
        <f>SUM(L100:M108)</f>
        <v>809030.74316072988</v>
      </c>
      <c r="M112" s="1406"/>
      <c r="N112" s="328"/>
    </row>
    <row r="113" spans="1:14" x14ac:dyDescent="0.25">
      <c r="A113" s="333"/>
      <c r="B113" s="213"/>
      <c r="C113" s="349"/>
      <c r="D113" s="350"/>
      <c r="E113" s="1410"/>
      <c r="F113" s="1410"/>
      <c r="G113" s="335"/>
      <c r="H113" s="1408"/>
      <c r="I113" s="1408"/>
      <c r="J113" s="1408"/>
      <c r="K113" s="1408"/>
      <c r="L113" s="1407"/>
      <c r="M113" s="1407"/>
      <c r="N113" s="328"/>
    </row>
    <row r="114" spans="1:14" x14ac:dyDescent="0.25">
      <c r="A114" s="333"/>
      <c r="B114" s="351" t="s">
        <v>112</v>
      </c>
      <c r="C114" s="352"/>
      <c r="D114" s="329"/>
      <c r="E114" s="1260">
        <f>E96+E112</f>
        <v>9635074.9509678278</v>
      </c>
      <c r="F114" s="1260"/>
      <c r="G114" s="353"/>
      <c r="H114" s="347"/>
      <c r="I114" s="333"/>
      <c r="J114" s="1405">
        <f>J112+K96</f>
        <v>4503235.0498307301</v>
      </c>
      <c r="K114" s="1405"/>
      <c r="L114" s="347"/>
      <c r="M114" s="353"/>
      <c r="N114" s="328"/>
    </row>
    <row r="115" spans="1:14" x14ac:dyDescent="0.25">
      <c r="A115" s="208"/>
      <c r="B115" s="354" t="s">
        <v>113</v>
      </c>
      <c r="C115" s="337"/>
      <c r="E115" s="208"/>
      <c r="F115" s="208"/>
      <c r="G115" s="208"/>
      <c r="H115" s="355"/>
      <c r="I115" s="208"/>
      <c r="J115" s="208"/>
      <c r="K115" s="208"/>
      <c r="L115" s="355"/>
      <c r="M115" s="208"/>
      <c r="N115" s="328"/>
    </row>
    <row r="116" spans="1:14" x14ac:dyDescent="0.25">
      <c r="A116" s="208"/>
      <c r="B116" s="213" t="s">
        <v>107</v>
      </c>
      <c r="C116" s="208"/>
      <c r="D116" s="337">
        <v>0.01</v>
      </c>
      <c r="E116" s="208"/>
      <c r="F116" s="356"/>
      <c r="G116" s="208"/>
      <c r="H116" s="1405"/>
      <c r="I116" s="1405"/>
      <c r="J116" s="1405">
        <f>J105</f>
        <v>36942.043066699996</v>
      </c>
      <c r="K116" s="1405"/>
      <c r="L116" s="1255">
        <f>H116+J116</f>
        <v>36942.043066699996</v>
      </c>
      <c r="M116" s="1255"/>
      <c r="N116" s="328"/>
    </row>
    <row r="117" spans="1:14" x14ac:dyDescent="0.25">
      <c r="A117" s="208"/>
      <c r="B117" s="212" t="s">
        <v>108</v>
      </c>
      <c r="C117" s="329"/>
      <c r="D117" s="334">
        <v>1E-3</v>
      </c>
      <c r="E117" s="208"/>
      <c r="F117" s="208"/>
      <c r="G117" s="208"/>
      <c r="H117" s="1405"/>
      <c r="I117" s="1405"/>
      <c r="J117" s="1405">
        <f>J106</f>
        <v>3694.2043066699998</v>
      </c>
      <c r="K117" s="1405"/>
      <c r="L117" s="1255">
        <f>H117+J117</f>
        <v>3694.2043066699998</v>
      </c>
      <c r="M117" s="1255"/>
    </row>
    <row r="118" spans="1:14" x14ac:dyDescent="0.25">
      <c r="A118" s="208"/>
      <c r="B118" s="212" t="s">
        <v>114</v>
      </c>
      <c r="C118" s="329"/>
      <c r="D118" s="357">
        <v>0.2</v>
      </c>
      <c r="E118" s="329"/>
      <c r="F118" s="329"/>
      <c r="G118" s="329"/>
      <c r="H118" s="1406"/>
      <c r="I118" s="1406"/>
      <c r="J118" s="1405">
        <f>J114*D118</f>
        <v>900647.00996614608</v>
      </c>
      <c r="K118" s="1405"/>
      <c r="L118" s="1255">
        <f>H118+J118</f>
        <v>900647.00996614608</v>
      </c>
      <c r="M118" s="1255"/>
    </row>
    <row r="119" spans="1:14" x14ac:dyDescent="0.25">
      <c r="A119" s="208"/>
      <c r="E119" s="329"/>
      <c r="F119" s="329"/>
      <c r="G119" s="329"/>
      <c r="H119" s="1407"/>
      <c r="I119" s="1407"/>
      <c r="J119" s="1405">
        <f>SUM(J116:K118)</f>
        <v>941283.25733951607</v>
      </c>
      <c r="K119" s="1405"/>
      <c r="L119" s="1255">
        <f>H119+J119</f>
        <v>941283.25733951607</v>
      </c>
      <c r="M119" s="1255"/>
    </row>
    <row r="120" spans="1:14" x14ac:dyDescent="0.25">
      <c r="A120" s="208"/>
      <c r="E120" s="329"/>
      <c r="F120" s="329"/>
      <c r="G120" s="329"/>
      <c r="H120" s="358"/>
      <c r="I120" s="355"/>
      <c r="J120" s="359"/>
      <c r="K120" s="345"/>
      <c r="L120" s="345"/>
      <c r="M120" s="360"/>
    </row>
    <row r="121" spans="1:14" x14ac:dyDescent="0.25">
      <c r="A121" s="208"/>
      <c r="B121" s="212" t="s">
        <v>115</v>
      </c>
      <c r="C121" s="329"/>
      <c r="D121" s="329"/>
      <c r="E121" s="329"/>
      <c r="F121" s="329"/>
      <c r="G121" s="329"/>
      <c r="H121" s="1407"/>
      <c r="I121" s="1407"/>
      <c r="J121" s="1405">
        <f>J114-J119</f>
        <v>3561951.7924912139</v>
      </c>
      <c r="K121" s="1405"/>
      <c r="L121" s="1255">
        <f>H121+J121</f>
        <v>3561951.7924912139</v>
      </c>
      <c r="M121" s="1255"/>
      <c r="N121" s="328"/>
    </row>
    <row r="122" spans="1:14" x14ac:dyDescent="0.25">
      <c r="A122" s="208"/>
      <c r="B122" s="1208"/>
      <c r="C122" s="329"/>
      <c r="D122" s="329"/>
      <c r="E122" s="329"/>
      <c r="F122" s="329"/>
      <c r="G122" s="329"/>
      <c r="H122" s="344"/>
      <c r="I122" s="344"/>
      <c r="J122" s="1201"/>
      <c r="K122" s="1201"/>
      <c r="L122" s="331"/>
      <c r="M122" s="331"/>
      <c r="N122" s="328"/>
    </row>
    <row r="123" spans="1:14" ht="15.75" x14ac:dyDescent="0.25">
      <c r="A123" s="208"/>
      <c r="B123" s="1208"/>
      <c r="C123" s="1238" t="s">
        <v>759</v>
      </c>
      <c r="D123" s="325"/>
      <c r="E123" s="325"/>
      <c r="F123" s="325"/>
      <c r="G123" s="325"/>
      <c r="H123" s="344"/>
      <c r="I123" s="344"/>
      <c r="J123" s="1201"/>
      <c r="K123" s="1201"/>
      <c r="L123" s="331"/>
      <c r="M123" s="331"/>
      <c r="N123" s="328"/>
    </row>
    <row r="124" spans="1:14" ht="15.75" x14ac:dyDescent="0.25">
      <c r="A124" s="208"/>
      <c r="B124" s="1208"/>
      <c r="C124" s="1238" t="s">
        <v>760</v>
      </c>
      <c r="D124" s="325"/>
      <c r="E124" s="325"/>
      <c r="F124" s="325"/>
      <c r="G124" s="325"/>
      <c r="H124" s="344"/>
      <c r="I124" s="344"/>
      <c r="J124" s="1201"/>
      <c r="K124" s="1201"/>
      <c r="L124" s="331"/>
      <c r="M124" s="331"/>
      <c r="N124" s="328"/>
    </row>
    <row r="125" spans="1:14" x14ac:dyDescent="0.25">
      <c r="A125" s="208"/>
      <c r="B125" s="212"/>
      <c r="C125" s="329"/>
      <c r="D125" s="329"/>
      <c r="E125" s="329"/>
      <c r="F125" s="329"/>
      <c r="G125" s="329"/>
      <c r="H125" s="358"/>
      <c r="I125" s="355"/>
      <c r="J125" s="359"/>
      <c r="K125" s="345"/>
      <c r="L125" s="345"/>
      <c r="M125" s="360"/>
      <c r="N125" s="328"/>
    </row>
    <row r="126" spans="1:14" x14ac:dyDescent="0.25">
      <c r="A126" s="202"/>
      <c r="B126" s="212"/>
      <c r="C126" s="1252" t="s">
        <v>116</v>
      </c>
      <c r="D126" s="1252"/>
      <c r="E126" s="1252"/>
      <c r="F126" s="202"/>
      <c r="G126" s="1252" t="s">
        <v>117</v>
      </c>
      <c r="H126" s="1252"/>
      <c r="I126" s="1252"/>
      <c r="J126" s="202"/>
      <c r="K126" s="1252" t="s">
        <v>118</v>
      </c>
      <c r="L126" s="1252"/>
      <c r="M126" s="202"/>
      <c r="N126" s="328"/>
    </row>
    <row r="127" spans="1:14" x14ac:dyDescent="0.25">
      <c r="A127" s="202"/>
      <c r="B127" s="21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328"/>
    </row>
    <row r="128" spans="1:14" x14ac:dyDescent="0.25">
      <c r="A128" s="202"/>
      <c r="B128" s="202"/>
      <c r="C128" s="202"/>
      <c r="D128" s="202" t="s">
        <v>119</v>
      </c>
      <c r="E128" s="202"/>
      <c r="F128" s="202"/>
      <c r="G128" s="202"/>
      <c r="H128" s="202" t="s">
        <v>120</v>
      </c>
      <c r="I128" s="202"/>
      <c r="J128" s="202"/>
      <c r="K128" s="361" t="s">
        <v>121</v>
      </c>
      <c r="L128" s="361"/>
      <c r="N128" s="328"/>
    </row>
    <row r="129" spans="2:14" ht="22.5" customHeight="1" x14ac:dyDescent="0.25">
      <c r="B129" s="202"/>
      <c r="C129" s="202"/>
      <c r="D129" s="202" t="s">
        <v>122</v>
      </c>
      <c r="E129" s="202"/>
      <c r="F129" s="202"/>
      <c r="G129" s="202"/>
      <c r="H129" s="202" t="s">
        <v>123</v>
      </c>
      <c r="I129" s="202"/>
      <c r="J129" s="202"/>
      <c r="K129" s="202" t="s">
        <v>124</v>
      </c>
      <c r="L129" s="202"/>
      <c r="M129" s="329"/>
      <c r="N129" s="361"/>
    </row>
    <row r="130" spans="2:14" ht="22.5" customHeight="1" x14ac:dyDescent="0.25">
      <c r="N130" s="202"/>
    </row>
  </sheetData>
  <mergeCells count="84">
    <mergeCell ref="H121:I121"/>
    <mergeCell ref="J121:K121"/>
    <mergeCell ref="L121:M121"/>
    <mergeCell ref="C126:E126"/>
    <mergeCell ref="G126:I126"/>
    <mergeCell ref="K126:L126"/>
    <mergeCell ref="H118:I118"/>
    <mergeCell ref="J118:K118"/>
    <mergeCell ref="L118:M118"/>
    <mergeCell ref="H119:I119"/>
    <mergeCell ref="J119:K119"/>
    <mergeCell ref="L119:M119"/>
    <mergeCell ref="H117:I117"/>
    <mergeCell ref="J117:K117"/>
    <mergeCell ref="L117:M117"/>
    <mergeCell ref="E110:F110"/>
    <mergeCell ref="E112:F112"/>
    <mergeCell ref="J112:K112"/>
    <mergeCell ref="L112:M112"/>
    <mergeCell ref="E113:F113"/>
    <mergeCell ref="H113:I113"/>
    <mergeCell ref="J113:K113"/>
    <mergeCell ref="L113:M113"/>
    <mergeCell ref="E114:F114"/>
    <mergeCell ref="J114:K114"/>
    <mergeCell ref="H116:I116"/>
    <mergeCell ref="J116:K116"/>
    <mergeCell ref="L116:M116"/>
    <mergeCell ref="E109:F109"/>
    <mergeCell ref="E105:F105"/>
    <mergeCell ref="H105:I105"/>
    <mergeCell ref="J105:K105"/>
    <mergeCell ref="L105:M105"/>
    <mergeCell ref="E106:F106"/>
    <mergeCell ref="J106:K106"/>
    <mergeCell ref="L106:M106"/>
    <mergeCell ref="E107:F107"/>
    <mergeCell ref="E108:F108"/>
    <mergeCell ref="H108:I108"/>
    <mergeCell ref="J108:K108"/>
    <mergeCell ref="L108:M108"/>
    <mergeCell ref="E103:F103"/>
    <mergeCell ref="H103:I103"/>
    <mergeCell ref="J103:K103"/>
    <mergeCell ref="L103:M103"/>
    <mergeCell ref="E104:F104"/>
    <mergeCell ref="H104:I104"/>
    <mergeCell ref="J104:K104"/>
    <mergeCell ref="L104:M104"/>
    <mergeCell ref="E101:F101"/>
    <mergeCell ref="H101:I101"/>
    <mergeCell ref="J101:K101"/>
    <mergeCell ref="L101:M101"/>
    <mergeCell ref="E102:F102"/>
    <mergeCell ref="H102:I102"/>
    <mergeCell ref="J102:K102"/>
    <mergeCell ref="L102:M102"/>
    <mergeCell ref="E99:F99"/>
    <mergeCell ref="H99:I99"/>
    <mergeCell ref="J99:K99"/>
    <mergeCell ref="L99:M99"/>
    <mergeCell ref="E100:F100"/>
    <mergeCell ref="H100:I100"/>
    <mergeCell ref="J100:K100"/>
    <mergeCell ref="L100:M100"/>
    <mergeCell ref="C90:I90"/>
    <mergeCell ref="E95:F95"/>
    <mergeCell ref="H95:J95"/>
    <mergeCell ref="L95:M95"/>
    <mergeCell ref="E96:F96"/>
    <mergeCell ref="H96:I96"/>
    <mergeCell ref="L96:M96"/>
    <mergeCell ref="B89:N89"/>
    <mergeCell ref="A1:M1"/>
    <mergeCell ref="A2:M2"/>
    <mergeCell ref="C5:I5"/>
    <mergeCell ref="A10:F10"/>
    <mergeCell ref="G10:J10"/>
    <mergeCell ref="K10:M10"/>
    <mergeCell ref="B60:M60"/>
    <mergeCell ref="A61:F61"/>
    <mergeCell ref="G61:J61"/>
    <mergeCell ref="K61:M61"/>
    <mergeCell ref="B88:N88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404E7-EE21-4D9B-BF30-93917DFDB94A}">
  <dimension ref="A1:P152"/>
  <sheetViews>
    <sheetView tabSelected="1" topLeftCell="B113" zoomScaleNormal="100" workbookViewId="0">
      <selection activeCell="F144" sqref="F144"/>
    </sheetView>
  </sheetViews>
  <sheetFormatPr baseColWidth="10" defaultRowHeight="12.75" x14ac:dyDescent="0.2"/>
  <cols>
    <col min="1" max="1" width="8" style="1" customWidth="1"/>
    <col min="2" max="2" width="43.85546875" style="1" bestFit="1" customWidth="1"/>
    <col min="3" max="3" width="4.85546875" style="1" bestFit="1" customWidth="1"/>
    <col min="4" max="4" width="9.5703125" style="1" customWidth="1"/>
    <col min="5" max="5" width="11.42578125" style="1" customWidth="1"/>
    <col min="6" max="6" width="15.42578125" style="1" bestFit="1" customWidth="1"/>
    <col min="7" max="7" width="10.5703125" style="1" bestFit="1" customWidth="1"/>
    <col min="8" max="8" width="14.140625" style="1" customWidth="1"/>
    <col min="9" max="9" width="11.7109375" style="1" customWidth="1"/>
    <col min="10" max="10" width="8.7109375" style="1" customWidth="1"/>
    <col min="11" max="11" width="14.140625" style="1" customWidth="1"/>
    <col min="12" max="12" width="14.140625" style="1" bestFit="1" customWidth="1"/>
    <col min="13" max="13" width="14" style="1" customWidth="1"/>
    <col min="14" max="256" width="11.42578125" style="1"/>
    <col min="257" max="257" width="8" style="1" customWidth="1"/>
    <col min="258" max="258" width="43.85546875" style="1" bestFit="1" customWidth="1"/>
    <col min="259" max="259" width="4.85546875" style="1" bestFit="1" customWidth="1"/>
    <col min="260" max="260" width="9.5703125" style="1" customWidth="1"/>
    <col min="261" max="261" width="11.42578125" style="1"/>
    <col min="262" max="262" width="15.42578125" style="1" bestFit="1" customWidth="1"/>
    <col min="263" max="263" width="10.5703125" style="1" bestFit="1" customWidth="1"/>
    <col min="264" max="264" width="14.140625" style="1" customWidth="1"/>
    <col min="265" max="265" width="11.7109375" style="1" customWidth="1"/>
    <col min="266" max="266" width="8.7109375" style="1" customWidth="1"/>
    <col min="267" max="267" width="14.140625" style="1" customWidth="1"/>
    <col min="268" max="268" width="14.140625" style="1" bestFit="1" customWidth="1"/>
    <col min="269" max="269" width="14" style="1" customWidth="1"/>
    <col min="270" max="512" width="11.42578125" style="1"/>
    <col min="513" max="513" width="8" style="1" customWidth="1"/>
    <col min="514" max="514" width="43.85546875" style="1" bestFit="1" customWidth="1"/>
    <col min="515" max="515" width="4.85546875" style="1" bestFit="1" customWidth="1"/>
    <col min="516" max="516" width="9.5703125" style="1" customWidth="1"/>
    <col min="517" max="517" width="11.42578125" style="1"/>
    <col min="518" max="518" width="15.42578125" style="1" bestFit="1" customWidth="1"/>
    <col min="519" max="519" width="10.5703125" style="1" bestFit="1" customWidth="1"/>
    <col min="520" max="520" width="14.140625" style="1" customWidth="1"/>
    <col min="521" max="521" width="11.7109375" style="1" customWidth="1"/>
    <col min="522" max="522" width="8.7109375" style="1" customWidth="1"/>
    <col min="523" max="523" width="14.140625" style="1" customWidth="1"/>
    <col min="524" max="524" width="14.140625" style="1" bestFit="1" customWidth="1"/>
    <col min="525" max="525" width="14" style="1" customWidth="1"/>
    <col min="526" max="768" width="11.42578125" style="1"/>
    <col min="769" max="769" width="8" style="1" customWidth="1"/>
    <col min="770" max="770" width="43.85546875" style="1" bestFit="1" customWidth="1"/>
    <col min="771" max="771" width="4.85546875" style="1" bestFit="1" customWidth="1"/>
    <col min="772" max="772" width="9.5703125" style="1" customWidth="1"/>
    <col min="773" max="773" width="11.42578125" style="1"/>
    <col min="774" max="774" width="15.42578125" style="1" bestFit="1" customWidth="1"/>
    <col min="775" max="775" width="10.5703125" style="1" bestFit="1" customWidth="1"/>
    <col min="776" max="776" width="14.140625" style="1" customWidth="1"/>
    <col min="777" max="777" width="11.7109375" style="1" customWidth="1"/>
    <col min="778" max="778" width="8.7109375" style="1" customWidth="1"/>
    <col min="779" max="779" width="14.140625" style="1" customWidth="1"/>
    <col min="780" max="780" width="14.140625" style="1" bestFit="1" customWidth="1"/>
    <col min="781" max="781" width="14" style="1" customWidth="1"/>
    <col min="782" max="1024" width="11.42578125" style="1"/>
    <col min="1025" max="1025" width="8" style="1" customWidth="1"/>
    <col min="1026" max="1026" width="43.85546875" style="1" bestFit="1" customWidth="1"/>
    <col min="1027" max="1027" width="4.85546875" style="1" bestFit="1" customWidth="1"/>
    <col min="1028" max="1028" width="9.5703125" style="1" customWidth="1"/>
    <col min="1029" max="1029" width="11.42578125" style="1"/>
    <col min="1030" max="1030" width="15.42578125" style="1" bestFit="1" customWidth="1"/>
    <col min="1031" max="1031" width="10.5703125" style="1" bestFit="1" customWidth="1"/>
    <col min="1032" max="1032" width="14.140625" style="1" customWidth="1"/>
    <col min="1033" max="1033" width="11.7109375" style="1" customWidth="1"/>
    <col min="1034" max="1034" width="8.7109375" style="1" customWidth="1"/>
    <col min="1035" max="1035" width="14.140625" style="1" customWidth="1"/>
    <col min="1036" max="1036" width="14.140625" style="1" bestFit="1" customWidth="1"/>
    <col min="1037" max="1037" width="14" style="1" customWidth="1"/>
    <col min="1038" max="1280" width="11.42578125" style="1"/>
    <col min="1281" max="1281" width="8" style="1" customWidth="1"/>
    <col min="1282" max="1282" width="43.85546875" style="1" bestFit="1" customWidth="1"/>
    <col min="1283" max="1283" width="4.85546875" style="1" bestFit="1" customWidth="1"/>
    <col min="1284" max="1284" width="9.5703125" style="1" customWidth="1"/>
    <col min="1285" max="1285" width="11.42578125" style="1"/>
    <col min="1286" max="1286" width="15.42578125" style="1" bestFit="1" customWidth="1"/>
    <col min="1287" max="1287" width="10.5703125" style="1" bestFit="1" customWidth="1"/>
    <col min="1288" max="1288" width="14.140625" style="1" customWidth="1"/>
    <col min="1289" max="1289" width="11.7109375" style="1" customWidth="1"/>
    <col min="1290" max="1290" width="8.7109375" style="1" customWidth="1"/>
    <col min="1291" max="1291" width="14.140625" style="1" customWidth="1"/>
    <col min="1292" max="1292" width="14.140625" style="1" bestFit="1" customWidth="1"/>
    <col min="1293" max="1293" width="14" style="1" customWidth="1"/>
    <col min="1294" max="1536" width="11.42578125" style="1"/>
    <col min="1537" max="1537" width="8" style="1" customWidth="1"/>
    <col min="1538" max="1538" width="43.85546875" style="1" bestFit="1" customWidth="1"/>
    <col min="1539" max="1539" width="4.85546875" style="1" bestFit="1" customWidth="1"/>
    <col min="1540" max="1540" width="9.5703125" style="1" customWidth="1"/>
    <col min="1541" max="1541" width="11.42578125" style="1"/>
    <col min="1542" max="1542" width="15.42578125" style="1" bestFit="1" customWidth="1"/>
    <col min="1543" max="1543" width="10.5703125" style="1" bestFit="1" customWidth="1"/>
    <col min="1544" max="1544" width="14.140625" style="1" customWidth="1"/>
    <col min="1545" max="1545" width="11.7109375" style="1" customWidth="1"/>
    <col min="1546" max="1546" width="8.7109375" style="1" customWidth="1"/>
    <col min="1547" max="1547" width="14.140625" style="1" customWidth="1"/>
    <col min="1548" max="1548" width="14.140625" style="1" bestFit="1" customWidth="1"/>
    <col min="1549" max="1549" width="14" style="1" customWidth="1"/>
    <col min="1550" max="1792" width="11.42578125" style="1"/>
    <col min="1793" max="1793" width="8" style="1" customWidth="1"/>
    <col min="1794" max="1794" width="43.85546875" style="1" bestFit="1" customWidth="1"/>
    <col min="1795" max="1795" width="4.85546875" style="1" bestFit="1" customWidth="1"/>
    <col min="1796" max="1796" width="9.5703125" style="1" customWidth="1"/>
    <col min="1797" max="1797" width="11.42578125" style="1"/>
    <col min="1798" max="1798" width="15.42578125" style="1" bestFit="1" customWidth="1"/>
    <col min="1799" max="1799" width="10.5703125" style="1" bestFit="1" customWidth="1"/>
    <col min="1800" max="1800" width="14.140625" style="1" customWidth="1"/>
    <col min="1801" max="1801" width="11.7109375" style="1" customWidth="1"/>
    <col min="1802" max="1802" width="8.7109375" style="1" customWidth="1"/>
    <col min="1803" max="1803" width="14.140625" style="1" customWidth="1"/>
    <col min="1804" max="1804" width="14.140625" style="1" bestFit="1" customWidth="1"/>
    <col min="1805" max="1805" width="14" style="1" customWidth="1"/>
    <col min="1806" max="2048" width="11.42578125" style="1"/>
    <col min="2049" max="2049" width="8" style="1" customWidth="1"/>
    <col min="2050" max="2050" width="43.85546875" style="1" bestFit="1" customWidth="1"/>
    <col min="2051" max="2051" width="4.85546875" style="1" bestFit="1" customWidth="1"/>
    <col min="2052" max="2052" width="9.5703125" style="1" customWidth="1"/>
    <col min="2053" max="2053" width="11.42578125" style="1"/>
    <col min="2054" max="2054" width="15.42578125" style="1" bestFit="1" customWidth="1"/>
    <col min="2055" max="2055" width="10.5703125" style="1" bestFit="1" customWidth="1"/>
    <col min="2056" max="2056" width="14.140625" style="1" customWidth="1"/>
    <col min="2057" max="2057" width="11.7109375" style="1" customWidth="1"/>
    <col min="2058" max="2058" width="8.7109375" style="1" customWidth="1"/>
    <col min="2059" max="2059" width="14.140625" style="1" customWidth="1"/>
    <col min="2060" max="2060" width="14.140625" style="1" bestFit="1" customWidth="1"/>
    <col min="2061" max="2061" width="14" style="1" customWidth="1"/>
    <col min="2062" max="2304" width="11.42578125" style="1"/>
    <col min="2305" max="2305" width="8" style="1" customWidth="1"/>
    <col min="2306" max="2306" width="43.85546875" style="1" bestFit="1" customWidth="1"/>
    <col min="2307" max="2307" width="4.85546875" style="1" bestFit="1" customWidth="1"/>
    <col min="2308" max="2308" width="9.5703125" style="1" customWidth="1"/>
    <col min="2309" max="2309" width="11.42578125" style="1"/>
    <col min="2310" max="2310" width="15.42578125" style="1" bestFit="1" customWidth="1"/>
    <col min="2311" max="2311" width="10.5703125" style="1" bestFit="1" customWidth="1"/>
    <col min="2312" max="2312" width="14.140625" style="1" customWidth="1"/>
    <col min="2313" max="2313" width="11.7109375" style="1" customWidth="1"/>
    <col min="2314" max="2314" width="8.7109375" style="1" customWidth="1"/>
    <col min="2315" max="2315" width="14.140625" style="1" customWidth="1"/>
    <col min="2316" max="2316" width="14.140625" style="1" bestFit="1" customWidth="1"/>
    <col min="2317" max="2317" width="14" style="1" customWidth="1"/>
    <col min="2318" max="2560" width="11.42578125" style="1"/>
    <col min="2561" max="2561" width="8" style="1" customWidth="1"/>
    <col min="2562" max="2562" width="43.85546875" style="1" bestFit="1" customWidth="1"/>
    <col min="2563" max="2563" width="4.85546875" style="1" bestFit="1" customWidth="1"/>
    <col min="2564" max="2564" width="9.5703125" style="1" customWidth="1"/>
    <col min="2565" max="2565" width="11.42578125" style="1"/>
    <col min="2566" max="2566" width="15.42578125" style="1" bestFit="1" customWidth="1"/>
    <col min="2567" max="2567" width="10.5703125" style="1" bestFit="1" customWidth="1"/>
    <col min="2568" max="2568" width="14.140625" style="1" customWidth="1"/>
    <col min="2569" max="2569" width="11.7109375" style="1" customWidth="1"/>
    <col min="2570" max="2570" width="8.7109375" style="1" customWidth="1"/>
    <col min="2571" max="2571" width="14.140625" style="1" customWidth="1"/>
    <col min="2572" max="2572" width="14.140625" style="1" bestFit="1" customWidth="1"/>
    <col min="2573" max="2573" width="14" style="1" customWidth="1"/>
    <col min="2574" max="2816" width="11.42578125" style="1"/>
    <col min="2817" max="2817" width="8" style="1" customWidth="1"/>
    <col min="2818" max="2818" width="43.85546875" style="1" bestFit="1" customWidth="1"/>
    <col min="2819" max="2819" width="4.85546875" style="1" bestFit="1" customWidth="1"/>
    <col min="2820" max="2820" width="9.5703125" style="1" customWidth="1"/>
    <col min="2821" max="2821" width="11.42578125" style="1"/>
    <col min="2822" max="2822" width="15.42578125" style="1" bestFit="1" customWidth="1"/>
    <col min="2823" max="2823" width="10.5703125" style="1" bestFit="1" customWidth="1"/>
    <col min="2824" max="2824" width="14.140625" style="1" customWidth="1"/>
    <col min="2825" max="2825" width="11.7109375" style="1" customWidth="1"/>
    <col min="2826" max="2826" width="8.7109375" style="1" customWidth="1"/>
    <col min="2827" max="2827" width="14.140625" style="1" customWidth="1"/>
    <col min="2828" max="2828" width="14.140625" style="1" bestFit="1" customWidth="1"/>
    <col min="2829" max="2829" width="14" style="1" customWidth="1"/>
    <col min="2830" max="3072" width="11.42578125" style="1"/>
    <col min="3073" max="3073" width="8" style="1" customWidth="1"/>
    <col min="3074" max="3074" width="43.85546875" style="1" bestFit="1" customWidth="1"/>
    <col min="3075" max="3075" width="4.85546875" style="1" bestFit="1" customWidth="1"/>
    <col min="3076" max="3076" width="9.5703125" style="1" customWidth="1"/>
    <col min="3077" max="3077" width="11.42578125" style="1"/>
    <col min="3078" max="3078" width="15.42578125" style="1" bestFit="1" customWidth="1"/>
    <col min="3079" max="3079" width="10.5703125" style="1" bestFit="1" customWidth="1"/>
    <col min="3080" max="3080" width="14.140625" style="1" customWidth="1"/>
    <col min="3081" max="3081" width="11.7109375" style="1" customWidth="1"/>
    <col min="3082" max="3082" width="8.7109375" style="1" customWidth="1"/>
    <col min="3083" max="3083" width="14.140625" style="1" customWidth="1"/>
    <col min="3084" max="3084" width="14.140625" style="1" bestFit="1" customWidth="1"/>
    <col min="3085" max="3085" width="14" style="1" customWidth="1"/>
    <col min="3086" max="3328" width="11.42578125" style="1"/>
    <col min="3329" max="3329" width="8" style="1" customWidth="1"/>
    <col min="3330" max="3330" width="43.85546875" style="1" bestFit="1" customWidth="1"/>
    <col min="3331" max="3331" width="4.85546875" style="1" bestFit="1" customWidth="1"/>
    <col min="3332" max="3332" width="9.5703125" style="1" customWidth="1"/>
    <col min="3333" max="3333" width="11.42578125" style="1"/>
    <col min="3334" max="3334" width="15.42578125" style="1" bestFit="1" customWidth="1"/>
    <col min="3335" max="3335" width="10.5703125" style="1" bestFit="1" customWidth="1"/>
    <col min="3336" max="3336" width="14.140625" style="1" customWidth="1"/>
    <col min="3337" max="3337" width="11.7109375" style="1" customWidth="1"/>
    <col min="3338" max="3338" width="8.7109375" style="1" customWidth="1"/>
    <col min="3339" max="3339" width="14.140625" style="1" customWidth="1"/>
    <col min="3340" max="3340" width="14.140625" style="1" bestFit="1" customWidth="1"/>
    <col min="3341" max="3341" width="14" style="1" customWidth="1"/>
    <col min="3342" max="3584" width="11.42578125" style="1"/>
    <col min="3585" max="3585" width="8" style="1" customWidth="1"/>
    <col min="3586" max="3586" width="43.85546875" style="1" bestFit="1" customWidth="1"/>
    <col min="3587" max="3587" width="4.85546875" style="1" bestFit="1" customWidth="1"/>
    <col min="3588" max="3588" width="9.5703125" style="1" customWidth="1"/>
    <col min="3589" max="3589" width="11.42578125" style="1"/>
    <col min="3590" max="3590" width="15.42578125" style="1" bestFit="1" customWidth="1"/>
    <col min="3591" max="3591" width="10.5703125" style="1" bestFit="1" customWidth="1"/>
    <col min="3592" max="3592" width="14.140625" style="1" customWidth="1"/>
    <col min="3593" max="3593" width="11.7109375" style="1" customWidth="1"/>
    <col min="3594" max="3594" width="8.7109375" style="1" customWidth="1"/>
    <col min="3595" max="3595" width="14.140625" style="1" customWidth="1"/>
    <col min="3596" max="3596" width="14.140625" style="1" bestFit="1" customWidth="1"/>
    <col min="3597" max="3597" width="14" style="1" customWidth="1"/>
    <col min="3598" max="3840" width="11.42578125" style="1"/>
    <col min="3841" max="3841" width="8" style="1" customWidth="1"/>
    <col min="3842" max="3842" width="43.85546875" style="1" bestFit="1" customWidth="1"/>
    <col min="3843" max="3843" width="4.85546875" style="1" bestFit="1" customWidth="1"/>
    <col min="3844" max="3844" width="9.5703125" style="1" customWidth="1"/>
    <col min="3845" max="3845" width="11.42578125" style="1"/>
    <col min="3846" max="3846" width="15.42578125" style="1" bestFit="1" customWidth="1"/>
    <col min="3847" max="3847" width="10.5703125" style="1" bestFit="1" customWidth="1"/>
    <col min="3848" max="3848" width="14.140625" style="1" customWidth="1"/>
    <col min="3849" max="3849" width="11.7109375" style="1" customWidth="1"/>
    <col min="3850" max="3850" width="8.7109375" style="1" customWidth="1"/>
    <col min="3851" max="3851" width="14.140625" style="1" customWidth="1"/>
    <col min="3852" max="3852" width="14.140625" style="1" bestFit="1" customWidth="1"/>
    <col min="3853" max="3853" width="14" style="1" customWidth="1"/>
    <col min="3854" max="4096" width="11.42578125" style="1"/>
    <col min="4097" max="4097" width="8" style="1" customWidth="1"/>
    <col min="4098" max="4098" width="43.85546875" style="1" bestFit="1" customWidth="1"/>
    <col min="4099" max="4099" width="4.85546875" style="1" bestFit="1" customWidth="1"/>
    <col min="4100" max="4100" width="9.5703125" style="1" customWidth="1"/>
    <col min="4101" max="4101" width="11.42578125" style="1"/>
    <col min="4102" max="4102" width="15.42578125" style="1" bestFit="1" customWidth="1"/>
    <col min="4103" max="4103" width="10.5703125" style="1" bestFit="1" customWidth="1"/>
    <col min="4104" max="4104" width="14.140625" style="1" customWidth="1"/>
    <col min="4105" max="4105" width="11.7109375" style="1" customWidth="1"/>
    <col min="4106" max="4106" width="8.7109375" style="1" customWidth="1"/>
    <col min="4107" max="4107" width="14.140625" style="1" customWidth="1"/>
    <col min="4108" max="4108" width="14.140625" style="1" bestFit="1" customWidth="1"/>
    <col min="4109" max="4109" width="14" style="1" customWidth="1"/>
    <col min="4110" max="4352" width="11.42578125" style="1"/>
    <col min="4353" max="4353" width="8" style="1" customWidth="1"/>
    <col min="4354" max="4354" width="43.85546875" style="1" bestFit="1" customWidth="1"/>
    <col min="4355" max="4355" width="4.85546875" style="1" bestFit="1" customWidth="1"/>
    <col min="4356" max="4356" width="9.5703125" style="1" customWidth="1"/>
    <col min="4357" max="4357" width="11.42578125" style="1"/>
    <col min="4358" max="4358" width="15.42578125" style="1" bestFit="1" customWidth="1"/>
    <col min="4359" max="4359" width="10.5703125" style="1" bestFit="1" customWidth="1"/>
    <col min="4360" max="4360" width="14.140625" style="1" customWidth="1"/>
    <col min="4361" max="4361" width="11.7109375" style="1" customWidth="1"/>
    <col min="4362" max="4362" width="8.7109375" style="1" customWidth="1"/>
    <col min="4363" max="4363" width="14.140625" style="1" customWidth="1"/>
    <col min="4364" max="4364" width="14.140625" style="1" bestFit="1" customWidth="1"/>
    <col min="4365" max="4365" width="14" style="1" customWidth="1"/>
    <col min="4366" max="4608" width="11.42578125" style="1"/>
    <col min="4609" max="4609" width="8" style="1" customWidth="1"/>
    <col min="4610" max="4610" width="43.85546875" style="1" bestFit="1" customWidth="1"/>
    <col min="4611" max="4611" width="4.85546875" style="1" bestFit="1" customWidth="1"/>
    <col min="4612" max="4612" width="9.5703125" style="1" customWidth="1"/>
    <col min="4613" max="4613" width="11.42578125" style="1"/>
    <col min="4614" max="4614" width="15.42578125" style="1" bestFit="1" customWidth="1"/>
    <col min="4615" max="4615" width="10.5703125" style="1" bestFit="1" customWidth="1"/>
    <col min="4616" max="4616" width="14.140625" style="1" customWidth="1"/>
    <col min="4617" max="4617" width="11.7109375" style="1" customWidth="1"/>
    <col min="4618" max="4618" width="8.7109375" style="1" customWidth="1"/>
    <col min="4619" max="4619" width="14.140625" style="1" customWidth="1"/>
    <col min="4620" max="4620" width="14.140625" style="1" bestFit="1" customWidth="1"/>
    <col min="4621" max="4621" width="14" style="1" customWidth="1"/>
    <col min="4622" max="4864" width="11.42578125" style="1"/>
    <col min="4865" max="4865" width="8" style="1" customWidth="1"/>
    <col min="4866" max="4866" width="43.85546875" style="1" bestFit="1" customWidth="1"/>
    <col min="4867" max="4867" width="4.85546875" style="1" bestFit="1" customWidth="1"/>
    <col min="4868" max="4868" width="9.5703125" style="1" customWidth="1"/>
    <col min="4869" max="4869" width="11.42578125" style="1"/>
    <col min="4870" max="4870" width="15.42578125" style="1" bestFit="1" customWidth="1"/>
    <col min="4871" max="4871" width="10.5703125" style="1" bestFit="1" customWidth="1"/>
    <col min="4872" max="4872" width="14.140625" style="1" customWidth="1"/>
    <col min="4873" max="4873" width="11.7109375" style="1" customWidth="1"/>
    <col min="4874" max="4874" width="8.7109375" style="1" customWidth="1"/>
    <col min="4875" max="4875" width="14.140625" style="1" customWidth="1"/>
    <col min="4876" max="4876" width="14.140625" style="1" bestFit="1" customWidth="1"/>
    <col min="4877" max="4877" width="14" style="1" customWidth="1"/>
    <col min="4878" max="5120" width="11.42578125" style="1"/>
    <col min="5121" max="5121" width="8" style="1" customWidth="1"/>
    <col min="5122" max="5122" width="43.85546875" style="1" bestFit="1" customWidth="1"/>
    <col min="5123" max="5123" width="4.85546875" style="1" bestFit="1" customWidth="1"/>
    <col min="5124" max="5124" width="9.5703125" style="1" customWidth="1"/>
    <col min="5125" max="5125" width="11.42578125" style="1"/>
    <col min="5126" max="5126" width="15.42578125" style="1" bestFit="1" customWidth="1"/>
    <col min="5127" max="5127" width="10.5703125" style="1" bestFit="1" customWidth="1"/>
    <col min="5128" max="5128" width="14.140625" style="1" customWidth="1"/>
    <col min="5129" max="5129" width="11.7109375" style="1" customWidth="1"/>
    <col min="5130" max="5130" width="8.7109375" style="1" customWidth="1"/>
    <col min="5131" max="5131" width="14.140625" style="1" customWidth="1"/>
    <col min="5132" max="5132" width="14.140625" style="1" bestFit="1" customWidth="1"/>
    <col min="5133" max="5133" width="14" style="1" customWidth="1"/>
    <col min="5134" max="5376" width="11.42578125" style="1"/>
    <col min="5377" max="5377" width="8" style="1" customWidth="1"/>
    <col min="5378" max="5378" width="43.85546875" style="1" bestFit="1" customWidth="1"/>
    <col min="5379" max="5379" width="4.85546875" style="1" bestFit="1" customWidth="1"/>
    <col min="5380" max="5380" width="9.5703125" style="1" customWidth="1"/>
    <col min="5381" max="5381" width="11.42578125" style="1"/>
    <col min="5382" max="5382" width="15.42578125" style="1" bestFit="1" customWidth="1"/>
    <col min="5383" max="5383" width="10.5703125" style="1" bestFit="1" customWidth="1"/>
    <col min="5384" max="5384" width="14.140625" style="1" customWidth="1"/>
    <col min="5385" max="5385" width="11.7109375" style="1" customWidth="1"/>
    <col min="5386" max="5386" width="8.7109375" style="1" customWidth="1"/>
    <col min="5387" max="5387" width="14.140625" style="1" customWidth="1"/>
    <col min="5388" max="5388" width="14.140625" style="1" bestFit="1" customWidth="1"/>
    <col min="5389" max="5389" width="14" style="1" customWidth="1"/>
    <col min="5390" max="5632" width="11.42578125" style="1"/>
    <col min="5633" max="5633" width="8" style="1" customWidth="1"/>
    <col min="5634" max="5634" width="43.85546875" style="1" bestFit="1" customWidth="1"/>
    <col min="5635" max="5635" width="4.85546875" style="1" bestFit="1" customWidth="1"/>
    <col min="5636" max="5636" width="9.5703125" style="1" customWidth="1"/>
    <col min="5637" max="5637" width="11.42578125" style="1"/>
    <col min="5638" max="5638" width="15.42578125" style="1" bestFit="1" customWidth="1"/>
    <col min="5639" max="5639" width="10.5703125" style="1" bestFit="1" customWidth="1"/>
    <col min="5640" max="5640" width="14.140625" style="1" customWidth="1"/>
    <col min="5641" max="5641" width="11.7109375" style="1" customWidth="1"/>
    <col min="5642" max="5642" width="8.7109375" style="1" customWidth="1"/>
    <col min="5643" max="5643" width="14.140625" style="1" customWidth="1"/>
    <col min="5644" max="5644" width="14.140625" style="1" bestFit="1" customWidth="1"/>
    <col min="5645" max="5645" width="14" style="1" customWidth="1"/>
    <col min="5646" max="5888" width="11.42578125" style="1"/>
    <col min="5889" max="5889" width="8" style="1" customWidth="1"/>
    <col min="5890" max="5890" width="43.85546875" style="1" bestFit="1" customWidth="1"/>
    <col min="5891" max="5891" width="4.85546875" style="1" bestFit="1" customWidth="1"/>
    <col min="5892" max="5892" width="9.5703125" style="1" customWidth="1"/>
    <col min="5893" max="5893" width="11.42578125" style="1"/>
    <col min="5894" max="5894" width="15.42578125" style="1" bestFit="1" customWidth="1"/>
    <col min="5895" max="5895" width="10.5703125" style="1" bestFit="1" customWidth="1"/>
    <col min="5896" max="5896" width="14.140625" style="1" customWidth="1"/>
    <col min="5897" max="5897" width="11.7109375" style="1" customWidth="1"/>
    <col min="5898" max="5898" width="8.7109375" style="1" customWidth="1"/>
    <col min="5899" max="5899" width="14.140625" style="1" customWidth="1"/>
    <col min="5900" max="5900" width="14.140625" style="1" bestFit="1" customWidth="1"/>
    <col min="5901" max="5901" width="14" style="1" customWidth="1"/>
    <col min="5902" max="6144" width="11.42578125" style="1"/>
    <col min="6145" max="6145" width="8" style="1" customWidth="1"/>
    <col min="6146" max="6146" width="43.85546875" style="1" bestFit="1" customWidth="1"/>
    <col min="6147" max="6147" width="4.85546875" style="1" bestFit="1" customWidth="1"/>
    <col min="6148" max="6148" width="9.5703125" style="1" customWidth="1"/>
    <col min="6149" max="6149" width="11.42578125" style="1"/>
    <col min="6150" max="6150" width="15.42578125" style="1" bestFit="1" customWidth="1"/>
    <col min="6151" max="6151" width="10.5703125" style="1" bestFit="1" customWidth="1"/>
    <col min="6152" max="6152" width="14.140625" style="1" customWidth="1"/>
    <col min="6153" max="6153" width="11.7109375" style="1" customWidth="1"/>
    <col min="6154" max="6154" width="8.7109375" style="1" customWidth="1"/>
    <col min="6155" max="6155" width="14.140625" style="1" customWidth="1"/>
    <col min="6156" max="6156" width="14.140625" style="1" bestFit="1" customWidth="1"/>
    <col min="6157" max="6157" width="14" style="1" customWidth="1"/>
    <col min="6158" max="6400" width="11.42578125" style="1"/>
    <col min="6401" max="6401" width="8" style="1" customWidth="1"/>
    <col min="6402" max="6402" width="43.85546875" style="1" bestFit="1" customWidth="1"/>
    <col min="6403" max="6403" width="4.85546875" style="1" bestFit="1" customWidth="1"/>
    <col min="6404" max="6404" width="9.5703125" style="1" customWidth="1"/>
    <col min="6405" max="6405" width="11.42578125" style="1"/>
    <col min="6406" max="6406" width="15.42578125" style="1" bestFit="1" customWidth="1"/>
    <col min="6407" max="6407" width="10.5703125" style="1" bestFit="1" customWidth="1"/>
    <col min="6408" max="6408" width="14.140625" style="1" customWidth="1"/>
    <col min="6409" max="6409" width="11.7109375" style="1" customWidth="1"/>
    <col min="6410" max="6410" width="8.7109375" style="1" customWidth="1"/>
    <col min="6411" max="6411" width="14.140625" style="1" customWidth="1"/>
    <col min="6412" max="6412" width="14.140625" style="1" bestFit="1" customWidth="1"/>
    <col min="6413" max="6413" width="14" style="1" customWidth="1"/>
    <col min="6414" max="6656" width="11.42578125" style="1"/>
    <col min="6657" max="6657" width="8" style="1" customWidth="1"/>
    <col min="6658" max="6658" width="43.85546875" style="1" bestFit="1" customWidth="1"/>
    <col min="6659" max="6659" width="4.85546875" style="1" bestFit="1" customWidth="1"/>
    <col min="6660" max="6660" width="9.5703125" style="1" customWidth="1"/>
    <col min="6661" max="6661" width="11.42578125" style="1"/>
    <col min="6662" max="6662" width="15.42578125" style="1" bestFit="1" customWidth="1"/>
    <col min="6663" max="6663" width="10.5703125" style="1" bestFit="1" customWidth="1"/>
    <col min="6664" max="6664" width="14.140625" style="1" customWidth="1"/>
    <col min="6665" max="6665" width="11.7109375" style="1" customWidth="1"/>
    <col min="6666" max="6666" width="8.7109375" style="1" customWidth="1"/>
    <col min="6667" max="6667" width="14.140625" style="1" customWidth="1"/>
    <col min="6668" max="6668" width="14.140625" style="1" bestFit="1" customWidth="1"/>
    <col min="6669" max="6669" width="14" style="1" customWidth="1"/>
    <col min="6670" max="6912" width="11.42578125" style="1"/>
    <col min="6913" max="6913" width="8" style="1" customWidth="1"/>
    <col min="6914" max="6914" width="43.85546875" style="1" bestFit="1" customWidth="1"/>
    <col min="6915" max="6915" width="4.85546875" style="1" bestFit="1" customWidth="1"/>
    <col min="6916" max="6916" width="9.5703125" style="1" customWidth="1"/>
    <col min="6917" max="6917" width="11.42578125" style="1"/>
    <col min="6918" max="6918" width="15.42578125" style="1" bestFit="1" customWidth="1"/>
    <col min="6919" max="6919" width="10.5703125" style="1" bestFit="1" customWidth="1"/>
    <col min="6920" max="6920" width="14.140625" style="1" customWidth="1"/>
    <col min="6921" max="6921" width="11.7109375" style="1" customWidth="1"/>
    <col min="6922" max="6922" width="8.7109375" style="1" customWidth="1"/>
    <col min="6923" max="6923" width="14.140625" style="1" customWidth="1"/>
    <col min="6924" max="6924" width="14.140625" style="1" bestFit="1" customWidth="1"/>
    <col min="6925" max="6925" width="14" style="1" customWidth="1"/>
    <col min="6926" max="7168" width="11.42578125" style="1"/>
    <col min="7169" max="7169" width="8" style="1" customWidth="1"/>
    <col min="7170" max="7170" width="43.85546875" style="1" bestFit="1" customWidth="1"/>
    <col min="7171" max="7171" width="4.85546875" style="1" bestFit="1" customWidth="1"/>
    <col min="7172" max="7172" width="9.5703125" style="1" customWidth="1"/>
    <col min="7173" max="7173" width="11.42578125" style="1"/>
    <col min="7174" max="7174" width="15.42578125" style="1" bestFit="1" customWidth="1"/>
    <col min="7175" max="7175" width="10.5703125" style="1" bestFit="1" customWidth="1"/>
    <col min="7176" max="7176" width="14.140625" style="1" customWidth="1"/>
    <col min="7177" max="7177" width="11.7109375" style="1" customWidth="1"/>
    <col min="7178" max="7178" width="8.7109375" style="1" customWidth="1"/>
    <col min="7179" max="7179" width="14.140625" style="1" customWidth="1"/>
    <col min="7180" max="7180" width="14.140625" style="1" bestFit="1" customWidth="1"/>
    <col min="7181" max="7181" width="14" style="1" customWidth="1"/>
    <col min="7182" max="7424" width="11.42578125" style="1"/>
    <col min="7425" max="7425" width="8" style="1" customWidth="1"/>
    <col min="7426" max="7426" width="43.85546875" style="1" bestFit="1" customWidth="1"/>
    <col min="7427" max="7427" width="4.85546875" style="1" bestFit="1" customWidth="1"/>
    <col min="7428" max="7428" width="9.5703125" style="1" customWidth="1"/>
    <col min="7429" max="7429" width="11.42578125" style="1"/>
    <col min="7430" max="7430" width="15.42578125" style="1" bestFit="1" customWidth="1"/>
    <col min="7431" max="7431" width="10.5703125" style="1" bestFit="1" customWidth="1"/>
    <col min="7432" max="7432" width="14.140625" style="1" customWidth="1"/>
    <col min="7433" max="7433" width="11.7109375" style="1" customWidth="1"/>
    <col min="7434" max="7434" width="8.7109375" style="1" customWidth="1"/>
    <col min="7435" max="7435" width="14.140625" style="1" customWidth="1"/>
    <col min="7436" max="7436" width="14.140625" style="1" bestFit="1" customWidth="1"/>
    <col min="7437" max="7437" width="14" style="1" customWidth="1"/>
    <col min="7438" max="7680" width="11.42578125" style="1"/>
    <col min="7681" max="7681" width="8" style="1" customWidth="1"/>
    <col min="7682" max="7682" width="43.85546875" style="1" bestFit="1" customWidth="1"/>
    <col min="7683" max="7683" width="4.85546875" style="1" bestFit="1" customWidth="1"/>
    <col min="7684" max="7684" width="9.5703125" style="1" customWidth="1"/>
    <col min="7685" max="7685" width="11.42578125" style="1"/>
    <col min="7686" max="7686" width="15.42578125" style="1" bestFit="1" customWidth="1"/>
    <col min="7687" max="7687" width="10.5703125" style="1" bestFit="1" customWidth="1"/>
    <col min="7688" max="7688" width="14.140625" style="1" customWidth="1"/>
    <col min="7689" max="7689" width="11.7109375" style="1" customWidth="1"/>
    <col min="7690" max="7690" width="8.7109375" style="1" customWidth="1"/>
    <col min="7691" max="7691" width="14.140625" style="1" customWidth="1"/>
    <col min="7692" max="7692" width="14.140625" style="1" bestFit="1" customWidth="1"/>
    <col min="7693" max="7693" width="14" style="1" customWidth="1"/>
    <col min="7694" max="7936" width="11.42578125" style="1"/>
    <col min="7937" max="7937" width="8" style="1" customWidth="1"/>
    <col min="7938" max="7938" width="43.85546875" style="1" bestFit="1" customWidth="1"/>
    <col min="7939" max="7939" width="4.85546875" style="1" bestFit="1" customWidth="1"/>
    <col min="7940" max="7940" width="9.5703125" style="1" customWidth="1"/>
    <col min="7941" max="7941" width="11.42578125" style="1"/>
    <col min="7942" max="7942" width="15.42578125" style="1" bestFit="1" customWidth="1"/>
    <col min="7943" max="7943" width="10.5703125" style="1" bestFit="1" customWidth="1"/>
    <col min="7944" max="7944" width="14.140625" style="1" customWidth="1"/>
    <col min="7945" max="7945" width="11.7109375" style="1" customWidth="1"/>
    <col min="7946" max="7946" width="8.7109375" style="1" customWidth="1"/>
    <col min="7947" max="7947" width="14.140625" style="1" customWidth="1"/>
    <col min="7948" max="7948" width="14.140625" style="1" bestFit="1" customWidth="1"/>
    <col min="7949" max="7949" width="14" style="1" customWidth="1"/>
    <col min="7950" max="8192" width="11.42578125" style="1"/>
    <col min="8193" max="8193" width="8" style="1" customWidth="1"/>
    <col min="8194" max="8194" width="43.85546875" style="1" bestFit="1" customWidth="1"/>
    <col min="8195" max="8195" width="4.85546875" style="1" bestFit="1" customWidth="1"/>
    <col min="8196" max="8196" width="9.5703125" style="1" customWidth="1"/>
    <col min="8197" max="8197" width="11.42578125" style="1"/>
    <col min="8198" max="8198" width="15.42578125" style="1" bestFit="1" customWidth="1"/>
    <col min="8199" max="8199" width="10.5703125" style="1" bestFit="1" customWidth="1"/>
    <col min="8200" max="8200" width="14.140625" style="1" customWidth="1"/>
    <col min="8201" max="8201" width="11.7109375" style="1" customWidth="1"/>
    <col min="8202" max="8202" width="8.7109375" style="1" customWidth="1"/>
    <col min="8203" max="8203" width="14.140625" style="1" customWidth="1"/>
    <col min="8204" max="8204" width="14.140625" style="1" bestFit="1" customWidth="1"/>
    <col min="8205" max="8205" width="14" style="1" customWidth="1"/>
    <col min="8206" max="8448" width="11.42578125" style="1"/>
    <col min="8449" max="8449" width="8" style="1" customWidth="1"/>
    <col min="8450" max="8450" width="43.85546875" style="1" bestFit="1" customWidth="1"/>
    <col min="8451" max="8451" width="4.85546875" style="1" bestFit="1" customWidth="1"/>
    <col min="8452" max="8452" width="9.5703125" style="1" customWidth="1"/>
    <col min="8453" max="8453" width="11.42578125" style="1"/>
    <col min="8454" max="8454" width="15.42578125" style="1" bestFit="1" customWidth="1"/>
    <col min="8455" max="8455" width="10.5703125" style="1" bestFit="1" customWidth="1"/>
    <col min="8456" max="8456" width="14.140625" style="1" customWidth="1"/>
    <col min="8457" max="8457" width="11.7109375" style="1" customWidth="1"/>
    <col min="8458" max="8458" width="8.7109375" style="1" customWidth="1"/>
    <col min="8459" max="8459" width="14.140625" style="1" customWidth="1"/>
    <col min="8460" max="8460" width="14.140625" style="1" bestFit="1" customWidth="1"/>
    <col min="8461" max="8461" width="14" style="1" customWidth="1"/>
    <col min="8462" max="8704" width="11.42578125" style="1"/>
    <col min="8705" max="8705" width="8" style="1" customWidth="1"/>
    <col min="8706" max="8706" width="43.85546875" style="1" bestFit="1" customWidth="1"/>
    <col min="8707" max="8707" width="4.85546875" style="1" bestFit="1" customWidth="1"/>
    <col min="8708" max="8708" width="9.5703125" style="1" customWidth="1"/>
    <col min="8709" max="8709" width="11.42578125" style="1"/>
    <col min="8710" max="8710" width="15.42578125" style="1" bestFit="1" customWidth="1"/>
    <col min="8711" max="8711" width="10.5703125" style="1" bestFit="1" customWidth="1"/>
    <col min="8712" max="8712" width="14.140625" style="1" customWidth="1"/>
    <col min="8713" max="8713" width="11.7109375" style="1" customWidth="1"/>
    <col min="8714" max="8714" width="8.7109375" style="1" customWidth="1"/>
    <col min="8715" max="8715" width="14.140625" style="1" customWidth="1"/>
    <col min="8716" max="8716" width="14.140625" style="1" bestFit="1" customWidth="1"/>
    <col min="8717" max="8717" width="14" style="1" customWidth="1"/>
    <col min="8718" max="8960" width="11.42578125" style="1"/>
    <col min="8961" max="8961" width="8" style="1" customWidth="1"/>
    <col min="8962" max="8962" width="43.85546875" style="1" bestFit="1" customWidth="1"/>
    <col min="8963" max="8963" width="4.85546875" style="1" bestFit="1" customWidth="1"/>
    <col min="8964" max="8964" width="9.5703125" style="1" customWidth="1"/>
    <col min="8965" max="8965" width="11.42578125" style="1"/>
    <col min="8966" max="8966" width="15.42578125" style="1" bestFit="1" customWidth="1"/>
    <col min="8967" max="8967" width="10.5703125" style="1" bestFit="1" customWidth="1"/>
    <col min="8968" max="8968" width="14.140625" style="1" customWidth="1"/>
    <col min="8969" max="8969" width="11.7109375" style="1" customWidth="1"/>
    <col min="8970" max="8970" width="8.7109375" style="1" customWidth="1"/>
    <col min="8971" max="8971" width="14.140625" style="1" customWidth="1"/>
    <col min="8972" max="8972" width="14.140625" style="1" bestFit="1" customWidth="1"/>
    <col min="8973" max="8973" width="14" style="1" customWidth="1"/>
    <col min="8974" max="9216" width="11.42578125" style="1"/>
    <col min="9217" max="9217" width="8" style="1" customWidth="1"/>
    <col min="9218" max="9218" width="43.85546875" style="1" bestFit="1" customWidth="1"/>
    <col min="9219" max="9219" width="4.85546875" style="1" bestFit="1" customWidth="1"/>
    <col min="9220" max="9220" width="9.5703125" style="1" customWidth="1"/>
    <col min="9221" max="9221" width="11.42578125" style="1"/>
    <col min="9222" max="9222" width="15.42578125" style="1" bestFit="1" customWidth="1"/>
    <col min="9223" max="9223" width="10.5703125" style="1" bestFit="1" customWidth="1"/>
    <col min="9224" max="9224" width="14.140625" style="1" customWidth="1"/>
    <col min="9225" max="9225" width="11.7109375" style="1" customWidth="1"/>
    <col min="9226" max="9226" width="8.7109375" style="1" customWidth="1"/>
    <col min="9227" max="9227" width="14.140625" style="1" customWidth="1"/>
    <col min="9228" max="9228" width="14.140625" style="1" bestFit="1" customWidth="1"/>
    <col min="9229" max="9229" width="14" style="1" customWidth="1"/>
    <col min="9230" max="9472" width="11.42578125" style="1"/>
    <col min="9473" max="9473" width="8" style="1" customWidth="1"/>
    <col min="9474" max="9474" width="43.85546875" style="1" bestFit="1" customWidth="1"/>
    <col min="9475" max="9475" width="4.85546875" style="1" bestFit="1" customWidth="1"/>
    <col min="9476" max="9476" width="9.5703125" style="1" customWidth="1"/>
    <col min="9477" max="9477" width="11.42578125" style="1"/>
    <col min="9478" max="9478" width="15.42578125" style="1" bestFit="1" customWidth="1"/>
    <col min="9479" max="9479" width="10.5703125" style="1" bestFit="1" customWidth="1"/>
    <col min="9480" max="9480" width="14.140625" style="1" customWidth="1"/>
    <col min="9481" max="9481" width="11.7109375" style="1" customWidth="1"/>
    <col min="9482" max="9482" width="8.7109375" style="1" customWidth="1"/>
    <col min="9483" max="9483" width="14.140625" style="1" customWidth="1"/>
    <col min="9484" max="9484" width="14.140625" style="1" bestFit="1" customWidth="1"/>
    <col min="9485" max="9485" width="14" style="1" customWidth="1"/>
    <col min="9486" max="9728" width="11.42578125" style="1"/>
    <col min="9729" max="9729" width="8" style="1" customWidth="1"/>
    <col min="9730" max="9730" width="43.85546875" style="1" bestFit="1" customWidth="1"/>
    <col min="9731" max="9731" width="4.85546875" style="1" bestFit="1" customWidth="1"/>
    <col min="9732" max="9732" width="9.5703125" style="1" customWidth="1"/>
    <col min="9733" max="9733" width="11.42578125" style="1"/>
    <col min="9734" max="9734" width="15.42578125" style="1" bestFit="1" customWidth="1"/>
    <col min="9735" max="9735" width="10.5703125" style="1" bestFit="1" customWidth="1"/>
    <col min="9736" max="9736" width="14.140625" style="1" customWidth="1"/>
    <col min="9737" max="9737" width="11.7109375" style="1" customWidth="1"/>
    <col min="9738" max="9738" width="8.7109375" style="1" customWidth="1"/>
    <col min="9739" max="9739" width="14.140625" style="1" customWidth="1"/>
    <col min="9740" max="9740" width="14.140625" style="1" bestFit="1" customWidth="1"/>
    <col min="9741" max="9741" width="14" style="1" customWidth="1"/>
    <col min="9742" max="9984" width="11.42578125" style="1"/>
    <col min="9985" max="9985" width="8" style="1" customWidth="1"/>
    <col min="9986" max="9986" width="43.85546875" style="1" bestFit="1" customWidth="1"/>
    <col min="9987" max="9987" width="4.85546875" style="1" bestFit="1" customWidth="1"/>
    <col min="9988" max="9988" width="9.5703125" style="1" customWidth="1"/>
    <col min="9989" max="9989" width="11.42578125" style="1"/>
    <col min="9990" max="9990" width="15.42578125" style="1" bestFit="1" customWidth="1"/>
    <col min="9991" max="9991" width="10.5703125" style="1" bestFit="1" customWidth="1"/>
    <col min="9992" max="9992" width="14.140625" style="1" customWidth="1"/>
    <col min="9993" max="9993" width="11.7109375" style="1" customWidth="1"/>
    <col min="9994" max="9994" width="8.7109375" style="1" customWidth="1"/>
    <col min="9995" max="9995" width="14.140625" style="1" customWidth="1"/>
    <col min="9996" max="9996" width="14.140625" style="1" bestFit="1" customWidth="1"/>
    <col min="9997" max="9997" width="14" style="1" customWidth="1"/>
    <col min="9998" max="10240" width="11.42578125" style="1"/>
    <col min="10241" max="10241" width="8" style="1" customWidth="1"/>
    <col min="10242" max="10242" width="43.85546875" style="1" bestFit="1" customWidth="1"/>
    <col min="10243" max="10243" width="4.85546875" style="1" bestFit="1" customWidth="1"/>
    <col min="10244" max="10244" width="9.5703125" style="1" customWidth="1"/>
    <col min="10245" max="10245" width="11.42578125" style="1"/>
    <col min="10246" max="10246" width="15.42578125" style="1" bestFit="1" customWidth="1"/>
    <col min="10247" max="10247" width="10.5703125" style="1" bestFit="1" customWidth="1"/>
    <col min="10248" max="10248" width="14.140625" style="1" customWidth="1"/>
    <col min="10249" max="10249" width="11.7109375" style="1" customWidth="1"/>
    <col min="10250" max="10250" width="8.7109375" style="1" customWidth="1"/>
    <col min="10251" max="10251" width="14.140625" style="1" customWidth="1"/>
    <col min="10252" max="10252" width="14.140625" style="1" bestFit="1" customWidth="1"/>
    <col min="10253" max="10253" width="14" style="1" customWidth="1"/>
    <col min="10254" max="10496" width="11.42578125" style="1"/>
    <col min="10497" max="10497" width="8" style="1" customWidth="1"/>
    <col min="10498" max="10498" width="43.85546875" style="1" bestFit="1" customWidth="1"/>
    <col min="10499" max="10499" width="4.85546875" style="1" bestFit="1" customWidth="1"/>
    <col min="10500" max="10500" width="9.5703125" style="1" customWidth="1"/>
    <col min="10501" max="10501" width="11.42578125" style="1"/>
    <col min="10502" max="10502" width="15.42578125" style="1" bestFit="1" customWidth="1"/>
    <col min="10503" max="10503" width="10.5703125" style="1" bestFit="1" customWidth="1"/>
    <col min="10504" max="10504" width="14.140625" style="1" customWidth="1"/>
    <col min="10505" max="10505" width="11.7109375" style="1" customWidth="1"/>
    <col min="10506" max="10506" width="8.7109375" style="1" customWidth="1"/>
    <col min="10507" max="10507" width="14.140625" style="1" customWidth="1"/>
    <col min="10508" max="10508" width="14.140625" style="1" bestFit="1" customWidth="1"/>
    <col min="10509" max="10509" width="14" style="1" customWidth="1"/>
    <col min="10510" max="10752" width="11.42578125" style="1"/>
    <col min="10753" max="10753" width="8" style="1" customWidth="1"/>
    <col min="10754" max="10754" width="43.85546875" style="1" bestFit="1" customWidth="1"/>
    <col min="10755" max="10755" width="4.85546875" style="1" bestFit="1" customWidth="1"/>
    <col min="10756" max="10756" width="9.5703125" style="1" customWidth="1"/>
    <col min="10757" max="10757" width="11.42578125" style="1"/>
    <col min="10758" max="10758" width="15.42578125" style="1" bestFit="1" customWidth="1"/>
    <col min="10759" max="10759" width="10.5703125" style="1" bestFit="1" customWidth="1"/>
    <col min="10760" max="10760" width="14.140625" style="1" customWidth="1"/>
    <col min="10761" max="10761" width="11.7109375" style="1" customWidth="1"/>
    <col min="10762" max="10762" width="8.7109375" style="1" customWidth="1"/>
    <col min="10763" max="10763" width="14.140625" style="1" customWidth="1"/>
    <col min="10764" max="10764" width="14.140625" style="1" bestFit="1" customWidth="1"/>
    <col min="10765" max="10765" width="14" style="1" customWidth="1"/>
    <col min="10766" max="11008" width="11.42578125" style="1"/>
    <col min="11009" max="11009" width="8" style="1" customWidth="1"/>
    <col min="11010" max="11010" width="43.85546875" style="1" bestFit="1" customWidth="1"/>
    <col min="11011" max="11011" width="4.85546875" style="1" bestFit="1" customWidth="1"/>
    <col min="11012" max="11012" width="9.5703125" style="1" customWidth="1"/>
    <col min="11013" max="11013" width="11.42578125" style="1"/>
    <col min="11014" max="11014" width="15.42578125" style="1" bestFit="1" customWidth="1"/>
    <col min="11015" max="11015" width="10.5703125" style="1" bestFit="1" customWidth="1"/>
    <col min="11016" max="11016" width="14.140625" style="1" customWidth="1"/>
    <col min="11017" max="11017" width="11.7109375" style="1" customWidth="1"/>
    <col min="11018" max="11018" width="8.7109375" style="1" customWidth="1"/>
    <col min="11019" max="11019" width="14.140625" style="1" customWidth="1"/>
    <col min="11020" max="11020" width="14.140625" style="1" bestFit="1" customWidth="1"/>
    <col min="11021" max="11021" width="14" style="1" customWidth="1"/>
    <col min="11022" max="11264" width="11.42578125" style="1"/>
    <col min="11265" max="11265" width="8" style="1" customWidth="1"/>
    <col min="11266" max="11266" width="43.85546875" style="1" bestFit="1" customWidth="1"/>
    <col min="11267" max="11267" width="4.85546875" style="1" bestFit="1" customWidth="1"/>
    <col min="11268" max="11268" width="9.5703125" style="1" customWidth="1"/>
    <col min="11269" max="11269" width="11.42578125" style="1"/>
    <col min="11270" max="11270" width="15.42578125" style="1" bestFit="1" customWidth="1"/>
    <col min="11271" max="11271" width="10.5703125" style="1" bestFit="1" customWidth="1"/>
    <col min="11272" max="11272" width="14.140625" style="1" customWidth="1"/>
    <col min="11273" max="11273" width="11.7109375" style="1" customWidth="1"/>
    <col min="11274" max="11274" width="8.7109375" style="1" customWidth="1"/>
    <col min="11275" max="11275" width="14.140625" style="1" customWidth="1"/>
    <col min="11276" max="11276" width="14.140625" style="1" bestFit="1" customWidth="1"/>
    <col min="11277" max="11277" width="14" style="1" customWidth="1"/>
    <col min="11278" max="11520" width="11.42578125" style="1"/>
    <col min="11521" max="11521" width="8" style="1" customWidth="1"/>
    <col min="11522" max="11522" width="43.85546875" style="1" bestFit="1" customWidth="1"/>
    <col min="11523" max="11523" width="4.85546875" style="1" bestFit="1" customWidth="1"/>
    <col min="11524" max="11524" width="9.5703125" style="1" customWidth="1"/>
    <col min="11525" max="11525" width="11.42578125" style="1"/>
    <col min="11526" max="11526" width="15.42578125" style="1" bestFit="1" customWidth="1"/>
    <col min="11527" max="11527" width="10.5703125" style="1" bestFit="1" customWidth="1"/>
    <col min="11528" max="11528" width="14.140625" style="1" customWidth="1"/>
    <col min="11529" max="11529" width="11.7109375" style="1" customWidth="1"/>
    <col min="11530" max="11530" width="8.7109375" style="1" customWidth="1"/>
    <col min="11531" max="11531" width="14.140625" style="1" customWidth="1"/>
    <col min="11532" max="11532" width="14.140625" style="1" bestFit="1" customWidth="1"/>
    <col min="11533" max="11533" width="14" style="1" customWidth="1"/>
    <col min="11534" max="11776" width="11.42578125" style="1"/>
    <col min="11777" max="11777" width="8" style="1" customWidth="1"/>
    <col min="11778" max="11778" width="43.85546875" style="1" bestFit="1" customWidth="1"/>
    <col min="11779" max="11779" width="4.85546875" style="1" bestFit="1" customWidth="1"/>
    <col min="11780" max="11780" width="9.5703125" style="1" customWidth="1"/>
    <col min="11781" max="11781" width="11.42578125" style="1"/>
    <col min="11782" max="11782" width="15.42578125" style="1" bestFit="1" customWidth="1"/>
    <col min="11783" max="11783" width="10.5703125" style="1" bestFit="1" customWidth="1"/>
    <col min="11784" max="11784" width="14.140625" style="1" customWidth="1"/>
    <col min="11785" max="11785" width="11.7109375" style="1" customWidth="1"/>
    <col min="11786" max="11786" width="8.7109375" style="1" customWidth="1"/>
    <col min="11787" max="11787" width="14.140625" style="1" customWidth="1"/>
    <col min="11788" max="11788" width="14.140625" style="1" bestFit="1" customWidth="1"/>
    <col min="11789" max="11789" width="14" style="1" customWidth="1"/>
    <col min="11790" max="12032" width="11.42578125" style="1"/>
    <col min="12033" max="12033" width="8" style="1" customWidth="1"/>
    <col min="12034" max="12034" width="43.85546875" style="1" bestFit="1" customWidth="1"/>
    <col min="12035" max="12035" width="4.85546875" style="1" bestFit="1" customWidth="1"/>
    <col min="12036" max="12036" width="9.5703125" style="1" customWidth="1"/>
    <col min="12037" max="12037" width="11.42578125" style="1"/>
    <col min="12038" max="12038" width="15.42578125" style="1" bestFit="1" customWidth="1"/>
    <col min="12039" max="12039" width="10.5703125" style="1" bestFit="1" customWidth="1"/>
    <col min="12040" max="12040" width="14.140625" style="1" customWidth="1"/>
    <col min="12041" max="12041" width="11.7109375" style="1" customWidth="1"/>
    <col min="12042" max="12042" width="8.7109375" style="1" customWidth="1"/>
    <col min="12043" max="12043" width="14.140625" style="1" customWidth="1"/>
    <col min="12044" max="12044" width="14.140625" style="1" bestFit="1" customWidth="1"/>
    <col min="12045" max="12045" width="14" style="1" customWidth="1"/>
    <col min="12046" max="12288" width="11.42578125" style="1"/>
    <col min="12289" max="12289" width="8" style="1" customWidth="1"/>
    <col min="12290" max="12290" width="43.85546875" style="1" bestFit="1" customWidth="1"/>
    <col min="12291" max="12291" width="4.85546875" style="1" bestFit="1" customWidth="1"/>
    <col min="12292" max="12292" width="9.5703125" style="1" customWidth="1"/>
    <col min="12293" max="12293" width="11.42578125" style="1"/>
    <col min="12294" max="12294" width="15.42578125" style="1" bestFit="1" customWidth="1"/>
    <col min="12295" max="12295" width="10.5703125" style="1" bestFit="1" customWidth="1"/>
    <col min="12296" max="12296" width="14.140625" style="1" customWidth="1"/>
    <col min="12297" max="12297" width="11.7109375" style="1" customWidth="1"/>
    <col min="12298" max="12298" width="8.7109375" style="1" customWidth="1"/>
    <col min="12299" max="12299" width="14.140625" style="1" customWidth="1"/>
    <col min="12300" max="12300" width="14.140625" style="1" bestFit="1" customWidth="1"/>
    <col min="12301" max="12301" width="14" style="1" customWidth="1"/>
    <col min="12302" max="12544" width="11.42578125" style="1"/>
    <col min="12545" max="12545" width="8" style="1" customWidth="1"/>
    <col min="12546" max="12546" width="43.85546875" style="1" bestFit="1" customWidth="1"/>
    <col min="12547" max="12547" width="4.85546875" style="1" bestFit="1" customWidth="1"/>
    <col min="12548" max="12548" width="9.5703125" style="1" customWidth="1"/>
    <col min="12549" max="12549" width="11.42578125" style="1"/>
    <col min="12550" max="12550" width="15.42578125" style="1" bestFit="1" customWidth="1"/>
    <col min="12551" max="12551" width="10.5703125" style="1" bestFit="1" customWidth="1"/>
    <col min="12552" max="12552" width="14.140625" style="1" customWidth="1"/>
    <col min="12553" max="12553" width="11.7109375" style="1" customWidth="1"/>
    <col min="12554" max="12554" width="8.7109375" style="1" customWidth="1"/>
    <col min="12555" max="12555" width="14.140625" style="1" customWidth="1"/>
    <col min="12556" max="12556" width="14.140625" style="1" bestFit="1" customWidth="1"/>
    <col min="12557" max="12557" width="14" style="1" customWidth="1"/>
    <col min="12558" max="12800" width="11.42578125" style="1"/>
    <col min="12801" max="12801" width="8" style="1" customWidth="1"/>
    <col min="12802" max="12802" width="43.85546875" style="1" bestFit="1" customWidth="1"/>
    <col min="12803" max="12803" width="4.85546875" style="1" bestFit="1" customWidth="1"/>
    <col min="12804" max="12804" width="9.5703125" style="1" customWidth="1"/>
    <col min="12805" max="12805" width="11.42578125" style="1"/>
    <col min="12806" max="12806" width="15.42578125" style="1" bestFit="1" customWidth="1"/>
    <col min="12807" max="12807" width="10.5703125" style="1" bestFit="1" customWidth="1"/>
    <col min="12808" max="12808" width="14.140625" style="1" customWidth="1"/>
    <col min="12809" max="12809" width="11.7109375" style="1" customWidth="1"/>
    <col min="12810" max="12810" width="8.7109375" style="1" customWidth="1"/>
    <col min="12811" max="12811" width="14.140625" style="1" customWidth="1"/>
    <col min="12812" max="12812" width="14.140625" style="1" bestFit="1" customWidth="1"/>
    <col min="12813" max="12813" width="14" style="1" customWidth="1"/>
    <col min="12814" max="13056" width="11.42578125" style="1"/>
    <col min="13057" max="13057" width="8" style="1" customWidth="1"/>
    <col min="13058" max="13058" width="43.85546875" style="1" bestFit="1" customWidth="1"/>
    <col min="13059" max="13059" width="4.85546875" style="1" bestFit="1" customWidth="1"/>
    <col min="13060" max="13060" width="9.5703125" style="1" customWidth="1"/>
    <col min="13061" max="13061" width="11.42578125" style="1"/>
    <col min="13062" max="13062" width="15.42578125" style="1" bestFit="1" customWidth="1"/>
    <col min="13063" max="13063" width="10.5703125" style="1" bestFit="1" customWidth="1"/>
    <col min="13064" max="13064" width="14.140625" style="1" customWidth="1"/>
    <col min="13065" max="13065" width="11.7109375" style="1" customWidth="1"/>
    <col min="13066" max="13066" width="8.7109375" style="1" customWidth="1"/>
    <col min="13067" max="13067" width="14.140625" style="1" customWidth="1"/>
    <col min="13068" max="13068" width="14.140625" style="1" bestFit="1" customWidth="1"/>
    <col min="13069" max="13069" width="14" style="1" customWidth="1"/>
    <col min="13070" max="13312" width="11.42578125" style="1"/>
    <col min="13313" max="13313" width="8" style="1" customWidth="1"/>
    <col min="13314" max="13314" width="43.85546875" style="1" bestFit="1" customWidth="1"/>
    <col min="13315" max="13315" width="4.85546875" style="1" bestFit="1" customWidth="1"/>
    <col min="13316" max="13316" width="9.5703125" style="1" customWidth="1"/>
    <col min="13317" max="13317" width="11.42578125" style="1"/>
    <col min="13318" max="13318" width="15.42578125" style="1" bestFit="1" customWidth="1"/>
    <col min="13319" max="13319" width="10.5703125" style="1" bestFit="1" customWidth="1"/>
    <col min="13320" max="13320" width="14.140625" style="1" customWidth="1"/>
    <col min="13321" max="13321" width="11.7109375" style="1" customWidth="1"/>
    <col min="13322" max="13322" width="8.7109375" style="1" customWidth="1"/>
    <col min="13323" max="13323" width="14.140625" style="1" customWidth="1"/>
    <col min="13324" max="13324" width="14.140625" style="1" bestFit="1" customWidth="1"/>
    <col min="13325" max="13325" width="14" style="1" customWidth="1"/>
    <col min="13326" max="13568" width="11.42578125" style="1"/>
    <col min="13569" max="13569" width="8" style="1" customWidth="1"/>
    <col min="13570" max="13570" width="43.85546875" style="1" bestFit="1" customWidth="1"/>
    <col min="13571" max="13571" width="4.85546875" style="1" bestFit="1" customWidth="1"/>
    <col min="13572" max="13572" width="9.5703125" style="1" customWidth="1"/>
    <col min="13573" max="13573" width="11.42578125" style="1"/>
    <col min="13574" max="13574" width="15.42578125" style="1" bestFit="1" customWidth="1"/>
    <col min="13575" max="13575" width="10.5703125" style="1" bestFit="1" customWidth="1"/>
    <col min="13576" max="13576" width="14.140625" style="1" customWidth="1"/>
    <col min="13577" max="13577" width="11.7109375" style="1" customWidth="1"/>
    <col min="13578" max="13578" width="8.7109375" style="1" customWidth="1"/>
    <col min="13579" max="13579" width="14.140625" style="1" customWidth="1"/>
    <col min="13580" max="13580" width="14.140625" style="1" bestFit="1" customWidth="1"/>
    <col min="13581" max="13581" width="14" style="1" customWidth="1"/>
    <col min="13582" max="13824" width="11.42578125" style="1"/>
    <col min="13825" max="13825" width="8" style="1" customWidth="1"/>
    <col min="13826" max="13826" width="43.85546875" style="1" bestFit="1" customWidth="1"/>
    <col min="13827" max="13827" width="4.85546875" style="1" bestFit="1" customWidth="1"/>
    <col min="13828" max="13828" width="9.5703125" style="1" customWidth="1"/>
    <col min="13829" max="13829" width="11.42578125" style="1"/>
    <col min="13830" max="13830" width="15.42578125" style="1" bestFit="1" customWidth="1"/>
    <col min="13831" max="13831" width="10.5703125" style="1" bestFit="1" customWidth="1"/>
    <col min="13832" max="13832" width="14.140625" style="1" customWidth="1"/>
    <col min="13833" max="13833" width="11.7109375" style="1" customWidth="1"/>
    <col min="13834" max="13834" width="8.7109375" style="1" customWidth="1"/>
    <col min="13835" max="13835" width="14.140625" style="1" customWidth="1"/>
    <col min="13836" max="13836" width="14.140625" style="1" bestFit="1" customWidth="1"/>
    <col min="13837" max="13837" width="14" style="1" customWidth="1"/>
    <col min="13838" max="14080" width="11.42578125" style="1"/>
    <col min="14081" max="14081" width="8" style="1" customWidth="1"/>
    <col min="14082" max="14082" width="43.85546875" style="1" bestFit="1" customWidth="1"/>
    <col min="14083" max="14083" width="4.85546875" style="1" bestFit="1" customWidth="1"/>
    <col min="14084" max="14084" width="9.5703125" style="1" customWidth="1"/>
    <col min="14085" max="14085" width="11.42578125" style="1"/>
    <col min="14086" max="14086" width="15.42578125" style="1" bestFit="1" customWidth="1"/>
    <col min="14087" max="14087" width="10.5703125" style="1" bestFit="1" customWidth="1"/>
    <col min="14088" max="14088" width="14.140625" style="1" customWidth="1"/>
    <col min="14089" max="14089" width="11.7109375" style="1" customWidth="1"/>
    <col min="14090" max="14090" width="8.7109375" style="1" customWidth="1"/>
    <col min="14091" max="14091" width="14.140625" style="1" customWidth="1"/>
    <col min="14092" max="14092" width="14.140625" style="1" bestFit="1" customWidth="1"/>
    <col min="14093" max="14093" width="14" style="1" customWidth="1"/>
    <col min="14094" max="14336" width="11.42578125" style="1"/>
    <col min="14337" max="14337" width="8" style="1" customWidth="1"/>
    <col min="14338" max="14338" width="43.85546875" style="1" bestFit="1" customWidth="1"/>
    <col min="14339" max="14339" width="4.85546875" style="1" bestFit="1" customWidth="1"/>
    <col min="14340" max="14340" width="9.5703125" style="1" customWidth="1"/>
    <col min="14341" max="14341" width="11.42578125" style="1"/>
    <col min="14342" max="14342" width="15.42578125" style="1" bestFit="1" customWidth="1"/>
    <col min="14343" max="14343" width="10.5703125" style="1" bestFit="1" customWidth="1"/>
    <col min="14344" max="14344" width="14.140625" style="1" customWidth="1"/>
    <col min="14345" max="14345" width="11.7109375" style="1" customWidth="1"/>
    <col min="14346" max="14346" width="8.7109375" style="1" customWidth="1"/>
    <col min="14347" max="14347" width="14.140625" style="1" customWidth="1"/>
    <col min="14348" max="14348" width="14.140625" style="1" bestFit="1" customWidth="1"/>
    <col min="14349" max="14349" width="14" style="1" customWidth="1"/>
    <col min="14350" max="14592" width="11.42578125" style="1"/>
    <col min="14593" max="14593" width="8" style="1" customWidth="1"/>
    <col min="14594" max="14594" width="43.85546875" style="1" bestFit="1" customWidth="1"/>
    <col min="14595" max="14595" width="4.85546875" style="1" bestFit="1" customWidth="1"/>
    <col min="14596" max="14596" width="9.5703125" style="1" customWidth="1"/>
    <col min="14597" max="14597" width="11.42578125" style="1"/>
    <col min="14598" max="14598" width="15.42578125" style="1" bestFit="1" customWidth="1"/>
    <col min="14599" max="14599" width="10.5703125" style="1" bestFit="1" customWidth="1"/>
    <col min="14600" max="14600" width="14.140625" style="1" customWidth="1"/>
    <col min="14601" max="14601" width="11.7109375" style="1" customWidth="1"/>
    <col min="14602" max="14602" width="8.7109375" style="1" customWidth="1"/>
    <col min="14603" max="14603" width="14.140625" style="1" customWidth="1"/>
    <col min="14604" max="14604" width="14.140625" style="1" bestFit="1" customWidth="1"/>
    <col min="14605" max="14605" width="14" style="1" customWidth="1"/>
    <col min="14606" max="14848" width="11.42578125" style="1"/>
    <col min="14849" max="14849" width="8" style="1" customWidth="1"/>
    <col min="14850" max="14850" width="43.85546875" style="1" bestFit="1" customWidth="1"/>
    <col min="14851" max="14851" width="4.85546875" style="1" bestFit="1" customWidth="1"/>
    <col min="14852" max="14852" width="9.5703125" style="1" customWidth="1"/>
    <col min="14853" max="14853" width="11.42578125" style="1"/>
    <col min="14854" max="14854" width="15.42578125" style="1" bestFit="1" customWidth="1"/>
    <col min="14855" max="14855" width="10.5703125" style="1" bestFit="1" customWidth="1"/>
    <col min="14856" max="14856" width="14.140625" style="1" customWidth="1"/>
    <col min="14857" max="14857" width="11.7109375" style="1" customWidth="1"/>
    <col min="14858" max="14858" width="8.7109375" style="1" customWidth="1"/>
    <col min="14859" max="14859" width="14.140625" style="1" customWidth="1"/>
    <col min="14860" max="14860" width="14.140625" style="1" bestFit="1" customWidth="1"/>
    <col min="14861" max="14861" width="14" style="1" customWidth="1"/>
    <col min="14862" max="15104" width="11.42578125" style="1"/>
    <col min="15105" max="15105" width="8" style="1" customWidth="1"/>
    <col min="15106" max="15106" width="43.85546875" style="1" bestFit="1" customWidth="1"/>
    <col min="15107" max="15107" width="4.85546875" style="1" bestFit="1" customWidth="1"/>
    <col min="15108" max="15108" width="9.5703125" style="1" customWidth="1"/>
    <col min="15109" max="15109" width="11.42578125" style="1"/>
    <col min="15110" max="15110" width="15.42578125" style="1" bestFit="1" customWidth="1"/>
    <col min="15111" max="15111" width="10.5703125" style="1" bestFit="1" customWidth="1"/>
    <col min="15112" max="15112" width="14.140625" style="1" customWidth="1"/>
    <col min="15113" max="15113" width="11.7109375" style="1" customWidth="1"/>
    <col min="15114" max="15114" width="8.7109375" style="1" customWidth="1"/>
    <col min="15115" max="15115" width="14.140625" style="1" customWidth="1"/>
    <col min="15116" max="15116" width="14.140625" style="1" bestFit="1" customWidth="1"/>
    <col min="15117" max="15117" width="14" style="1" customWidth="1"/>
    <col min="15118" max="15360" width="11.42578125" style="1"/>
    <col min="15361" max="15361" width="8" style="1" customWidth="1"/>
    <col min="15362" max="15362" width="43.85546875" style="1" bestFit="1" customWidth="1"/>
    <col min="15363" max="15363" width="4.85546875" style="1" bestFit="1" customWidth="1"/>
    <col min="15364" max="15364" width="9.5703125" style="1" customWidth="1"/>
    <col min="15365" max="15365" width="11.42578125" style="1"/>
    <col min="15366" max="15366" width="15.42578125" style="1" bestFit="1" customWidth="1"/>
    <col min="15367" max="15367" width="10.5703125" style="1" bestFit="1" customWidth="1"/>
    <col min="15368" max="15368" width="14.140625" style="1" customWidth="1"/>
    <col min="15369" max="15369" width="11.7109375" style="1" customWidth="1"/>
    <col min="15370" max="15370" width="8.7109375" style="1" customWidth="1"/>
    <col min="15371" max="15371" width="14.140625" style="1" customWidth="1"/>
    <col min="15372" max="15372" width="14.140625" style="1" bestFit="1" customWidth="1"/>
    <col min="15373" max="15373" width="14" style="1" customWidth="1"/>
    <col min="15374" max="15616" width="11.42578125" style="1"/>
    <col min="15617" max="15617" width="8" style="1" customWidth="1"/>
    <col min="15618" max="15618" width="43.85546875" style="1" bestFit="1" customWidth="1"/>
    <col min="15619" max="15619" width="4.85546875" style="1" bestFit="1" customWidth="1"/>
    <col min="15620" max="15620" width="9.5703125" style="1" customWidth="1"/>
    <col min="15621" max="15621" width="11.42578125" style="1"/>
    <col min="15622" max="15622" width="15.42578125" style="1" bestFit="1" customWidth="1"/>
    <col min="15623" max="15623" width="10.5703125" style="1" bestFit="1" customWidth="1"/>
    <col min="15624" max="15624" width="14.140625" style="1" customWidth="1"/>
    <col min="15625" max="15625" width="11.7109375" style="1" customWidth="1"/>
    <col min="15626" max="15626" width="8.7109375" style="1" customWidth="1"/>
    <col min="15627" max="15627" width="14.140625" style="1" customWidth="1"/>
    <col min="15628" max="15628" width="14.140625" style="1" bestFit="1" customWidth="1"/>
    <col min="15629" max="15629" width="14" style="1" customWidth="1"/>
    <col min="15630" max="15872" width="11.42578125" style="1"/>
    <col min="15873" max="15873" width="8" style="1" customWidth="1"/>
    <col min="15874" max="15874" width="43.85546875" style="1" bestFit="1" customWidth="1"/>
    <col min="15875" max="15875" width="4.85546875" style="1" bestFit="1" customWidth="1"/>
    <col min="15876" max="15876" width="9.5703125" style="1" customWidth="1"/>
    <col min="15877" max="15877" width="11.42578125" style="1"/>
    <col min="15878" max="15878" width="15.42578125" style="1" bestFit="1" customWidth="1"/>
    <col min="15879" max="15879" width="10.5703125" style="1" bestFit="1" customWidth="1"/>
    <col min="15880" max="15880" width="14.140625" style="1" customWidth="1"/>
    <col min="15881" max="15881" width="11.7109375" style="1" customWidth="1"/>
    <col min="15882" max="15882" width="8.7109375" style="1" customWidth="1"/>
    <col min="15883" max="15883" width="14.140625" style="1" customWidth="1"/>
    <col min="15884" max="15884" width="14.140625" style="1" bestFit="1" customWidth="1"/>
    <col min="15885" max="15885" width="14" style="1" customWidth="1"/>
    <col min="15886" max="16128" width="11.42578125" style="1"/>
    <col min="16129" max="16129" width="8" style="1" customWidth="1"/>
    <col min="16130" max="16130" width="43.85546875" style="1" bestFit="1" customWidth="1"/>
    <col min="16131" max="16131" width="4.85546875" style="1" bestFit="1" customWidth="1"/>
    <col min="16132" max="16132" width="9.5703125" style="1" customWidth="1"/>
    <col min="16133" max="16133" width="11.42578125" style="1"/>
    <col min="16134" max="16134" width="15.42578125" style="1" bestFit="1" customWidth="1"/>
    <col min="16135" max="16135" width="10.5703125" style="1" bestFit="1" customWidth="1"/>
    <col min="16136" max="16136" width="14.140625" style="1" customWidth="1"/>
    <col min="16137" max="16137" width="11.7109375" style="1" customWidth="1"/>
    <col min="16138" max="16138" width="8.7109375" style="1" customWidth="1"/>
    <col min="16139" max="16139" width="14.140625" style="1" customWidth="1"/>
    <col min="16140" max="16140" width="14.140625" style="1" bestFit="1" customWidth="1"/>
    <col min="16141" max="16141" width="14" style="1" customWidth="1"/>
    <col min="16142" max="16384" width="11.42578125" style="1"/>
  </cols>
  <sheetData>
    <row r="1" spans="1:16" x14ac:dyDescent="0.2">
      <c r="A1" s="1373" t="s">
        <v>0</v>
      </c>
      <c r="B1" s="1374"/>
      <c r="C1" s="1374"/>
      <c r="D1" s="1374"/>
      <c r="E1" s="1374"/>
      <c r="F1" s="1374"/>
      <c r="G1" s="1374"/>
      <c r="H1" s="1374"/>
      <c r="I1" s="1374"/>
      <c r="J1" s="1374"/>
      <c r="K1" s="1374"/>
      <c r="L1" s="1374"/>
      <c r="M1" s="1375"/>
    </row>
    <row r="2" spans="1:16" x14ac:dyDescent="0.2">
      <c r="A2" s="1376" t="s">
        <v>1</v>
      </c>
      <c r="B2" s="1342"/>
      <c r="C2" s="1342"/>
      <c r="D2" s="1342"/>
      <c r="E2" s="1342"/>
      <c r="F2" s="1342"/>
      <c r="G2" s="1342"/>
      <c r="H2" s="1342"/>
      <c r="I2" s="1342"/>
      <c r="J2" s="1342"/>
      <c r="K2" s="1342"/>
      <c r="L2" s="1342"/>
      <c r="M2" s="1377"/>
    </row>
    <row r="3" spans="1:16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2</v>
      </c>
      <c r="N3" s="5"/>
      <c r="O3" s="5"/>
      <c r="P3" s="5"/>
    </row>
    <row r="4" spans="1:16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/>
      <c r="O4" s="9"/>
      <c r="P4" s="10"/>
    </row>
    <row r="5" spans="1:16" ht="24.75" customHeight="1" x14ac:dyDescent="0.2">
      <c r="A5" s="11"/>
      <c r="B5" s="12" t="s">
        <v>3</v>
      </c>
      <c r="C5" s="1411" t="s">
        <v>4</v>
      </c>
      <c r="D5" s="1411"/>
      <c r="E5" s="1411"/>
      <c r="F5" s="1411"/>
      <c r="G5" s="1411"/>
      <c r="H5" s="1411"/>
      <c r="I5" s="1411"/>
      <c r="J5" s="13"/>
      <c r="K5" s="13"/>
      <c r="L5" s="12" t="s">
        <v>5</v>
      </c>
      <c r="M5" s="14">
        <v>8076052.7999999998</v>
      </c>
      <c r="N5" s="15"/>
      <c r="O5" s="16"/>
      <c r="P5" s="16"/>
    </row>
    <row r="6" spans="1:16" x14ac:dyDescent="0.2">
      <c r="A6" s="11"/>
      <c r="B6" s="12" t="s">
        <v>6</v>
      </c>
      <c r="C6" s="17">
        <v>1</v>
      </c>
      <c r="D6" s="13"/>
      <c r="E6" s="18"/>
      <c r="F6" s="18"/>
      <c r="G6" s="18"/>
      <c r="H6" s="13"/>
      <c r="I6" s="13"/>
      <c r="J6" s="13"/>
      <c r="K6" s="13"/>
      <c r="L6" s="12" t="s">
        <v>7</v>
      </c>
      <c r="M6" s="14">
        <v>1615210.56</v>
      </c>
      <c r="N6" s="15"/>
      <c r="O6" s="16"/>
      <c r="P6" s="16"/>
    </row>
    <row r="7" spans="1:16" x14ac:dyDescent="0.2">
      <c r="A7" s="11"/>
      <c r="B7" s="12" t="s">
        <v>8</v>
      </c>
      <c r="C7" s="18" t="s">
        <v>9</v>
      </c>
      <c r="D7" s="18"/>
      <c r="E7" s="18"/>
      <c r="F7" s="18"/>
      <c r="G7" s="19"/>
      <c r="H7" s="13"/>
      <c r="I7" s="13"/>
      <c r="J7" s="13"/>
      <c r="K7" s="13"/>
      <c r="L7" s="12" t="s">
        <v>10</v>
      </c>
      <c r="M7" s="20" t="s">
        <v>11</v>
      </c>
      <c r="N7" s="15"/>
      <c r="O7" s="16"/>
      <c r="P7" s="16"/>
    </row>
    <row r="8" spans="1:16" x14ac:dyDescent="0.2">
      <c r="A8" s="11"/>
      <c r="B8" s="12" t="s">
        <v>12</v>
      </c>
      <c r="C8" s="18" t="s">
        <v>13</v>
      </c>
      <c r="D8" s="18"/>
      <c r="E8" s="18"/>
      <c r="F8" s="18"/>
      <c r="G8" s="18"/>
      <c r="H8" s="13"/>
      <c r="I8" s="13"/>
      <c r="J8" s="13"/>
      <c r="K8" s="13"/>
      <c r="L8" s="13"/>
      <c r="M8" s="8"/>
      <c r="N8" s="16"/>
      <c r="O8" s="16"/>
      <c r="P8" s="16"/>
    </row>
    <row r="9" spans="1:16" x14ac:dyDescent="0.2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8"/>
    </row>
    <row r="10" spans="1:16" ht="13.5" thickBot="1" x14ac:dyDescent="0.25">
      <c r="A10" s="1378" t="s">
        <v>14</v>
      </c>
      <c r="B10" s="1379"/>
      <c r="C10" s="1379"/>
      <c r="D10" s="1379"/>
      <c r="E10" s="1379"/>
      <c r="F10" s="1380"/>
      <c r="G10" s="1381" t="s">
        <v>15</v>
      </c>
      <c r="H10" s="1382"/>
      <c r="I10" s="1382"/>
      <c r="J10" s="1382"/>
      <c r="K10" s="1383" t="s">
        <v>16</v>
      </c>
      <c r="L10" s="1384"/>
      <c r="M10" s="1385"/>
    </row>
    <row r="11" spans="1:16" ht="13.5" thickBot="1" x14ac:dyDescent="0.25">
      <c r="A11" s="21" t="s">
        <v>17</v>
      </c>
      <c r="B11" s="22" t="s">
        <v>18</v>
      </c>
      <c r="C11" s="22" t="s">
        <v>19</v>
      </c>
      <c r="D11" s="22" t="s">
        <v>20</v>
      </c>
      <c r="E11" s="23" t="s">
        <v>21</v>
      </c>
      <c r="F11" s="24" t="s">
        <v>22</v>
      </c>
      <c r="G11" s="25" t="s">
        <v>23</v>
      </c>
      <c r="H11" s="26" t="s">
        <v>24</v>
      </c>
      <c r="I11" s="27" t="s">
        <v>25</v>
      </c>
      <c r="J11" s="28" t="s">
        <v>26</v>
      </c>
      <c r="K11" s="29" t="s">
        <v>23</v>
      </c>
      <c r="L11" s="30" t="s">
        <v>24</v>
      </c>
      <c r="M11" s="30" t="s">
        <v>25</v>
      </c>
      <c r="N11" s="31"/>
    </row>
    <row r="12" spans="1:16" ht="12" customHeight="1" x14ac:dyDescent="0.2">
      <c r="A12" s="32">
        <v>1</v>
      </c>
      <c r="B12" s="33" t="s">
        <v>27</v>
      </c>
      <c r="C12" s="34"/>
      <c r="D12" s="35"/>
      <c r="E12" s="36"/>
      <c r="F12" s="36"/>
      <c r="G12" s="37"/>
      <c r="H12" s="37"/>
      <c r="I12" s="38"/>
      <c r="J12" s="39"/>
      <c r="K12" s="40"/>
      <c r="L12" s="41"/>
      <c r="M12" s="41"/>
      <c r="N12" s="42"/>
    </row>
    <row r="13" spans="1:16" ht="12" customHeight="1" x14ac:dyDescent="0.2">
      <c r="A13" s="43">
        <v>1.01</v>
      </c>
      <c r="B13" s="44" t="s">
        <v>28</v>
      </c>
      <c r="C13" s="45" t="s">
        <v>29</v>
      </c>
      <c r="D13" s="46">
        <v>360</v>
      </c>
      <c r="E13" s="47">
        <v>116.8793</v>
      </c>
      <c r="F13" s="48">
        <f>D13*E13</f>
        <v>42076.548000000003</v>
      </c>
      <c r="G13" s="49"/>
      <c r="H13" s="50">
        <v>300</v>
      </c>
      <c r="I13" s="51">
        <f>G13+H13</f>
        <v>300</v>
      </c>
      <c r="J13" s="51">
        <f>(I13/D13)*100</f>
        <v>83.333333333333343</v>
      </c>
      <c r="K13" s="52"/>
      <c r="L13" s="53">
        <f>H13*E13</f>
        <v>35063.79</v>
      </c>
      <c r="M13" s="41">
        <f>K13+L13</f>
        <v>35063.79</v>
      </c>
      <c r="N13" s="42"/>
    </row>
    <row r="14" spans="1:16" ht="12" customHeight="1" x14ac:dyDescent="0.2">
      <c r="A14" s="43">
        <v>1.02</v>
      </c>
      <c r="B14" s="44" t="s">
        <v>30</v>
      </c>
      <c r="C14" s="45" t="s">
        <v>31</v>
      </c>
      <c r="D14" s="46">
        <v>1</v>
      </c>
      <c r="E14" s="54">
        <v>32069.72</v>
      </c>
      <c r="F14" s="48">
        <f>D14*E14</f>
        <v>32069.72</v>
      </c>
      <c r="G14" s="49"/>
      <c r="H14" s="37">
        <v>0.25</v>
      </c>
      <c r="I14" s="51">
        <f t="shared" ref="I14:I27" si="0">G14+H14</f>
        <v>0.25</v>
      </c>
      <c r="J14" s="51">
        <f t="shared" ref="J14:J32" si="1">(I14/D14)*100</f>
        <v>25</v>
      </c>
      <c r="K14" s="52"/>
      <c r="L14" s="53">
        <f t="shared" ref="L14:L22" si="2">H14*E14</f>
        <v>8017.43</v>
      </c>
      <c r="M14" s="41">
        <f>K14+L14</f>
        <v>8017.43</v>
      </c>
      <c r="N14" s="42"/>
    </row>
    <row r="15" spans="1:16" ht="12" customHeight="1" x14ac:dyDescent="0.2">
      <c r="A15" s="43">
        <v>1.03</v>
      </c>
      <c r="B15" s="44" t="s">
        <v>32</v>
      </c>
      <c r="C15" s="45" t="s">
        <v>31</v>
      </c>
      <c r="D15" s="46">
        <v>1</v>
      </c>
      <c r="E15" s="54">
        <v>33064.199999999997</v>
      </c>
      <c r="F15" s="48">
        <f>D15*E15</f>
        <v>33064.199999999997</v>
      </c>
      <c r="G15" s="49"/>
      <c r="H15" s="37">
        <v>0.25</v>
      </c>
      <c r="I15" s="51">
        <f t="shared" si="0"/>
        <v>0.25</v>
      </c>
      <c r="J15" s="51">
        <f t="shared" si="1"/>
        <v>25</v>
      </c>
      <c r="K15" s="52"/>
      <c r="L15" s="53">
        <f t="shared" si="2"/>
        <v>8266.0499999999993</v>
      </c>
      <c r="M15" s="41">
        <f>K15+L15</f>
        <v>8266.0499999999993</v>
      </c>
      <c r="N15" s="42"/>
    </row>
    <row r="16" spans="1:16" ht="12.75" customHeight="1" x14ac:dyDescent="0.2">
      <c r="A16" s="43">
        <v>1.04</v>
      </c>
      <c r="B16" s="44" t="s">
        <v>33</v>
      </c>
      <c r="C16" s="55" t="s">
        <v>34</v>
      </c>
      <c r="D16" s="46">
        <v>1</v>
      </c>
      <c r="E16" s="54">
        <v>141038.67000000001</v>
      </c>
      <c r="F16" s="48">
        <f>D16*E16</f>
        <v>141038.67000000001</v>
      </c>
      <c r="G16" s="49"/>
      <c r="H16" s="37">
        <v>0.5</v>
      </c>
      <c r="I16" s="51">
        <f t="shared" si="0"/>
        <v>0.5</v>
      </c>
      <c r="J16" s="51">
        <f t="shared" si="1"/>
        <v>50</v>
      </c>
      <c r="K16" s="52"/>
      <c r="L16" s="53">
        <f t="shared" si="2"/>
        <v>70519.335000000006</v>
      </c>
      <c r="M16" s="56">
        <f>K16+L16</f>
        <v>70519.335000000006</v>
      </c>
      <c r="N16" s="57"/>
    </row>
    <row r="17" spans="1:14" ht="13.5" customHeight="1" x14ac:dyDescent="0.2">
      <c r="A17" s="58"/>
      <c r="B17" s="59" t="s">
        <v>35</v>
      </c>
      <c r="C17" s="58"/>
      <c r="D17" s="36"/>
      <c r="E17" s="60"/>
      <c r="F17" s="61">
        <f>SUM(F13:F16)</f>
        <v>248249.13800000004</v>
      </c>
      <c r="G17" s="49"/>
      <c r="H17" s="37"/>
      <c r="I17" s="51"/>
      <c r="J17" s="51"/>
      <c r="K17" s="62"/>
      <c r="L17" s="63">
        <f>SUM(L13:L16)</f>
        <v>121866.60500000001</v>
      </c>
      <c r="M17" s="62">
        <f>K17+L17</f>
        <v>121866.60500000001</v>
      </c>
      <c r="N17" s="57"/>
    </row>
    <row r="18" spans="1:14" ht="12.75" customHeight="1" x14ac:dyDescent="0.2">
      <c r="A18" s="32">
        <v>2</v>
      </c>
      <c r="B18" s="59" t="s">
        <v>36</v>
      </c>
      <c r="C18" s="35"/>
      <c r="D18" s="36"/>
      <c r="E18" s="36"/>
      <c r="F18" s="64"/>
      <c r="G18" s="49"/>
      <c r="H18" s="37"/>
      <c r="I18" s="51"/>
      <c r="J18" s="51"/>
      <c r="K18" s="65"/>
      <c r="L18" s="53"/>
      <c r="M18" s="41"/>
      <c r="N18" s="57"/>
    </row>
    <row r="19" spans="1:14" ht="12.95" customHeight="1" x14ac:dyDescent="0.25">
      <c r="A19" s="66">
        <v>2.0099999999999998</v>
      </c>
      <c r="B19" s="67" t="s">
        <v>37</v>
      </c>
      <c r="C19" s="68" t="s">
        <v>38</v>
      </c>
      <c r="D19" s="69">
        <v>802.2</v>
      </c>
      <c r="E19" s="70">
        <v>218.72519</v>
      </c>
      <c r="F19" s="48">
        <f>D19*E19</f>
        <v>175461.34741800002</v>
      </c>
      <c r="G19" s="49"/>
      <c r="H19" s="37">
        <v>280.14</v>
      </c>
      <c r="I19" s="51">
        <f t="shared" si="0"/>
        <v>280.14</v>
      </c>
      <c r="J19" s="51">
        <f t="shared" si="1"/>
        <v>34.921465968586382</v>
      </c>
      <c r="K19" s="52"/>
      <c r="L19" s="53">
        <f>H19*E19</f>
        <v>61273.674726599995</v>
      </c>
      <c r="M19" s="41">
        <f>K19+L19</f>
        <v>61273.674726599995</v>
      </c>
      <c r="N19" s="57"/>
    </row>
    <row r="20" spans="1:14" ht="12.75" customHeight="1" x14ac:dyDescent="0.25">
      <c r="A20" s="71">
        <v>2.02</v>
      </c>
      <c r="B20" s="67" t="s">
        <v>39</v>
      </c>
      <c r="C20" s="68" t="s">
        <v>38</v>
      </c>
      <c r="D20" s="69">
        <v>82.8</v>
      </c>
      <c r="E20" s="70">
        <v>2062.41</v>
      </c>
      <c r="F20" s="48">
        <f>D20*E20</f>
        <v>170767.54799999998</v>
      </c>
      <c r="G20" s="72"/>
      <c r="H20" s="37">
        <v>45.63</v>
      </c>
      <c r="I20" s="51">
        <f t="shared" si="0"/>
        <v>45.63</v>
      </c>
      <c r="J20" s="51">
        <f t="shared" si="1"/>
        <v>55.108695652173921</v>
      </c>
      <c r="K20" s="52"/>
      <c r="L20" s="53">
        <f>H20*E20</f>
        <v>94107.768299999996</v>
      </c>
      <c r="M20" s="41">
        <f>K20+L20</f>
        <v>94107.768299999996</v>
      </c>
      <c r="N20" s="57"/>
    </row>
    <row r="21" spans="1:14" ht="15.75" x14ac:dyDescent="0.25">
      <c r="A21" s="73">
        <v>2.0299999999999998</v>
      </c>
      <c r="B21" s="67" t="s">
        <v>40</v>
      </c>
      <c r="C21" s="68" t="s">
        <v>41</v>
      </c>
      <c r="D21" s="69">
        <v>683.43</v>
      </c>
      <c r="E21" s="54">
        <v>109.56013</v>
      </c>
      <c r="F21" s="48">
        <f>D21*E21</f>
        <v>74876.679645899989</v>
      </c>
      <c r="G21" s="74"/>
      <c r="H21" s="37"/>
      <c r="I21" s="51"/>
      <c r="J21" s="51"/>
      <c r="K21" s="52"/>
      <c r="L21" s="53"/>
      <c r="M21" s="41">
        <f>K21+L21</f>
        <v>0</v>
      </c>
      <c r="N21" s="57"/>
    </row>
    <row r="22" spans="1:14" ht="13.5" customHeight="1" x14ac:dyDescent="0.25">
      <c r="A22" s="75">
        <v>2.04</v>
      </c>
      <c r="B22" s="67" t="s">
        <v>42</v>
      </c>
      <c r="C22" s="68" t="s">
        <v>41</v>
      </c>
      <c r="D22" s="76">
        <f>+D20*1.2*1.3</f>
        <v>129.16800000000001</v>
      </c>
      <c r="E22" s="70">
        <v>423.8999767748</v>
      </c>
      <c r="F22" s="48">
        <f>D22*E22+0.85</f>
        <v>54755.162200047365</v>
      </c>
      <c r="G22" s="77"/>
      <c r="H22" s="37">
        <v>129.16999999999999</v>
      </c>
      <c r="I22" s="51">
        <f t="shared" si="0"/>
        <v>129.16999999999999</v>
      </c>
      <c r="J22" s="51">
        <f t="shared" si="1"/>
        <v>100.00154837111357</v>
      </c>
      <c r="K22" s="78"/>
      <c r="L22" s="53">
        <f t="shared" si="2"/>
        <v>54755.160000000913</v>
      </c>
      <c r="M22" s="41">
        <f>K22+L22</f>
        <v>54755.160000000913</v>
      </c>
      <c r="N22" s="57"/>
    </row>
    <row r="23" spans="1:14" ht="13.5" customHeight="1" x14ac:dyDescent="0.2">
      <c r="A23" s="79"/>
      <c r="B23" s="59" t="s">
        <v>43</v>
      </c>
      <c r="C23" s="35"/>
      <c r="D23" s="36"/>
      <c r="E23" s="36"/>
      <c r="F23" s="80">
        <f>F19+F20+F21+F22</f>
        <v>475860.73726394732</v>
      </c>
      <c r="G23" s="37"/>
      <c r="H23" s="37"/>
      <c r="I23" s="51"/>
      <c r="J23" s="51"/>
      <c r="K23" s="81"/>
      <c r="L23" s="63">
        <f>SUM(L19:L22)</f>
        <v>210136.6030266009</v>
      </c>
      <c r="M23" s="82">
        <f>K23+L23</f>
        <v>210136.6030266009</v>
      </c>
      <c r="N23" s="57"/>
    </row>
    <row r="24" spans="1:14" ht="23.25" customHeight="1" x14ac:dyDescent="0.2">
      <c r="A24" s="83">
        <v>3</v>
      </c>
      <c r="B24" s="84" t="s">
        <v>44</v>
      </c>
      <c r="C24" s="85"/>
      <c r="D24" s="36"/>
      <c r="E24" s="36"/>
      <c r="F24" s="60"/>
      <c r="G24" s="86"/>
      <c r="H24" s="86"/>
      <c r="I24" s="51"/>
      <c r="J24" s="51"/>
      <c r="K24" s="87"/>
      <c r="L24" s="88"/>
      <c r="M24" s="89"/>
      <c r="N24" s="57"/>
    </row>
    <row r="25" spans="1:14" ht="25.5" customHeight="1" x14ac:dyDescent="0.2">
      <c r="A25" s="43">
        <v>3.01</v>
      </c>
      <c r="B25" s="90" t="s">
        <v>45</v>
      </c>
      <c r="C25" s="55" t="s">
        <v>46</v>
      </c>
      <c r="D25" s="91">
        <v>252</v>
      </c>
      <c r="E25" s="54">
        <v>14281.666660000001</v>
      </c>
      <c r="F25" s="92">
        <f>D25*E25</f>
        <v>3598979.9983200002</v>
      </c>
      <c r="G25" s="93"/>
      <c r="H25" s="72">
        <v>120</v>
      </c>
      <c r="I25" s="51">
        <f t="shared" si="0"/>
        <v>120</v>
      </c>
      <c r="J25" s="51">
        <f t="shared" si="1"/>
        <v>47.619047619047613</v>
      </c>
      <c r="K25" s="94"/>
      <c r="L25" s="88">
        <f>H25*E25</f>
        <v>1713799.9992000002</v>
      </c>
      <c r="M25" s="95">
        <f>K25+L25</f>
        <v>1713799.9992000002</v>
      </c>
      <c r="N25" s="57"/>
    </row>
    <row r="26" spans="1:14" ht="12.95" customHeight="1" x14ac:dyDescent="0.2">
      <c r="A26" s="43">
        <v>3.02</v>
      </c>
      <c r="B26" s="90" t="s">
        <v>47</v>
      </c>
      <c r="C26" s="55" t="s">
        <v>46</v>
      </c>
      <c r="D26" s="91">
        <v>360</v>
      </c>
      <c r="E26" s="47">
        <v>1794.2895799999999</v>
      </c>
      <c r="F26" s="96">
        <f>D26*E26</f>
        <v>645944.24879999994</v>
      </c>
      <c r="G26" s="93"/>
      <c r="H26" s="72">
        <v>191</v>
      </c>
      <c r="I26" s="51">
        <f t="shared" si="0"/>
        <v>191</v>
      </c>
      <c r="J26" s="51">
        <f t="shared" si="1"/>
        <v>53.055555555555557</v>
      </c>
      <c r="K26" s="94"/>
      <c r="L26" s="88">
        <f>H26*E26</f>
        <v>342709.30977999995</v>
      </c>
      <c r="M26" s="95">
        <f>K26+L26</f>
        <v>342709.30977999995</v>
      </c>
      <c r="N26" s="57"/>
    </row>
    <row r="27" spans="1:14" ht="12.75" customHeight="1" x14ac:dyDescent="0.2">
      <c r="A27" s="73">
        <v>3.03</v>
      </c>
      <c r="B27" s="44" t="s">
        <v>48</v>
      </c>
      <c r="C27" s="55" t="s">
        <v>46</v>
      </c>
      <c r="D27" s="91">
        <f>+D26</f>
        <v>360</v>
      </c>
      <c r="E27" s="47">
        <v>361.42</v>
      </c>
      <c r="F27" s="96">
        <f>D27*E27</f>
        <v>130111.20000000001</v>
      </c>
      <c r="G27" s="74"/>
      <c r="H27" s="49">
        <v>191</v>
      </c>
      <c r="I27" s="51">
        <f t="shared" si="0"/>
        <v>191</v>
      </c>
      <c r="J27" s="51">
        <f t="shared" si="1"/>
        <v>53.055555555555557</v>
      </c>
      <c r="K27" s="97"/>
      <c r="L27" s="88">
        <f>H27*E27</f>
        <v>69031.22</v>
      </c>
      <c r="M27" s="95">
        <f>K27+L27</f>
        <v>69031.22</v>
      </c>
      <c r="N27" s="57"/>
    </row>
    <row r="28" spans="1:14" ht="12.75" customHeight="1" x14ac:dyDescent="0.2">
      <c r="A28" s="73">
        <v>3.04</v>
      </c>
      <c r="B28" s="44" t="s">
        <v>49</v>
      </c>
      <c r="C28" s="98" t="s">
        <v>50</v>
      </c>
      <c r="D28" s="91">
        <v>1</v>
      </c>
      <c r="E28" s="47">
        <v>74560.73</v>
      </c>
      <c r="F28" s="96">
        <f>D28*E28</f>
        <v>74560.73</v>
      </c>
      <c r="G28" s="74"/>
      <c r="H28" s="37"/>
      <c r="I28" s="51"/>
      <c r="J28" s="51"/>
      <c r="K28" s="99"/>
      <c r="L28" s="88"/>
      <c r="M28" s="95"/>
      <c r="N28" s="57"/>
    </row>
    <row r="29" spans="1:14" ht="12.75" customHeight="1" x14ac:dyDescent="0.2">
      <c r="A29" s="43">
        <v>3.05</v>
      </c>
      <c r="B29" s="44" t="s">
        <v>51</v>
      </c>
      <c r="C29" s="98" t="s">
        <v>50</v>
      </c>
      <c r="D29" s="91">
        <v>1</v>
      </c>
      <c r="E29" s="54">
        <v>110000</v>
      </c>
      <c r="F29" s="96">
        <f>D29*E29</f>
        <v>110000</v>
      </c>
      <c r="G29" s="37"/>
      <c r="H29" s="37"/>
      <c r="I29" s="51"/>
      <c r="J29" s="51"/>
      <c r="K29" s="99"/>
      <c r="L29" s="88"/>
      <c r="M29" s="95"/>
      <c r="N29" s="57"/>
    </row>
    <row r="30" spans="1:14" ht="22.5" customHeight="1" x14ac:dyDescent="0.2">
      <c r="A30" s="79"/>
      <c r="B30" s="100" t="s">
        <v>44</v>
      </c>
      <c r="C30" s="35"/>
      <c r="D30" s="36"/>
      <c r="E30" s="36"/>
      <c r="F30" s="80">
        <f>J77+F27+F28+F29+F26+F25</f>
        <v>4559596.1771200001</v>
      </c>
      <c r="G30" s="37"/>
      <c r="H30" s="37"/>
      <c r="I30" s="51"/>
      <c r="J30" s="51"/>
      <c r="K30" s="101"/>
      <c r="L30" s="102">
        <f>L25+L26+L27</f>
        <v>2125540.5289800004</v>
      </c>
      <c r="M30" s="82">
        <f>K30+L30</f>
        <v>2125540.5289800004</v>
      </c>
      <c r="N30" s="57"/>
    </row>
    <row r="31" spans="1:14" ht="12.95" customHeight="1" x14ac:dyDescent="0.2">
      <c r="A31" s="103">
        <v>4</v>
      </c>
      <c r="B31" s="33" t="s">
        <v>52</v>
      </c>
      <c r="C31" s="35"/>
      <c r="D31" s="58"/>
      <c r="E31" s="36"/>
      <c r="F31" s="80"/>
      <c r="G31" s="37"/>
      <c r="H31" s="37"/>
      <c r="I31" s="51"/>
      <c r="J31" s="51"/>
      <c r="K31" s="101"/>
      <c r="L31" s="102"/>
      <c r="M31" s="82"/>
      <c r="N31" s="57"/>
    </row>
    <row r="32" spans="1:14" ht="12.95" customHeight="1" x14ac:dyDescent="0.2">
      <c r="A32" s="43">
        <v>4.01</v>
      </c>
      <c r="B32" s="90" t="s">
        <v>53</v>
      </c>
      <c r="C32" s="55" t="s">
        <v>34</v>
      </c>
      <c r="D32" s="91">
        <v>10</v>
      </c>
      <c r="E32" s="54">
        <v>2884.7</v>
      </c>
      <c r="F32" s="48">
        <f>D32*E32</f>
        <v>28847</v>
      </c>
      <c r="G32" s="37"/>
      <c r="H32" s="37">
        <v>2</v>
      </c>
      <c r="I32" s="51">
        <f>G32+H32</f>
        <v>2</v>
      </c>
      <c r="J32" s="51">
        <f t="shared" si="1"/>
        <v>20</v>
      </c>
      <c r="K32" s="101"/>
      <c r="L32" s="104">
        <v>5769.4</v>
      </c>
      <c r="M32" s="105">
        <f>K32+L32</f>
        <v>5769.4</v>
      </c>
      <c r="N32" s="57"/>
    </row>
    <row r="33" spans="1:14" ht="14.25" customHeight="1" x14ac:dyDescent="0.2">
      <c r="A33" s="43">
        <v>4.0199999999999996</v>
      </c>
      <c r="B33" s="44" t="s">
        <v>54</v>
      </c>
      <c r="C33" s="55" t="s">
        <v>50</v>
      </c>
      <c r="D33" s="91">
        <v>1</v>
      </c>
      <c r="E33" s="54">
        <v>36878.800000000003</v>
      </c>
      <c r="F33" s="48">
        <f>D33*E33</f>
        <v>36878.800000000003</v>
      </c>
      <c r="G33" s="37"/>
      <c r="H33" s="37"/>
      <c r="I33" s="51"/>
      <c r="J33" s="106"/>
      <c r="K33" s="101"/>
      <c r="L33" s="102"/>
      <c r="M33" s="82"/>
      <c r="N33" s="57"/>
    </row>
    <row r="34" spans="1:14" ht="25.5" x14ac:dyDescent="0.2">
      <c r="A34" s="43">
        <v>4.03</v>
      </c>
      <c r="B34" s="90" t="s">
        <v>55</v>
      </c>
      <c r="C34" s="107" t="s">
        <v>50</v>
      </c>
      <c r="D34" s="98">
        <v>1</v>
      </c>
      <c r="E34" s="108">
        <v>130003.47</v>
      </c>
      <c r="F34" s="109">
        <f>D34*E34</f>
        <v>130003.47</v>
      </c>
      <c r="G34" s="37"/>
      <c r="H34" s="37"/>
      <c r="I34" s="51"/>
      <c r="J34" s="106"/>
      <c r="K34" s="101"/>
      <c r="L34" s="102"/>
      <c r="M34" s="82"/>
      <c r="N34" s="57"/>
    </row>
    <row r="35" spans="1:14" ht="12" customHeight="1" x14ac:dyDescent="0.2">
      <c r="A35" s="43">
        <v>4.04</v>
      </c>
      <c r="B35" s="44" t="s">
        <v>56</v>
      </c>
      <c r="C35" s="55" t="s">
        <v>34</v>
      </c>
      <c r="D35" s="91">
        <v>4</v>
      </c>
      <c r="E35" s="54">
        <v>7735</v>
      </c>
      <c r="F35" s="96">
        <f>D35*E35</f>
        <v>30940</v>
      </c>
      <c r="G35" s="37"/>
      <c r="H35" s="37"/>
      <c r="I35" s="51"/>
      <c r="J35" s="106"/>
      <c r="K35" s="101"/>
      <c r="L35" s="102"/>
      <c r="M35" s="82"/>
      <c r="N35" s="57"/>
    </row>
    <row r="36" spans="1:14" ht="12.95" customHeight="1" x14ac:dyDescent="0.2">
      <c r="A36" s="43"/>
      <c r="B36" s="110"/>
      <c r="C36" s="35"/>
      <c r="D36" s="36"/>
      <c r="E36" s="36"/>
      <c r="F36" s="80">
        <f>SUM(F32:F35)</f>
        <v>226669.27000000002</v>
      </c>
      <c r="G36" s="37"/>
      <c r="H36" s="37"/>
      <c r="I36" s="51"/>
      <c r="J36" s="106"/>
      <c r="K36" s="101"/>
      <c r="L36" s="102"/>
      <c r="M36" s="82"/>
      <c r="N36" s="57"/>
    </row>
    <row r="37" spans="1:14" ht="12.95" customHeight="1" x14ac:dyDescent="0.2">
      <c r="A37" s="43"/>
      <c r="B37" s="33" t="s">
        <v>57</v>
      </c>
      <c r="C37" s="35"/>
      <c r="D37" s="36"/>
      <c r="E37" s="36"/>
      <c r="F37" s="80"/>
      <c r="G37" s="37"/>
      <c r="H37" s="37"/>
      <c r="I37" s="51"/>
      <c r="J37" s="106"/>
      <c r="K37" s="101"/>
      <c r="L37" s="102">
        <f>L32</f>
        <v>5769.4</v>
      </c>
      <c r="M37" s="82">
        <f>K37+L37</f>
        <v>5769.4</v>
      </c>
      <c r="N37" s="57"/>
    </row>
    <row r="38" spans="1:14" ht="12.95" customHeight="1" x14ac:dyDescent="0.2">
      <c r="A38" s="111">
        <v>5</v>
      </c>
      <c r="B38" s="33" t="s">
        <v>58</v>
      </c>
      <c r="C38" s="45"/>
      <c r="D38" s="112"/>
      <c r="E38" s="112"/>
      <c r="F38" s="113"/>
      <c r="G38" s="37"/>
      <c r="H38" s="37"/>
      <c r="I38" s="51"/>
      <c r="J38" s="106"/>
      <c r="K38" s="101"/>
      <c r="L38" s="102"/>
      <c r="M38" s="82"/>
      <c r="N38" s="57"/>
    </row>
    <row r="39" spans="1:14" ht="12.95" customHeight="1" x14ac:dyDescent="0.2">
      <c r="A39" s="114">
        <f>+A38+0.01</f>
        <v>5.01</v>
      </c>
      <c r="B39" s="90" t="s">
        <v>59</v>
      </c>
      <c r="C39" s="55" t="s">
        <v>46</v>
      </c>
      <c r="D39" s="115">
        <v>735.5</v>
      </c>
      <c r="E39" s="54">
        <v>97.2</v>
      </c>
      <c r="F39" s="96">
        <f t="shared" ref="F39:F44" si="3">D39*E39</f>
        <v>71490.600000000006</v>
      </c>
      <c r="G39" s="37"/>
      <c r="H39" s="37">
        <v>600</v>
      </c>
      <c r="I39" s="51">
        <f>G39+H39</f>
        <v>600</v>
      </c>
      <c r="J39" s="51">
        <f>(I39/D39)*100</f>
        <v>81.577158395649221</v>
      </c>
      <c r="K39" s="101"/>
      <c r="L39" s="104">
        <f>H39*E39</f>
        <v>58320</v>
      </c>
      <c r="M39" s="105">
        <f>K39+L39</f>
        <v>58320</v>
      </c>
      <c r="N39" s="57"/>
    </row>
    <row r="40" spans="1:14" ht="12.95" customHeight="1" x14ac:dyDescent="0.2">
      <c r="A40" s="114">
        <f>+A39+0.01</f>
        <v>5.0199999999999996</v>
      </c>
      <c r="B40" s="90" t="s">
        <v>60</v>
      </c>
      <c r="C40" s="55" t="s">
        <v>61</v>
      </c>
      <c r="D40" s="112">
        <v>606</v>
      </c>
      <c r="E40" s="54">
        <v>90</v>
      </c>
      <c r="F40" s="96">
        <f t="shared" si="3"/>
        <v>54540</v>
      </c>
      <c r="G40" s="37"/>
      <c r="H40" s="37"/>
      <c r="I40" s="51"/>
      <c r="J40" s="106"/>
      <c r="K40" s="101"/>
      <c r="L40" s="102"/>
      <c r="M40" s="82"/>
      <c r="N40" s="57"/>
    </row>
    <row r="41" spans="1:14" ht="12.95" customHeight="1" x14ac:dyDescent="0.2">
      <c r="A41" s="114">
        <f>+A40+0.01</f>
        <v>5.0299999999999994</v>
      </c>
      <c r="B41" s="44" t="s">
        <v>62</v>
      </c>
      <c r="C41" s="55" t="s">
        <v>61</v>
      </c>
      <c r="D41" s="112">
        <v>606</v>
      </c>
      <c r="E41" s="54">
        <v>15</v>
      </c>
      <c r="F41" s="96">
        <f t="shared" si="3"/>
        <v>9090</v>
      </c>
      <c r="G41" s="37"/>
      <c r="H41" s="37"/>
      <c r="I41" s="51"/>
      <c r="J41" s="106"/>
      <c r="K41" s="101"/>
      <c r="L41" s="102"/>
      <c r="M41" s="82"/>
      <c r="N41" s="57"/>
    </row>
    <row r="42" spans="1:14" x14ac:dyDescent="0.2">
      <c r="A42" s="114">
        <f>+A41+0.01</f>
        <v>5.0399999999999991</v>
      </c>
      <c r="B42" s="44" t="s">
        <v>63</v>
      </c>
      <c r="C42" s="55" t="s">
        <v>41</v>
      </c>
      <c r="D42" s="112">
        <v>92.35</v>
      </c>
      <c r="E42" s="54">
        <v>9000</v>
      </c>
      <c r="F42" s="96">
        <f t="shared" si="3"/>
        <v>831150</v>
      </c>
      <c r="G42" s="37"/>
      <c r="H42" s="37"/>
      <c r="I42" s="51"/>
      <c r="J42" s="106"/>
      <c r="K42" s="101"/>
      <c r="L42" s="102"/>
      <c r="M42" s="82"/>
      <c r="N42" s="57"/>
    </row>
    <row r="43" spans="1:14" ht="12.95" customHeight="1" x14ac:dyDescent="0.2">
      <c r="A43" s="58"/>
      <c r="B43" s="44" t="s">
        <v>64</v>
      </c>
      <c r="C43" s="116"/>
      <c r="D43" s="112"/>
      <c r="E43" s="116"/>
      <c r="F43" s="113"/>
      <c r="G43" s="37"/>
      <c r="H43" s="37"/>
      <c r="I43" s="37"/>
      <c r="J43" s="37"/>
      <c r="K43" s="101"/>
      <c r="L43" s="101"/>
      <c r="M43" s="101"/>
      <c r="N43" s="57"/>
    </row>
    <row r="44" spans="1:14" ht="12.95" customHeight="1" x14ac:dyDescent="0.2">
      <c r="A44" s="114">
        <f>+A42+0.01</f>
        <v>5.0499999999999989</v>
      </c>
      <c r="B44" s="117" t="s">
        <v>65</v>
      </c>
      <c r="C44" s="55" t="s">
        <v>41</v>
      </c>
      <c r="D44" s="112">
        <v>92.35</v>
      </c>
      <c r="E44" s="54">
        <v>450</v>
      </c>
      <c r="F44" s="96">
        <f t="shared" si="3"/>
        <v>41557.5</v>
      </c>
      <c r="G44" s="37"/>
      <c r="H44" s="37"/>
      <c r="I44" s="37"/>
      <c r="J44" s="37"/>
      <c r="K44" s="101"/>
      <c r="L44" s="118"/>
      <c r="M44" s="118"/>
      <c r="N44" s="57"/>
    </row>
    <row r="45" spans="1:14" ht="12.95" customHeight="1" x14ac:dyDescent="0.2">
      <c r="A45" s="119"/>
      <c r="B45" s="119" t="s">
        <v>66</v>
      </c>
      <c r="C45" s="119"/>
      <c r="D45" s="119"/>
      <c r="E45" s="119"/>
      <c r="F45" s="120">
        <f>SUM(F39:F44)</f>
        <v>1007828.1</v>
      </c>
      <c r="G45" s="37"/>
      <c r="H45" s="37"/>
      <c r="I45" s="37"/>
      <c r="J45" s="37"/>
      <c r="K45" s="101"/>
      <c r="L45" s="118">
        <f>L39</f>
        <v>58320</v>
      </c>
      <c r="M45" s="118">
        <f>K45+L45</f>
        <v>58320</v>
      </c>
      <c r="N45" s="57"/>
    </row>
    <row r="46" spans="1:14" ht="12.75" customHeight="1" x14ac:dyDescent="0.2">
      <c r="A46" s="13"/>
      <c r="B46" s="18" t="s">
        <v>67</v>
      </c>
      <c r="F46" s="121">
        <f>F45+F36+F30+F17+F23-1</f>
        <v>6518202.4223839482</v>
      </c>
      <c r="G46" s="13"/>
      <c r="H46" s="13"/>
      <c r="I46" s="13"/>
      <c r="J46" s="13"/>
      <c r="K46" s="122"/>
      <c r="L46" s="123"/>
      <c r="M46" s="123"/>
      <c r="N46" s="57"/>
    </row>
    <row r="47" spans="1:14" ht="12.75" customHeight="1" x14ac:dyDescent="0.2">
      <c r="A47" s="13"/>
      <c r="B47" s="18"/>
      <c r="F47" s="124"/>
      <c r="G47" s="13"/>
      <c r="H47" s="13"/>
      <c r="I47" s="13"/>
      <c r="J47" s="13"/>
      <c r="K47" s="122"/>
      <c r="L47" s="123"/>
      <c r="M47" s="123"/>
      <c r="N47" s="57"/>
    </row>
    <row r="48" spans="1:14" ht="12.75" customHeight="1" thickBot="1" x14ac:dyDescent="0.25">
      <c r="A48" s="13"/>
      <c r="B48" s="18"/>
      <c r="F48" s="125" t="s">
        <v>68</v>
      </c>
      <c r="G48" s="13"/>
      <c r="H48" s="13"/>
      <c r="I48" s="13"/>
      <c r="J48" s="13"/>
      <c r="K48" s="122"/>
      <c r="L48" s="123"/>
      <c r="M48" s="123"/>
      <c r="N48" s="57"/>
    </row>
    <row r="49" spans="1:14" ht="12.75" customHeight="1" thickBot="1" x14ac:dyDescent="0.25">
      <c r="A49" s="1387" t="s">
        <v>14</v>
      </c>
      <c r="B49" s="1370"/>
      <c r="C49" s="1370"/>
      <c r="D49" s="1370"/>
      <c r="E49" s="1370"/>
      <c r="F49" s="1371"/>
      <c r="G49" s="1351" t="s">
        <v>15</v>
      </c>
      <c r="H49" s="1352"/>
      <c r="I49" s="1352"/>
      <c r="J49" s="1352"/>
      <c r="K49" s="1353" t="s">
        <v>16</v>
      </c>
      <c r="L49" s="1354"/>
      <c r="M49" s="1355"/>
      <c r="N49" s="57"/>
    </row>
    <row r="50" spans="1:14" ht="12.75" customHeight="1" thickBot="1" x14ac:dyDescent="0.25">
      <c r="A50" s="126" t="s">
        <v>17</v>
      </c>
      <c r="B50" s="22" t="s">
        <v>18</v>
      </c>
      <c r="C50" s="22" t="s">
        <v>19</v>
      </c>
      <c r="D50" s="22" t="s">
        <v>20</v>
      </c>
      <c r="E50" s="23" t="s">
        <v>21</v>
      </c>
      <c r="F50" s="24" t="s">
        <v>22</v>
      </c>
      <c r="G50" s="25" t="s">
        <v>23</v>
      </c>
      <c r="H50" s="26" t="s">
        <v>24</v>
      </c>
      <c r="I50" s="27" t="s">
        <v>25</v>
      </c>
      <c r="J50" s="28" t="s">
        <v>26</v>
      </c>
      <c r="K50" s="29" t="s">
        <v>23</v>
      </c>
      <c r="L50" s="30" t="s">
        <v>24</v>
      </c>
      <c r="M50" s="127" t="s">
        <v>25</v>
      </c>
      <c r="N50" s="57"/>
    </row>
    <row r="51" spans="1:14" ht="12.75" customHeight="1" x14ac:dyDescent="0.2">
      <c r="A51" s="128">
        <v>6</v>
      </c>
      <c r="B51" s="129" t="s">
        <v>69</v>
      </c>
      <c r="C51" s="90"/>
      <c r="D51" s="90"/>
      <c r="E51" s="90"/>
      <c r="F51" s="90"/>
      <c r="G51" s="37"/>
      <c r="H51" s="37"/>
      <c r="I51" s="37"/>
      <c r="J51" s="37"/>
      <c r="K51" s="101"/>
      <c r="L51" s="101"/>
      <c r="M51" s="101"/>
      <c r="N51" s="57"/>
    </row>
    <row r="52" spans="1:14" ht="12.75" customHeight="1" x14ac:dyDescent="0.2">
      <c r="A52" s="114">
        <v>6.01</v>
      </c>
      <c r="B52" s="90" t="s">
        <v>70</v>
      </c>
      <c r="C52" s="68" t="s">
        <v>71</v>
      </c>
      <c r="D52" s="130">
        <v>1</v>
      </c>
      <c r="E52" s="131">
        <v>45000</v>
      </c>
      <c r="F52" s="132">
        <f>D52*E52</f>
        <v>45000</v>
      </c>
      <c r="G52" s="37"/>
      <c r="H52" s="37">
        <v>0.25</v>
      </c>
      <c r="I52" s="51">
        <f>G52+H52</f>
        <v>0.25</v>
      </c>
      <c r="J52" s="51">
        <f>(I52/D52)*100</f>
        <v>25</v>
      </c>
      <c r="K52" s="101"/>
      <c r="L52" s="104">
        <f>H52*E52</f>
        <v>11250</v>
      </c>
      <c r="M52" s="105">
        <f>K52+L52</f>
        <v>11250</v>
      </c>
      <c r="N52" s="57"/>
    </row>
    <row r="53" spans="1:14" ht="12.75" customHeight="1" x14ac:dyDescent="0.2">
      <c r="A53" s="114"/>
      <c r="B53" s="33" t="s">
        <v>72</v>
      </c>
      <c r="C53" s="133"/>
      <c r="D53" s="130"/>
      <c r="E53" s="131"/>
      <c r="F53" s="134">
        <f>SUM(F52)</f>
        <v>45000</v>
      </c>
      <c r="G53" s="37"/>
      <c r="H53" s="37"/>
      <c r="I53" s="51"/>
      <c r="J53" s="106"/>
      <c r="K53" s="101"/>
      <c r="L53" s="102">
        <f>L52</f>
        <v>11250</v>
      </c>
      <c r="M53" s="82">
        <f t="shared" ref="M53:M66" si="4">K53+L53</f>
        <v>11250</v>
      </c>
      <c r="N53" s="57"/>
    </row>
    <row r="54" spans="1:14" ht="12.75" customHeight="1" x14ac:dyDescent="0.2">
      <c r="A54" s="135">
        <v>7</v>
      </c>
      <c r="B54" s="33" t="s">
        <v>36</v>
      </c>
      <c r="C54" s="133"/>
      <c r="D54" s="130"/>
      <c r="E54" s="131"/>
      <c r="F54" s="132"/>
      <c r="G54" s="37"/>
      <c r="H54" s="37"/>
      <c r="I54" s="51"/>
      <c r="J54" s="106"/>
      <c r="K54" s="101"/>
      <c r="L54" s="102"/>
      <c r="M54" s="82"/>
      <c r="N54" s="57"/>
    </row>
    <row r="55" spans="1:14" ht="12.75" customHeight="1" x14ac:dyDescent="0.2">
      <c r="A55" s="35">
        <v>7.01</v>
      </c>
      <c r="B55" s="44" t="s">
        <v>73</v>
      </c>
      <c r="C55" s="35" t="s">
        <v>74</v>
      </c>
      <c r="D55" s="130">
        <v>678.6</v>
      </c>
      <c r="E55" s="136">
        <v>413</v>
      </c>
      <c r="F55" s="132">
        <f>D55*E55</f>
        <v>280261.8</v>
      </c>
      <c r="G55" s="37"/>
      <c r="H55" s="37">
        <v>222.51</v>
      </c>
      <c r="I55" s="51">
        <f>G55+H55</f>
        <v>222.51</v>
      </c>
      <c r="J55" s="51">
        <f t="shared" ref="J55:J65" si="5">(I55/D55)*100</f>
        <v>32.789566755083996</v>
      </c>
      <c r="K55" s="101"/>
      <c r="L55" s="104">
        <f>H55*E55</f>
        <v>91896.62999999999</v>
      </c>
      <c r="M55" s="105">
        <f t="shared" si="4"/>
        <v>91896.62999999999</v>
      </c>
      <c r="N55" s="57"/>
    </row>
    <row r="56" spans="1:14" ht="23.25" customHeight="1" x14ac:dyDescent="0.2">
      <c r="A56" s="114">
        <v>7.02</v>
      </c>
      <c r="B56" s="137" t="s">
        <v>75</v>
      </c>
      <c r="C56" s="138" t="s">
        <v>74</v>
      </c>
      <c r="D56" s="130">
        <v>385</v>
      </c>
      <c r="E56" s="139">
        <v>2469.67</v>
      </c>
      <c r="F56" s="140">
        <f t="shared" ref="F56:F65" si="6">D56*E56</f>
        <v>950822.95000000007</v>
      </c>
      <c r="G56" s="37"/>
      <c r="H56" s="37">
        <v>117</v>
      </c>
      <c r="I56" s="37">
        <f>G56+H56</f>
        <v>117</v>
      </c>
      <c r="J56" s="51">
        <f t="shared" si="5"/>
        <v>30.38961038961039</v>
      </c>
      <c r="K56" s="101"/>
      <c r="L56" s="104">
        <f>H56*E56</f>
        <v>288951.39</v>
      </c>
      <c r="M56" s="105">
        <f t="shared" si="4"/>
        <v>288951.39</v>
      </c>
      <c r="N56" s="57"/>
    </row>
    <row r="57" spans="1:14" x14ac:dyDescent="0.2">
      <c r="A57" s="114">
        <v>7.03</v>
      </c>
      <c r="B57" s="137" t="s">
        <v>42</v>
      </c>
      <c r="C57" s="138" t="s">
        <v>74</v>
      </c>
      <c r="D57" s="130">
        <v>852.95</v>
      </c>
      <c r="E57" s="139">
        <v>423.9</v>
      </c>
      <c r="F57" s="140">
        <f t="shared" si="6"/>
        <v>361565.505</v>
      </c>
      <c r="G57" s="37"/>
      <c r="H57" s="37">
        <v>322</v>
      </c>
      <c r="I57" s="37">
        <f t="shared" ref="I57:I65" si="7">G57+H57</f>
        <v>322</v>
      </c>
      <c r="J57" s="51">
        <f t="shared" si="5"/>
        <v>37.751333606893724</v>
      </c>
      <c r="K57" s="101"/>
      <c r="L57" s="104">
        <f t="shared" ref="L57:L65" si="8">H57*E57</f>
        <v>136495.79999999999</v>
      </c>
      <c r="M57" s="105">
        <f t="shared" si="4"/>
        <v>136495.79999999999</v>
      </c>
      <c r="N57" s="57"/>
    </row>
    <row r="58" spans="1:14" x14ac:dyDescent="0.2">
      <c r="A58" s="114"/>
      <c r="B58" s="117" t="s">
        <v>76</v>
      </c>
      <c r="C58" s="138"/>
      <c r="D58" s="130"/>
      <c r="E58" s="139"/>
      <c r="F58" s="141">
        <f>SUM(F55:F57)</f>
        <v>1592650.2549999999</v>
      </c>
      <c r="G58" s="37"/>
      <c r="H58" s="37"/>
      <c r="I58" s="37"/>
      <c r="J58" s="51"/>
      <c r="K58" s="101"/>
      <c r="L58" s="102">
        <f>SUM(L55:L57)</f>
        <v>517343.82</v>
      </c>
      <c r="M58" s="82">
        <f t="shared" si="4"/>
        <v>517343.82</v>
      </c>
      <c r="N58" s="57"/>
    </row>
    <row r="59" spans="1:14" x14ac:dyDescent="0.2">
      <c r="A59" s="135">
        <v>8</v>
      </c>
      <c r="B59" s="84" t="s">
        <v>44</v>
      </c>
      <c r="C59" s="138"/>
      <c r="D59" s="36"/>
      <c r="E59" s="142"/>
      <c r="F59" s="141"/>
      <c r="G59" s="37"/>
      <c r="H59" s="37"/>
      <c r="I59" s="37"/>
      <c r="J59" s="51"/>
      <c r="K59" s="101"/>
      <c r="L59" s="102"/>
      <c r="M59" s="82"/>
      <c r="N59" s="57"/>
    </row>
    <row r="60" spans="1:14" x14ac:dyDescent="0.2">
      <c r="A60" s="114">
        <v>8.01</v>
      </c>
      <c r="B60" s="44" t="s">
        <v>48</v>
      </c>
      <c r="C60" s="55" t="s">
        <v>46</v>
      </c>
      <c r="D60" s="143">
        <v>360</v>
      </c>
      <c r="E60" s="144">
        <v>361.42</v>
      </c>
      <c r="F60" s="140">
        <f t="shared" si="6"/>
        <v>130111.20000000001</v>
      </c>
      <c r="G60" s="37"/>
      <c r="H60" s="37"/>
      <c r="I60" s="37"/>
      <c r="J60" s="51"/>
      <c r="K60" s="101"/>
      <c r="L60" s="102"/>
      <c r="M60" s="82"/>
      <c r="N60" s="57"/>
    </row>
    <row r="61" spans="1:14" ht="24.75" customHeight="1" x14ac:dyDescent="0.2">
      <c r="A61" s="135">
        <v>9</v>
      </c>
      <c r="B61" s="117" t="s">
        <v>77</v>
      </c>
      <c r="C61" s="138"/>
      <c r="D61" s="36"/>
      <c r="E61" s="142"/>
      <c r="F61" s="140"/>
      <c r="G61" s="37"/>
      <c r="H61" s="37"/>
      <c r="I61" s="37"/>
      <c r="J61" s="51"/>
      <c r="K61" s="101"/>
      <c r="L61" s="102"/>
      <c r="M61" s="82"/>
      <c r="N61" s="57"/>
    </row>
    <row r="62" spans="1:14" x14ac:dyDescent="0.2">
      <c r="A62" s="114">
        <f>+A61+0.01</f>
        <v>9.01</v>
      </c>
      <c r="B62" s="137" t="s">
        <v>78</v>
      </c>
      <c r="C62" s="138" t="s">
        <v>79</v>
      </c>
      <c r="D62" s="36">
        <v>1</v>
      </c>
      <c r="E62" s="142">
        <v>100282.68</v>
      </c>
      <c r="F62" s="140">
        <f t="shared" si="6"/>
        <v>100282.68</v>
      </c>
      <c r="G62" s="37"/>
      <c r="H62" s="37">
        <v>1</v>
      </c>
      <c r="I62" s="37">
        <f t="shared" si="7"/>
        <v>1</v>
      </c>
      <c r="J62" s="51">
        <f t="shared" si="5"/>
        <v>100</v>
      </c>
      <c r="K62" s="101"/>
      <c r="L62" s="104">
        <f t="shared" si="8"/>
        <v>100282.68</v>
      </c>
      <c r="M62" s="105">
        <f t="shared" si="4"/>
        <v>100282.68</v>
      </c>
      <c r="N62" s="57"/>
    </row>
    <row r="63" spans="1:14" x14ac:dyDescent="0.2">
      <c r="A63" s="114">
        <f>+A62+0.01</f>
        <v>9.02</v>
      </c>
      <c r="B63" s="137" t="s">
        <v>80</v>
      </c>
      <c r="C63" s="138" t="s">
        <v>79</v>
      </c>
      <c r="D63" s="36">
        <v>1</v>
      </c>
      <c r="E63" s="142">
        <v>92782.68</v>
      </c>
      <c r="F63" s="140">
        <f t="shared" si="6"/>
        <v>92782.68</v>
      </c>
      <c r="G63" s="37"/>
      <c r="H63" s="37">
        <v>1</v>
      </c>
      <c r="I63" s="37">
        <f t="shared" si="7"/>
        <v>1</v>
      </c>
      <c r="J63" s="51">
        <f t="shared" si="5"/>
        <v>100</v>
      </c>
      <c r="K63" s="101"/>
      <c r="L63" s="104">
        <f t="shared" si="8"/>
        <v>92782.68</v>
      </c>
      <c r="M63" s="105">
        <f t="shared" si="4"/>
        <v>92782.68</v>
      </c>
      <c r="N63" s="57"/>
    </row>
    <row r="64" spans="1:14" x14ac:dyDescent="0.2">
      <c r="A64" s="114">
        <f>+A63+0.01</f>
        <v>9.0299999999999994</v>
      </c>
      <c r="B64" s="137" t="s">
        <v>81</v>
      </c>
      <c r="C64" s="138" t="s">
        <v>79</v>
      </c>
      <c r="D64" s="36">
        <v>1</v>
      </c>
      <c r="E64" s="142">
        <v>143902.68</v>
      </c>
      <c r="F64" s="140">
        <f t="shared" si="6"/>
        <v>143902.68</v>
      </c>
      <c r="G64" s="37"/>
      <c r="H64" s="37">
        <v>1</v>
      </c>
      <c r="I64" s="37">
        <f t="shared" si="7"/>
        <v>1</v>
      </c>
      <c r="J64" s="51">
        <f t="shared" si="5"/>
        <v>100</v>
      </c>
      <c r="K64" s="101"/>
      <c r="L64" s="104">
        <f t="shared" si="8"/>
        <v>143902.68</v>
      </c>
      <c r="M64" s="105">
        <f t="shared" si="4"/>
        <v>143902.68</v>
      </c>
      <c r="N64" s="57"/>
    </row>
    <row r="65" spans="1:14" x14ac:dyDescent="0.2">
      <c r="A65" s="114">
        <f>+A64+0.01</f>
        <v>9.0399999999999991</v>
      </c>
      <c r="B65" s="137" t="s">
        <v>82</v>
      </c>
      <c r="C65" s="138" t="s">
        <v>79</v>
      </c>
      <c r="D65" s="36">
        <v>1</v>
      </c>
      <c r="E65" s="142">
        <v>95282.68</v>
      </c>
      <c r="F65" s="140">
        <f t="shared" si="6"/>
        <v>95282.68</v>
      </c>
      <c r="G65" s="37"/>
      <c r="H65" s="37">
        <v>1</v>
      </c>
      <c r="I65" s="37">
        <f t="shared" si="7"/>
        <v>1</v>
      </c>
      <c r="J65" s="51">
        <f t="shared" si="5"/>
        <v>100</v>
      </c>
      <c r="K65" s="101"/>
      <c r="L65" s="104">
        <f t="shared" si="8"/>
        <v>95282.68</v>
      </c>
      <c r="M65" s="105">
        <f t="shared" si="4"/>
        <v>95282.68</v>
      </c>
      <c r="N65" s="57"/>
    </row>
    <row r="66" spans="1:14" x14ac:dyDescent="0.2">
      <c r="A66" s="114"/>
      <c r="B66" s="117" t="s">
        <v>83</v>
      </c>
      <c r="C66" s="138"/>
      <c r="D66" s="36"/>
      <c r="E66" s="142"/>
      <c r="F66" s="141">
        <f>SUM(F62:F65)</f>
        <v>432250.72</v>
      </c>
      <c r="G66" s="37"/>
      <c r="H66" s="37"/>
      <c r="I66" s="37"/>
      <c r="J66" s="51"/>
      <c r="K66" s="101"/>
      <c r="L66" s="102">
        <f>SUM(L62:L65)</f>
        <v>432250.72</v>
      </c>
      <c r="M66" s="82">
        <f t="shared" si="4"/>
        <v>432250.72</v>
      </c>
      <c r="N66" s="57"/>
    </row>
    <row r="67" spans="1:14" ht="27.75" customHeight="1" x14ac:dyDescent="0.2">
      <c r="A67" s="135">
        <v>10</v>
      </c>
      <c r="B67" s="117" t="s">
        <v>84</v>
      </c>
      <c r="C67" s="138"/>
      <c r="D67" s="36"/>
      <c r="E67" s="142"/>
      <c r="F67" s="140"/>
      <c r="G67" s="37"/>
      <c r="H67" s="37"/>
      <c r="I67" s="37"/>
      <c r="J67" s="51"/>
      <c r="K67" s="101"/>
      <c r="L67" s="102"/>
      <c r="M67" s="82"/>
      <c r="N67" s="57"/>
    </row>
    <row r="68" spans="1:14" x14ac:dyDescent="0.2">
      <c r="A68" s="114">
        <f>+A67+0.01</f>
        <v>10.01</v>
      </c>
      <c r="B68" s="137" t="s">
        <v>85</v>
      </c>
      <c r="C68" s="138" t="s">
        <v>50</v>
      </c>
      <c r="D68" s="130">
        <v>1</v>
      </c>
      <c r="E68" s="139">
        <v>45000</v>
      </c>
      <c r="F68" s="140">
        <f>D68*E68</f>
        <v>45000</v>
      </c>
      <c r="G68" s="37"/>
      <c r="H68" s="37">
        <v>1</v>
      </c>
      <c r="I68" s="37">
        <f>G68+H68</f>
        <v>1</v>
      </c>
      <c r="J68" s="51">
        <f>(I68/D68)*100</f>
        <v>100</v>
      </c>
      <c r="K68" s="101"/>
      <c r="L68" s="104">
        <f>H68*E68</f>
        <v>45000</v>
      </c>
      <c r="M68" s="105">
        <f>K68+L68</f>
        <v>45000</v>
      </c>
      <c r="N68" s="57"/>
    </row>
    <row r="69" spans="1:14" x14ac:dyDescent="0.2">
      <c r="A69" s="114"/>
      <c r="B69" s="117" t="s">
        <v>86</v>
      </c>
      <c r="C69" s="138"/>
      <c r="D69" s="130"/>
      <c r="E69" s="139"/>
      <c r="F69" s="141">
        <f>SUM(F68)</f>
        <v>45000</v>
      </c>
      <c r="G69" s="37"/>
      <c r="H69" s="37"/>
      <c r="I69" s="37"/>
      <c r="J69" s="51"/>
      <c r="K69" s="101"/>
      <c r="L69" s="102">
        <f>L68</f>
        <v>45000</v>
      </c>
      <c r="M69" s="82">
        <f>K69+L69</f>
        <v>45000</v>
      </c>
      <c r="N69" s="57"/>
    </row>
    <row r="70" spans="1:14" x14ac:dyDescent="0.2">
      <c r="A70" s="135">
        <v>11</v>
      </c>
      <c r="B70" s="117" t="s">
        <v>87</v>
      </c>
      <c r="C70" s="138"/>
      <c r="D70" s="130"/>
      <c r="E70" s="139"/>
      <c r="F70" s="140"/>
      <c r="G70" s="37"/>
      <c r="H70" s="37"/>
      <c r="I70" s="37"/>
      <c r="J70" s="51"/>
      <c r="K70" s="101"/>
      <c r="L70" s="102"/>
      <c r="M70" s="82"/>
      <c r="N70" s="57"/>
    </row>
    <row r="71" spans="1:14" x14ac:dyDescent="0.2">
      <c r="A71" s="114">
        <f>+A70+0.01</f>
        <v>11.01</v>
      </c>
      <c r="B71" s="137" t="s">
        <v>88</v>
      </c>
      <c r="C71" s="138" t="s">
        <v>46</v>
      </c>
      <c r="D71" s="130">
        <v>360</v>
      </c>
      <c r="E71" s="139">
        <v>141.03</v>
      </c>
      <c r="F71" s="140">
        <f>D71*E71</f>
        <v>50770.8</v>
      </c>
      <c r="G71" s="37"/>
      <c r="H71" s="37">
        <v>84</v>
      </c>
      <c r="I71" s="37">
        <f>G71+H71</f>
        <v>84</v>
      </c>
      <c r="J71" s="51">
        <f>(I71/D71)*100</f>
        <v>23.333333333333332</v>
      </c>
      <c r="K71" s="101"/>
      <c r="L71" s="104">
        <f>I71*E71</f>
        <v>11846.52</v>
      </c>
      <c r="M71" s="105">
        <f>K71+L71</f>
        <v>11846.52</v>
      </c>
      <c r="N71" s="57"/>
    </row>
    <row r="72" spans="1:14" ht="12.75" customHeight="1" x14ac:dyDescent="0.2">
      <c r="A72" s="119"/>
      <c r="B72" s="119" t="s">
        <v>89</v>
      </c>
      <c r="C72" s="119"/>
      <c r="D72" s="145"/>
      <c r="E72" s="119"/>
      <c r="F72" s="146">
        <f>SUM(F71)</f>
        <v>50770.8</v>
      </c>
      <c r="G72" s="37"/>
      <c r="H72" s="37"/>
      <c r="I72" s="37"/>
      <c r="J72" s="37"/>
      <c r="K72" s="101"/>
      <c r="L72" s="118">
        <f>L71</f>
        <v>11846.52</v>
      </c>
      <c r="M72" s="118">
        <f>K72+L72</f>
        <v>11846.52</v>
      </c>
      <c r="N72" s="57"/>
    </row>
    <row r="73" spans="1:14" ht="12.75" customHeight="1" x14ac:dyDescent="0.2">
      <c r="A73" s="135">
        <v>12</v>
      </c>
      <c r="B73" s="119" t="s">
        <v>90</v>
      </c>
      <c r="C73" s="119"/>
      <c r="D73" s="145"/>
      <c r="E73" s="119"/>
      <c r="F73" s="146"/>
      <c r="G73" s="37"/>
      <c r="H73" s="37"/>
      <c r="I73" s="37"/>
      <c r="J73" s="37"/>
      <c r="K73" s="101"/>
      <c r="L73" s="118"/>
      <c r="M73" s="118"/>
      <c r="N73" s="57"/>
    </row>
    <row r="74" spans="1:14" ht="12.75" customHeight="1" x14ac:dyDescent="0.2">
      <c r="A74" s="114">
        <f>+A73+0.01</f>
        <v>12.01</v>
      </c>
      <c r="B74" s="147" t="s">
        <v>91</v>
      </c>
      <c r="C74" s="147" t="s">
        <v>92</v>
      </c>
      <c r="D74" s="148">
        <v>30</v>
      </c>
      <c r="E74" s="149">
        <v>2000</v>
      </c>
      <c r="F74" s="150">
        <f>D74*E74</f>
        <v>60000</v>
      </c>
      <c r="G74" s="37"/>
      <c r="H74" s="37">
        <v>12</v>
      </c>
      <c r="I74" s="37">
        <f>G74+H74</f>
        <v>12</v>
      </c>
      <c r="J74" s="51">
        <f>(I74/D74)*100</f>
        <v>40</v>
      </c>
      <c r="K74" s="101"/>
      <c r="L74" s="104">
        <f>I74*E74</f>
        <v>24000</v>
      </c>
      <c r="M74" s="118"/>
      <c r="N74" s="57"/>
    </row>
    <row r="75" spans="1:14" ht="12.75" customHeight="1" x14ac:dyDescent="0.2">
      <c r="A75" s="119"/>
      <c r="B75" s="117" t="s">
        <v>93</v>
      </c>
      <c r="C75" s="119"/>
      <c r="D75" s="119"/>
      <c r="E75" s="119"/>
      <c r="F75" s="146">
        <f>SUM(F74)</f>
        <v>60000</v>
      </c>
      <c r="G75" s="37"/>
      <c r="H75" s="37"/>
      <c r="I75" s="37"/>
      <c r="J75" s="37"/>
      <c r="K75" s="101"/>
      <c r="L75" s="118">
        <f>SUM(L74)</f>
        <v>24000</v>
      </c>
      <c r="M75" s="118">
        <f>K75+L75</f>
        <v>24000</v>
      </c>
      <c r="N75" s="57"/>
    </row>
    <row r="76" spans="1:14" ht="12.75" customHeight="1" x14ac:dyDescent="0.2">
      <c r="A76" s="13"/>
      <c r="B76" s="151" t="s">
        <v>67</v>
      </c>
      <c r="C76" s="13"/>
      <c r="D76" s="13"/>
      <c r="E76" s="13"/>
      <c r="F76" s="152"/>
      <c r="G76" s="13"/>
      <c r="H76" s="13"/>
      <c r="I76" s="13"/>
      <c r="J76" s="13"/>
      <c r="K76" s="122"/>
      <c r="L76" s="123">
        <f>L30+L23+L17+L37+L45</f>
        <v>2521633.1370066013</v>
      </c>
      <c r="M76" s="123">
        <f>K76+L76</f>
        <v>2521633.1370066013</v>
      </c>
      <c r="N76" s="57"/>
    </row>
    <row r="77" spans="1:14" ht="12.75" customHeight="1" x14ac:dyDescent="0.2">
      <c r="A77" s="13"/>
      <c r="B77" s="18" t="s">
        <v>94</v>
      </c>
      <c r="C77" s="13"/>
      <c r="D77" s="13"/>
      <c r="E77" s="13"/>
      <c r="F77" s="13"/>
      <c r="G77" s="13"/>
      <c r="H77" s="13"/>
      <c r="I77" s="13"/>
      <c r="J77" s="13"/>
      <c r="K77" s="153"/>
      <c r="L77" s="123">
        <f>L72+L69+L66+L58+L53+L75</f>
        <v>1041691.06</v>
      </c>
      <c r="M77" s="123">
        <f>K77+L77</f>
        <v>1041691.06</v>
      </c>
      <c r="N77" s="57"/>
    </row>
    <row r="78" spans="1:14" ht="12.75" customHeight="1" x14ac:dyDescent="0.2">
      <c r="A78" s="13"/>
      <c r="B78" s="18" t="s">
        <v>95</v>
      </c>
      <c r="C78" s="13"/>
      <c r="D78" s="13"/>
      <c r="E78" s="13"/>
      <c r="F78" s="13"/>
      <c r="G78" s="13"/>
      <c r="H78" s="13"/>
      <c r="I78" s="13"/>
      <c r="J78" s="13"/>
      <c r="K78" s="122"/>
      <c r="L78" s="123">
        <f>SUM(L76:L77)</f>
        <v>3563324.1970066014</v>
      </c>
      <c r="M78" s="123">
        <f>SUM(M76:M77)</f>
        <v>3563324.1970066014</v>
      </c>
      <c r="N78" s="57"/>
    </row>
    <row r="79" spans="1:14" ht="12.75" customHeight="1" x14ac:dyDescent="0.2">
      <c r="A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57"/>
    </row>
    <row r="80" spans="1:14" ht="12.75" customHeight="1" x14ac:dyDescent="0.2">
      <c r="A80" s="13"/>
      <c r="C80" s="13"/>
      <c r="D80" s="13"/>
      <c r="E80" s="13"/>
      <c r="F80" s="13"/>
      <c r="G80" s="13"/>
      <c r="H80" s="13"/>
      <c r="I80" s="13"/>
      <c r="J80" s="13"/>
      <c r="K80" s="13"/>
      <c r="L80" s="154"/>
      <c r="M80" s="13"/>
      <c r="N80" s="57"/>
    </row>
    <row r="81" spans="1:14" ht="12.75" customHeight="1" x14ac:dyDescent="0.2">
      <c r="A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57"/>
    </row>
    <row r="82" spans="1:14" ht="12.75" customHeight="1" x14ac:dyDescent="0.2">
      <c r="A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57"/>
    </row>
    <row r="83" spans="1:14" ht="12.75" customHeight="1" x14ac:dyDescent="0.2">
      <c r="N83" s="57"/>
    </row>
    <row r="84" spans="1:14" ht="12.75" customHeight="1" x14ac:dyDescent="0.2">
      <c r="N84" s="57"/>
    </row>
    <row r="85" spans="1:14" ht="12.75" customHeight="1" x14ac:dyDescent="0.2">
      <c r="K85" s="15" t="s">
        <v>96</v>
      </c>
      <c r="N85" s="57"/>
    </row>
    <row r="86" spans="1:14" ht="12.75" customHeight="1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57"/>
    </row>
    <row r="87" spans="1:14" x14ac:dyDescent="0.2">
      <c r="A87" s="1412" t="s">
        <v>0</v>
      </c>
      <c r="B87" s="1343"/>
      <c r="C87" s="1343"/>
      <c r="D87" s="1343"/>
      <c r="E87" s="1343"/>
      <c r="F87" s="1343"/>
      <c r="G87" s="1343"/>
      <c r="H87" s="1343"/>
      <c r="I87" s="1343"/>
      <c r="J87" s="1343"/>
      <c r="K87" s="1343"/>
      <c r="L87" s="1343"/>
      <c r="M87" s="1343"/>
      <c r="N87" s="57"/>
    </row>
    <row r="88" spans="1:14" x14ac:dyDescent="0.2">
      <c r="A88" s="1413" t="s">
        <v>1</v>
      </c>
      <c r="B88" s="1342"/>
      <c r="C88" s="1342"/>
      <c r="D88" s="1342"/>
      <c r="E88" s="1342"/>
      <c r="F88" s="1342"/>
      <c r="G88" s="1342"/>
      <c r="H88" s="1342"/>
      <c r="I88" s="1342"/>
      <c r="J88" s="1342"/>
      <c r="K88" s="1342"/>
      <c r="L88" s="1342"/>
      <c r="M88" s="1342"/>
      <c r="N88" s="57"/>
    </row>
    <row r="89" spans="1:14" x14ac:dyDescent="0.2">
      <c r="A89" s="15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157" t="s">
        <v>97</v>
      </c>
      <c r="N89" s="57"/>
    </row>
    <row r="90" spans="1:14" x14ac:dyDescent="0.2">
      <c r="A90" s="15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13"/>
      <c r="N90" s="57"/>
    </row>
    <row r="91" spans="1:14" ht="26.25" customHeight="1" x14ac:dyDescent="0.2">
      <c r="A91" s="159"/>
      <c r="B91" s="12" t="s">
        <v>3</v>
      </c>
      <c r="C91" s="1411" t="s">
        <v>4</v>
      </c>
      <c r="D91" s="1411"/>
      <c r="E91" s="1411"/>
      <c r="F91" s="1411"/>
      <c r="G91" s="1411"/>
      <c r="H91" s="1411"/>
      <c r="I91" s="1411"/>
      <c r="J91" s="1411"/>
      <c r="K91" s="13"/>
      <c r="L91" s="12" t="s">
        <v>5</v>
      </c>
      <c r="M91" s="160">
        <v>8076052.7999999998</v>
      </c>
      <c r="N91" s="57"/>
    </row>
    <row r="92" spans="1:14" x14ac:dyDescent="0.2">
      <c r="A92" s="13"/>
      <c r="B92" s="12" t="s">
        <v>6</v>
      </c>
      <c r="C92" s="17">
        <v>1</v>
      </c>
      <c r="D92" s="13"/>
      <c r="E92" s="18"/>
      <c r="F92" s="18"/>
      <c r="G92" s="18"/>
      <c r="H92" s="13"/>
      <c r="I92" s="13"/>
      <c r="J92" s="13"/>
      <c r="K92" s="13"/>
      <c r="L92" s="12" t="s">
        <v>7</v>
      </c>
      <c r="M92" s="160">
        <v>1615210.56</v>
      </c>
      <c r="N92" s="57"/>
    </row>
    <row r="93" spans="1:14" x14ac:dyDescent="0.2">
      <c r="A93" s="13"/>
      <c r="B93" s="12" t="s">
        <v>8</v>
      </c>
      <c r="C93" s="18" t="s">
        <v>9</v>
      </c>
      <c r="D93" s="18"/>
      <c r="E93" s="18"/>
      <c r="F93" s="18"/>
      <c r="G93" s="19"/>
      <c r="H93" s="13"/>
      <c r="I93" s="13"/>
      <c r="J93" s="13"/>
      <c r="K93" s="13"/>
      <c r="L93" s="12" t="s">
        <v>10</v>
      </c>
      <c r="M93" s="161" t="s">
        <v>11</v>
      </c>
      <c r="N93" s="162"/>
    </row>
    <row r="94" spans="1:14" x14ac:dyDescent="0.2">
      <c r="A94" s="13"/>
      <c r="B94" s="12" t="s">
        <v>12</v>
      </c>
      <c r="C94" s="18" t="s">
        <v>13</v>
      </c>
      <c r="D94" s="18"/>
      <c r="E94" s="18"/>
      <c r="F94" s="18"/>
      <c r="G94" s="18"/>
      <c r="H94" s="13"/>
      <c r="I94" s="13"/>
      <c r="J94" s="13"/>
      <c r="K94" s="13"/>
      <c r="L94" s="13"/>
      <c r="M94" s="13"/>
      <c r="N94" s="162"/>
    </row>
    <row r="95" spans="1:14" x14ac:dyDescent="0.2">
      <c r="A95" s="13"/>
      <c r="B95" s="12"/>
      <c r="C95" s="18"/>
      <c r="D95" s="18"/>
      <c r="E95" s="18"/>
      <c r="F95" s="18"/>
      <c r="G95" s="18"/>
      <c r="H95" s="13"/>
      <c r="I95" s="13"/>
      <c r="J95" s="13"/>
      <c r="K95" s="13"/>
      <c r="L95" s="13"/>
      <c r="M95" s="13"/>
      <c r="N95" s="162"/>
    </row>
    <row r="96" spans="1:14" x14ac:dyDescent="0.2">
      <c r="A96" s="13"/>
      <c r="B96" s="12"/>
      <c r="C96" s="18"/>
      <c r="D96" s="18"/>
      <c r="E96" s="18"/>
      <c r="F96" s="18"/>
      <c r="G96" s="18"/>
      <c r="H96" s="13"/>
      <c r="I96" s="13"/>
      <c r="J96" s="13"/>
      <c r="K96" s="13"/>
      <c r="L96" s="13"/>
      <c r="M96" s="13"/>
      <c r="N96" s="162"/>
    </row>
    <row r="97" spans="1:14" x14ac:dyDescent="0.2">
      <c r="A97" s="13"/>
      <c r="B97" s="12"/>
      <c r="C97" s="18"/>
      <c r="D97" s="18"/>
      <c r="E97" s="18"/>
      <c r="F97" s="18"/>
      <c r="G97" s="18"/>
      <c r="H97" s="13"/>
      <c r="I97" s="13"/>
      <c r="J97" s="13"/>
      <c r="K97" s="13"/>
      <c r="L97" s="13"/>
      <c r="M97" s="13"/>
      <c r="N97" s="162"/>
    </row>
    <row r="98" spans="1:14" x14ac:dyDescent="0.2">
      <c r="A98" s="13"/>
      <c r="B98" s="12"/>
      <c r="C98" s="18"/>
      <c r="D98" s="18"/>
      <c r="E98" s="1343" t="s">
        <v>98</v>
      </c>
      <c r="F98" s="1343"/>
      <c r="G98" s="163"/>
      <c r="H98" s="18" t="s">
        <v>23</v>
      </c>
      <c r="I98" s="18"/>
      <c r="J98" s="1343" t="s">
        <v>24</v>
      </c>
      <c r="K98" s="1343"/>
      <c r="L98" s="1343" t="s">
        <v>25</v>
      </c>
      <c r="M98" s="1343"/>
      <c r="N98" s="162"/>
    </row>
    <row r="99" spans="1:14" x14ac:dyDescent="0.2">
      <c r="A99" s="13"/>
      <c r="B99" s="17" t="s">
        <v>99</v>
      </c>
      <c r="C99" s="18"/>
      <c r="D99" s="18"/>
      <c r="E99" s="1393">
        <f>F46</f>
        <v>6518202.4223839482</v>
      </c>
      <c r="F99" s="1393"/>
      <c r="G99" s="153"/>
      <c r="H99" s="153"/>
      <c r="I99" s="153"/>
      <c r="J99" s="1386">
        <f>L78</f>
        <v>3563324.1970066014</v>
      </c>
      <c r="K99" s="1386"/>
      <c r="L99" s="1393">
        <f>H99+J99</f>
        <v>3563324.1970066014</v>
      </c>
      <c r="M99" s="1393"/>
      <c r="N99" s="162"/>
    </row>
    <row r="100" spans="1:14" x14ac:dyDescent="0.2">
      <c r="A100" s="13"/>
      <c r="B100" s="17" t="s">
        <v>100</v>
      </c>
      <c r="C100" s="18"/>
      <c r="D100" s="18"/>
      <c r="E100" s="153"/>
      <c r="F100" s="153"/>
      <c r="G100" s="153"/>
      <c r="H100" s="164"/>
      <c r="I100" s="164"/>
      <c r="J100" s="164"/>
      <c r="K100" s="164"/>
      <c r="L100" s="164"/>
      <c r="M100" s="164"/>
      <c r="N100" s="162"/>
    </row>
    <row r="101" spans="1:14" x14ac:dyDescent="0.2">
      <c r="A101" s="13"/>
      <c r="B101" s="17"/>
      <c r="C101" s="18"/>
      <c r="D101" s="18"/>
      <c r="E101" s="153"/>
      <c r="F101" s="153"/>
      <c r="G101" s="153"/>
      <c r="H101" s="164"/>
      <c r="I101" s="164"/>
      <c r="J101" s="164"/>
      <c r="K101" s="164"/>
      <c r="L101" s="164"/>
      <c r="M101" s="164"/>
      <c r="N101" s="162"/>
    </row>
    <row r="102" spans="1:14" x14ac:dyDescent="0.2">
      <c r="A102" s="13"/>
      <c r="B102" s="17" t="s">
        <v>101</v>
      </c>
      <c r="C102" s="18"/>
      <c r="D102" s="18"/>
      <c r="E102" s="153"/>
      <c r="F102" s="153"/>
      <c r="G102" s="153"/>
      <c r="H102" s="164"/>
      <c r="I102" s="164"/>
      <c r="J102" s="164"/>
      <c r="K102" s="164"/>
      <c r="L102" s="164"/>
      <c r="M102" s="164"/>
      <c r="N102" s="162"/>
    </row>
    <row r="103" spans="1:14" x14ac:dyDescent="0.2">
      <c r="A103" s="165"/>
      <c r="B103" s="18" t="s">
        <v>102</v>
      </c>
      <c r="C103" s="166"/>
      <c r="D103" s="166">
        <v>3.5000000000000003E-2</v>
      </c>
      <c r="E103" s="167"/>
      <c r="F103" s="168">
        <f>D103*E99</f>
        <v>228137.08478343821</v>
      </c>
      <c r="G103" s="169"/>
      <c r="H103" s="170"/>
      <c r="I103" s="170"/>
      <c r="J103" s="1393">
        <f>J99*D103</f>
        <v>124716.34689523106</v>
      </c>
      <c r="K103" s="1393"/>
      <c r="L103" s="1386">
        <f t="shared" ref="L103:L109" si="9">H103+J103</f>
        <v>124716.34689523106</v>
      </c>
      <c r="M103" s="1386"/>
      <c r="N103" s="162"/>
    </row>
    <row r="104" spans="1:14" x14ac:dyDescent="0.2">
      <c r="A104" s="165"/>
      <c r="B104" s="18" t="s">
        <v>103</v>
      </c>
      <c r="C104" s="166"/>
      <c r="D104" s="171">
        <v>0.1</v>
      </c>
      <c r="E104" s="167"/>
      <c r="F104" s="168">
        <f>D104*E99</f>
        <v>651820.24223839492</v>
      </c>
      <c r="G104" s="169"/>
      <c r="H104" s="170"/>
      <c r="I104" s="170"/>
      <c r="J104" s="1393">
        <f>J99*D104</f>
        <v>356332.41970066016</v>
      </c>
      <c r="K104" s="1393"/>
      <c r="L104" s="1386">
        <f t="shared" si="9"/>
        <v>356332.41970066016</v>
      </c>
      <c r="M104" s="1386"/>
      <c r="N104" s="162"/>
    </row>
    <row r="105" spans="1:14" x14ac:dyDescent="0.2">
      <c r="A105" s="165"/>
      <c r="B105" s="18" t="s">
        <v>104</v>
      </c>
      <c r="C105" s="166"/>
      <c r="D105" s="171">
        <v>0.18</v>
      </c>
      <c r="E105" s="167"/>
      <c r="F105" s="168">
        <f>D105*F104</f>
        <v>117327.64360291108</v>
      </c>
      <c r="G105" s="169"/>
      <c r="H105" s="170"/>
      <c r="I105" s="170"/>
      <c r="J105" s="1393">
        <f>J104*D105</f>
        <v>64139.835546118826</v>
      </c>
      <c r="K105" s="1393"/>
      <c r="L105" s="1386">
        <f t="shared" si="9"/>
        <v>64139.835546118826</v>
      </c>
      <c r="M105" s="1386"/>
      <c r="N105" s="162"/>
    </row>
    <row r="106" spans="1:14" x14ac:dyDescent="0.2">
      <c r="A106" s="165"/>
      <c r="B106" s="18" t="s">
        <v>105</v>
      </c>
      <c r="C106" s="166"/>
      <c r="D106" s="172">
        <v>3.5000000000000003E-2</v>
      </c>
      <c r="E106" s="167"/>
      <c r="F106" s="168">
        <f>D106*E99</f>
        <v>228137.08478343821</v>
      </c>
      <c r="G106" s="169"/>
      <c r="H106" s="170"/>
      <c r="I106" s="170"/>
      <c r="J106" s="1393">
        <f>J99*D106</f>
        <v>124716.34689523106</v>
      </c>
      <c r="K106" s="1393"/>
      <c r="L106" s="1386">
        <f t="shared" si="9"/>
        <v>124716.34689523106</v>
      </c>
      <c r="M106" s="1386"/>
      <c r="N106" s="162"/>
    </row>
    <row r="107" spans="1:14" x14ac:dyDescent="0.2">
      <c r="A107" s="165"/>
      <c r="B107" s="18" t="s">
        <v>106</v>
      </c>
      <c r="C107" s="171"/>
      <c r="D107" s="173">
        <v>0.04</v>
      </c>
      <c r="E107" s="167"/>
      <c r="F107" s="168">
        <f>D107*E99</f>
        <v>260728.09689535794</v>
      </c>
      <c r="G107" s="169"/>
      <c r="H107" s="153"/>
      <c r="I107" s="153"/>
      <c r="J107" s="1393">
        <f>J99*D107</f>
        <v>142532.96788026407</v>
      </c>
      <c r="K107" s="1393"/>
      <c r="L107" s="1386">
        <f t="shared" si="9"/>
        <v>142532.96788026407</v>
      </c>
      <c r="M107" s="1386"/>
      <c r="N107" s="162"/>
    </row>
    <row r="108" spans="1:14" x14ac:dyDescent="0.2">
      <c r="A108" s="165"/>
      <c r="B108" s="18" t="s">
        <v>107</v>
      </c>
      <c r="C108" s="166"/>
      <c r="D108" s="171">
        <v>0.01</v>
      </c>
      <c r="E108" s="167"/>
      <c r="F108" s="168">
        <f>D108*E99</f>
        <v>65182.024223839486</v>
      </c>
      <c r="G108" s="169"/>
      <c r="H108" s="153"/>
      <c r="I108" s="153"/>
      <c r="J108" s="1393">
        <f>J99*D108</f>
        <v>35633.241970066018</v>
      </c>
      <c r="K108" s="1393"/>
      <c r="L108" s="1386">
        <f t="shared" si="9"/>
        <v>35633.241970066018</v>
      </c>
      <c r="M108" s="1386"/>
      <c r="N108" s="162"/>
    </row>
    <row r="109" spans="1:14" x14ac:dyDescent="0.2">
      <c r="A109" s="165"/>
      <c r="B109" s="18" t="s">
        <v>108</v>
      </c>
      <c r="C109" s="166"/>
      <c r="D109" s="166">
        <v>1E-3</v>
      </c>
      <c r="E109" s="167"/>
      <c r="F109" s="168">
        <f>D109*E99</f>
        <v>6518.202422383948</v>
      </c>
      <c r="G109" s="169"/>
      <c r="H109" s="153"/>
      <c r="I109" s="153"/>
      <c r="J109" s="1393">
        <f>J99*D109</f>
        <v>3563.3241970066015</v>
      </c>
      <c r="K109" s="1393"/>
      <c r="L109" s="1386">
        <f t="shared" si="9"/>
        <v>3563.3241970066015</v>
      </c>
      <c r="M109" s="1386"/>
      <c r="N109" s="162"/>
    </row>
    <row r="110" spans="1:14" x14ac:dyDescent="0.2">
      <c r="A110" s="165"/>
      <c r="B110" s="18" t="s">
        <v>109</v>
      </c>
      <c r="C110" s="166"/>
      <c r="D110" s="166">
        <v>0</v>
      </c>
      <c r="E110" s="167"/>
      <c r="F110" s="168">
        <f>D110*E99</f>
        <v>0</v>
      </c>
      <c r="G110" s="169"/>
      <c r="H110" s="170"/>
      <c r="I110" s="170"/>
      <c r="J110" s="170"/>
      <c r="K110" s="170"/>
      <c r="L110" s="1386"/>
      <c r="M110" s="1386"/>
      <c r="N110" s="162"/>
    </row>
    <row r="111" spans="1:14" x14ac:dyDescent="0.2">
      <c r="A111" s="165"/>
      <c r="B111" s="18" t="s">
        <v>110</v>
      </c>
      <c r="C111" s="166"/>
      <c r="D111" s="174">
        <v>0</v>
      </c>
      <c r="E111" s="167"/>
      <c r="F111" s="168">
        <f>D111*E99</f>
        <v>0</v>
      </c>
      <c r="G111" s="169"/>
      <c r="H111" s="170"/>
      <c r="I111" s="170"/>
      <c r="J111" s="170"/>
      <c r="K111" s="170"/>
      <c r="L111" s="170"/>
      <c r="M111" s="175"/>
      <c r="N111" s="162"/>
    </row>
    <row r="112" spans="1:14" x14ac:dyDescent="0.2">
      <c r="A112" s="165"/>
      <c r="B112" s="176" t="s">
        <v>111</v>
      </c>
      <c r="C112" s="177"/>
      <c r="D112" s="177"/>
      <c r="E112" s="167"/>
      <c r="F112" s="178">
        <f>F103+F104+F105+F106+F107+F108+F109+F110+F111</f>
        <v>1557850.3789497635</v>
      </c>
      <c r="G112" s="169"/>
      <c r="H112" s="179"/>
      <c r="I112" s="180"/>
      <c r="J112" s="1414">
        <f>SUM(J102:K111)</f>
        <v>851634.48308457772</v>
      </c>
      <c r="K112" s="1414"/>
      <c r="L112" s="1394">
        <f>H112+J112</f>
        <v>851634.48308457772</v>
      </c>
      <c r="M112" s="1394"/>
      <c r="N112" s="162"/>
    </row>
    <row r="113" spans="1:14" x14ac:dyDescent="0.2">
      <c r="A113" s="165"/>
      <c r="B113" s="18"/>
      <c r="C113" s="171"/>
      <c r="D113" s="7"/>
      <c r="E113" s="167"/>
      <c r="F113" s="169"/>
      <c r="G113" s="169"/>
      <c r="H113" s="181"/>
      <c r="I113" s="180"/>
      <c r="J113" s="164"/>
      <c r="K113" s="182"/>
      <c r="L113" s="181"/>
      <c r="M113" s="181"/>
      <c r="N113" s="162"/>
    </row>
    <row r="114" spans="1:14" x14ac:dyDescent="0.2">
      <c r="A114" s="165"/>
      <c r="B114" s="183" t="s">
        <v>112</v>
      </c>
      <c r="C114" s="184"/>
      <c r="D114" s="185"/>
      <c r="E114" s="167"/>
      <c r="F114" s="178">
        <f>E99+F112</f>
        <v>8076052.8013337115</v>
      </c>
      <c r="G114" s="169"/>
      <c r="H114" s="186"/>
      <c r="I114" s="167"/>
      <c r="J114" s="1414">
        <f>J112+J99</f>
        <v>4414958.680091179</v>
      </c>
      <c r="K114" s="1414"/>
      <c r="L114" s="1394">
        <f>H114+J114</f>
        <v>4414958.680091179</v>
      </c>
      <c r="M114" s="1394"/>
      <c r="N114" s="162"/>
    </row>
    <row r="115" spans="1:14" x14ac:dyDescent="0.2">
      <c r="A115" s="165"/>
      <c r="B115" s="13"/>
      <c r="C115" s="187"/>
      <c r="D115" s="157"/>
      <c r="E115" s="181"/>
      <c r="F115" s="181"/>
      <c r="G115" s="181"/>
      <c r="H115" s="181"/>
      <c r="I115" s="180"/>
      <c r="J115" s="164"/>
      <c r="K115" s="182"/>
      <c r="L115" s="181"/>
      <c r="M115" s="181"/>
      <c r="N115" s="162"/>
    </row>
    <row r="116" spans="1:14" x14ac:dyDescent="0.2">
      <c r="A116" s="13"/>
      <c r="B116" s="188" t="s">
        <v>113</v>
      </c>
      <c r="C116" s="13"/>
      <c r="D116" s="13"/>
      <c r="E116" s="164"/>
      <c r="F116" s="164"/>
      <c r="G116" s="164"/>
      <c r="H116" s="164"/>
      <c r="I116" s="164"/>
      <c r="J116" s="164"/>
      <c r="K116" s="164"/>
      <c r="L116" s="164"/>
      <c r="M116" s="164"/>
      <c r="N116" s="162"/>
    </row>
    <row r="117" spans="1:14" x14ac:dyDescent="0.2">
      <c r="A117" s="13"/>
      <c r="B117" s="18" t="s">
        <v>107</v>
      </c>
      <c r="C117" s="171"/>
      <c r="D117" s="171">
        <v>0.01</v>
      </c>
      <c r="E117" s="164"/>
      <c r="F117" s="153"/>
      <c r="G117" s="164"/>
      <c r="H117" s="153"/>
      <c r="I117" s="164"/>
      <c r="J117" s="1393">
        <f>J108</f>
        <v>35633.241970066018</v>
      </c>
      <c r="K117" s="1393"/>
      <c r="L117" s="1393">
        <f>H117+J117</f>
        <v>35633.241970066018</v>
      </c>
      <c r="M117" s="1393"/>
      <c r="N117" s="162"/>
    </row>
    <row r="118" spans="1:14" x14ac:dyDescent="0.2">
      <c r="A118" s="13"/>
      <c r="B118" s="17" t="s">
        <v>108</v>
      </c>
      <c r="C118" s="13"/>
      <c r="D118" s="166">
        <v>1E-3</v>
      </c>
      <c r="E118" s="164"/>
      <c r="F118" s="164"/>
      <c r="G118" s="164"/>
      <c r="H118" s="153"/>
      <c r="I118" s="164"/>
      <c r="J118" s="1393">
        <f>J109</f>
        <v>3563.3241970066015</v>
      </c>
      <c r="K118" s="1393"/>
      <c r="L118" s="1393">
        <f>H118+J118</f>
        <v>3563.3241970066015</v>
      </c>
      <c r="M118" s="1393"/>
    </row>
    <row r="119" spans="1:14" x14ac:dyDescent="0.2">
      <c r="A119" s="13"/>
      <c r="B119" s="17" t="s">
        <v>114</v>
      </c>
      <c r="C119" s="157"/>
      <c r="D119" s="173">
        <v>0.2</v>
      </c>
      <c r="E119" s="182"/>
      <c r="F119" s="182"/>
      <c r="G119" s="182"/>
      <c r="H119" s="169"/>
      <c r="I119" s="164"/>
      <c r="J119" s="1393">
        <f>J114*D119</f>
        <v>882991.7360182358</v>
      </c>
      <c r="K119" s="1393"/>
      <c r="L119" s="1393">
        <f>H119+J119</f>
        <v>882991.7360182358</v>
      </c>
      <c r="M119" s="1393"/>
    </row>
    <row r="120" spans="1:14" x14ac:dyDescent="0.2">
      <c r="A120" s="13"/>
      <c r="B120" s="157"/>
      <c r="C120" s="157"/>
      <c r="D120" s="157"/>
      <c r="E120" s="182"/>
      <c r="F120" s="182"/>
      <c r="G120" s="182"/>
      <c r="H120" s="179"/>
      <c r="I120" s="164"/>
      <c r="J120" s="1414">
        <f>SUM(J117:J119)</f>
        <v>922188.30218530842</v>
      </c>
      <c r="K120" s="1414"/>
      <c r="L120" s="1414">
        <f>SUM(L117:L119)</f>
        <v>922188.30218530842</v>
      </c>
      <c r="M120" s="1414"/>
    </row>
    <row r="121" spans="1:14" x14ac:dyDescent="0.2">
      <c r="A121" s="13"/>
      <c r="B121" s="157"/>
      <c r="C121" s="157"/>
      <c r="D121" s="157"/>
      <c r="E121" s="182"/>
      <c r="F121" s="182"/>
      <c r="G121" s="182"/>
      <c r="H121" s="181"/>
      <c r="I121" s="164"/>
      <c r="J121" s="182"/>
      <c r="K121" s="189"/>
      <c r="L121" s="167"/>
      <c r="M121" s="189"/>
      <c r="N121" s="57"/>
    </row>
    <row r="122" spans="1:14" x14ac:dyDescent="0.2">
      <c r="A122" s="13"/>
      <c r="B122" s="17" t="s">
        <v>115</v>
      </c>
      <c r="C122" s="157"/>
      <c r="D122" s="157"/>
      <c r="E122" s="182"/>
      <c r="F122" s="182"/>
      <c r="G122" s="182"/>
      <c r="H122" s="179"/>
      <c r="I122" s="164"/>
      <c r="J122" s="1414">
        <f>J114-J120</f>
        <v>3492770.3779058708</v>
      </c>
      <c r="K122" s="1414"/>
      <c r="L122" s="1414">
        <f>L114-L120</f>
        <v>3492770.3779058708</v>
      </c>
      <c r="M122" s="1414"/>
      <c r="N122" s="162"/>
    </row>
    <row r="123" spans="1:14" x14ac:dyDescent="0.2">
      <c r="A123" s="13"/>
      <c r="B123" s="17"/>
      <c r="C123" s="157"/>
      <c r="D123" s="157"/>
      <c r="E123" s="182"/>
      <c r="F123" s="182"/>
      <c r="G123" s="182"/>
      <c r="H123" s="179"/>
      <c r="I123" s="164"/>
      <c r="J123" s="189"/>
      <c r="K123" s="189"/>
      <c r="L123" s="189"/>
      <c r="M123" s="189"/>
      <c r="N123" s="162"/>
    </row>
    <row r="124" spans="1:14" ht="15.75" x14ac:dyDescent="0.2">
      <c r="A124" s="13"/>
      <c r="B124" s="17"/>
      <c r="C124" s="157"/>
      <c r="D124" s="157"/>
      <c r="E124" s="1238" t="s">
        <v>759</v>
      </c>
      <c r="F124" s="190"/>
      <c r="G124" s="190"/>
      <c r="H124" s="179"/>
      <c r="I124" s="153"/>
      <c r="J124" s="189"/>
      <c r="K124" s="189"/>
      <c r="L124" s="189"/>
      <c r="M124" s="189"/>
      <c r="N124" s="162"/>
    </row>
    <row r="125" spans="1:14" ht="15.75" x14ac:dyDescent="0.2">
      <c r="A125" s="13"/>
      <c r="B125" s="17"/>
      <c r="C125" s="157"/>
      <c r="D125" s="157"/>
      <c r="E125" s="1238" t="s">
        <v>760</v>
      </c>
      <c r="F125" s="190"/>
      <c r="G125" s="190"/>
      <c r="H125" s="169"/>
      <c r="I125" s="153"/>
      <c r="J125" s="190"/>
      <c r="K125" s="190"/>
      <c r="L125" s="190"/>
      <c r="M125" s="190"/>
      <c r="N125" s="162"/>
    </row>
    <row r="126" spans="1:14" ht="15.75" x14ac:dyDescent="0.2">
      <c r="A126" s="13"/>
      <c r="B126" s="17"/>
      <c r="C126" s="157"/>
      <c r="D126" s="157"/>
      <c r="E126" s="1237"/>
      <c r="F126" s="182"/>
      <c r="G126" s="182"/>
      <c r="H126" s="181"/>
      <c r="I126" s="164"/>
      <c r="J126" s="182"/>
      <c r="K126" s="182"/>
      <c r="L126" s="182"/>
      <c r="M126" s="190"/>
      <c r="N126" s="162"/>
    </row>
    <row r="127" spans="1:14" x14ac:dyDescent="0.2">
      <c r="A127" s="7"/>
      <c r="B127" s="7"/>
      <c r="C127" s="7"/>
      <c r="D127" s="7" t="s">
        <v>116</v>
      </c>
      <c r="E127" s="7"/>
      <c r="F127" s="7"/>
      <c r="G127" s="7"/>
      <c r="H127" s="7" t="s">
        <v>117</v>
      </c>
      <c r="I127" s="7"/>
      <c r="J127" s="7"/>
      <c r="K127" s="7" t="s">
        <v>118</v>
      </c>
      <c r="L127" s="7"/>
      <c r="M127" s="7"/>
      <c r="N127" s="162"/>
    </row>
    <row r="128" spans="1:14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162"/>
    </row>
    <row r="129" spans="1:14" ht="22.5" customHeight="1" x14ac:dyDescent="0.2">
      <c r="B129" s="7"/>
      <c r="C129" s="7"/>
      <c r="D129" s="7" t="s">
        <v>119</v>
      </c>
      <c r="E129" s="7"/>
      <c r="F129" s="7"/>
      <c r="G129" s="7"/>
      <c r="H129" s="7" t="s">
        <v>120</v>
      </c>
      <c r="I129" s="7"/>
      <c r="J129" s="7"/>
      <c r="K129" s="191" t="s">
        <v>121</v>
      </c>
      <c r="L129" s="191"/>
      <c r="N129" s="191"/>
    </row>
    <row r="130" spans="1:14" ht="22.5" customHeight="1" x14ac:dyDescent="0.2">
      <c r="B130" s="7"/>
      <c r="C130" s="7"/>
      <c r="D130" s="7" t="s">
        <v>122</v>
      </c>
      <c r="E130" s="7"/>
      <c r="F130" s="7"/>
      <c r="G130" s="7"/>
      <c r="H130" s="7" t="s">
        <v>123</v>
      </c>
      <c r="I130" s="7"/>
      <c r="J130" s="7"/>
      <c r="K130" s="7" t="s">
        <v>124</v>
      </c>
      <c r="L130" s="7"/>
      <c r="M130" s="157"/>
      <c r="N130" s="7"/>
    </row>
    <row r="131" spans="1:14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91"/>
      <c r="N131" s="162"/>
    </row>
    <row r="132" spans="1:14" x14ac:dyDescent="0.2">
      <c r="M132" s="13"/>
      <c r="N132" s="57"/>
    </row>
    <row r="135" spans="1:14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4" x14ac:dyDescent="0.2">
      <c r="A136" s="16"/>
      <c r="B136" s="192"/>
      <c r="C136" s="193"/>
      <c r="D136" s="194"/>
      <c r="E136" s="195"/>
      <c r="F136" s="16"/>
      <c r="G136" s="16"/>
      <c r="H136" s="16"/>
      <c r="I136" s="16"/>
      <c r="J136" s="16"/>
      <c r="K136" s="16"/>
      <c r="L136" s="16"/>
      <c r="M136" s="16"/>
    </row>
    <row r="137" spans="1:14" x14ac:dyDescent="0.2">
      <c r="A137" s="16"/>
      <c r="B137" s="192"/>
      <c r="C137" s="193"/>
      <c r="D137" s="194"/>
      <c r="E137" s="195"/>
      <c r="F137" s="16"/>
      <c r="G137" s="16"/>
      <c r="H137" s="16"/>
      <c r="I137" s="16"/>
      <c r="J137" s="16"/>
      <c r="K137" s="16"/>
      <c r="L137" s="16"/>
      <c r="M137" s="16"/>
    </row>
    <row r="138" spans="1:14" x14ac:dyDescent="0.2">
      <c r="A138" s="16"/>
      <c r="B138" s="192"/>
      <c r="C138" s="193"/>
      <c r="D138" s="194"/>
      <c r="E138" s="195"/>
      <c r="F138" s="16"/>
      <c r="G138" s="16"/>
      <c r="H138" s="16"/>
      <c r="I138" s="16"/>
      <c r="J138" s="16"/>
      <c r="K138" s="16"/>
      <c r="L138" s="16"/>
      <c r="M138" s="16"/>
    </row>
    <row r="139" spans="1:14" x14ac:dyDescent="0.2">
      <c r="A139" s="16"/>
      <c r="B139" s="192"/>
      <c r="C139" s="193"/>
      <c r="D139" s="194"/>
      <c r="E139" s="195"/>
      <c r="F139" s="16"/>
      <c r="G139" s="16"/>
      <c r="H139" s="16"/>
      <c r="I139" s="16"/>
      <c r="J139" s="16"/>
      <c r="K139" s="16"/>
      <c r="L139" s="16"/>
      <c r="M139" s="16"/>
    </row>
    <row r="140" spans="1:14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4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4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4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4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</sheetData>
  <mergeCells count="47">
    <mergeCell ref="J120:K120"/>
    <mergeCell ref="L120:M120"/>
    <mergeCell ref="J122:K122"/>
    <mergeCell ref="L122:M122"/>
    <mergeCell ref="J117:K117"/>
    <mergeCell ref="L117:M117"/>
    <mergeCell ref="J118:K118"/>
    <mergeCell ref="L118:M118"/>
    <mergeCell ref="J119:K119"/>
    <mergeCell ref="L119:M119"/>
    <mergeCell ref="J114:K114"/>
    <mergeCell ref="L114:M114"/>
    <mergeCell ref="J106:K106"/>
    <mergeCell ref="L106:M106"/>
    <mergeCell ref="J107:K107"/>
    <mergeCell ref="L107:M107"/>
    <mergeCell ref="J108:K108"/>
    <mergeCell ref="L108:M108"/>
    <mergeCell ref="J109:K109"/>
    <mergeCell ref="L109:M109"/>
    <mergeCell ref="L110:M110"/>
    <mergeCell ref="J112:K112"/>
    <mergeCell ref="L112:M112"/>
    <mergeCell ref="J103:K103"/>
    <mergeCell ref="L103:M103"/>
    <mergeCell ref="J104:K104"/>
    <mergeCell ref="L104:M104"/>
    <mergeCell ref="J105:K105"/>
    <mergeCell ref="L105:M105"/>
    <mergeCell ref="E98:F98"/>
    <mergeCell ref="J98:K98"/>
    <mergeCell ref="L98:M98"/>
    <mergeCell ref="E99:F99"/>
    <mergeCell ref="J99:K99"/>
    <mergeCell ref="L99:M99"/>
    <mergeCell ref="C91:J91"/>
    <mergeCell ref="A1:M1"/>
    <mergeCell ref="A2:M2"/>
    <mergeCell ref="C5:I5"/>
    <mergeCell ref="A10:F10"/>
    <mergeCell ref="G10:J10"/>
    <mergeCell ref="K10:M10"/>
    <mergeCell ref="A49:F49"/>
    <mergeCell ref="G49:J49"/>
    <mergeCell ref="K49:M49"/>
    <mergeCell ref="A87:M87"/>
    <mergeCell ref="A88:M88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Vista Bella ( Febrero)</vt:lpstr>
      <vt:lpstr>Muro Oficinas ( Febrero)</vt:lpstr>
      <vt:lpstr>Mosovi ( Febrero)</vt:lpstr>
      <vt:lpstr>Mirador Sur (Febrero)</vt:lpstr>
      <vt:lpstr>La Hebra ( Febrero)</vt:lpstr>
      <vt:lpstr>Emisario Submarino ( Febrero)</vt:lpstr>
      <vt:lpstr>Cuesta Amarilla (Febrero)</vt:lpstr>
      <vt:lpstr>Jose E. Kunhardt (Febrero)</vt:lpstr>
      <vt:lpstr>'Jose E. Kunhardt (Febrero)'!Área_de_impresión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Joel Garcia Garcia</dc:creator>
  <cp:lastModifiedBy>Marielis Tineo</cp:lastModifiedBy>
  <dcterms:created xsi:type="dcterms:W3CDTF">2022-04-05T15:24:43Z</dcterms:created>
  <dcterms:modified xsi:type="dcterms:W3CDTF">2022-04-08T16:05:26Z</dcterms:modified>
</cp:coreProperties>
</file>