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7F94E3AD-6BA6-41BF-A5E7-BCDA84D630A3}" xr6:coauthVersionLast="47" xr6:coauthVersionMax="47" xr10:uidLastSave="{00000000-0000-0000-0000-000000000000}"/>
  <bookViews>
    <workbookView xWindow="-120" yWindow="-120" windowWidth="29040" windowHeight="15840" activeTab="4" xr2:uid="{0076EC30-6E6C-4ED9-AF1E-1913FB53E0EC}"/>
  </bookViews>
  <sheets>
    <sheet name="Mes de Julio" sheetId="6" r:id="rId1"/>
    <sheet name="Cabarete" sheetId="4" r:id="rId2"/>
    <sheet name="Edificio" sheetId="5" r:id="rId3"/>
    <sheet name="Guananico" sheetId="2" r:id="rId4"/>
    <sheet name="Estero hondo" sheetId="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>#REF!</definedName>
    <definedName name="\F">#REF!</definedName>
    <definedName name="\I">#REF!</definedName>
    <definedName name="\L">#REF!</definedName>
    <definedName name="\P">#REF!</definedName>
    <definedName name="\Q">#REF!</definedName>
    <definedName name="\S">#REF!</definedName>
    <definedName name="__pu1">#REF!</definedName>
    <definedName name="__PU3">#REF!</definedName>
    <definedName name="__PU6">#REF!</definedName>
    <definedName name="__SUB1">#REF!</definedName>
    <definedName name="__TUB24">#N/A</definedName>
    <definedName name="_Key1" hidden="1">#REF!</definedName>
    <definedName name="_Key2" hidden="1">#REF!</definedName>
    <definedName name="_NO1">#REF!</definedName>
    <definedName name="_NO2">#REF!</definedName>
    <definedName name="_o">#REF!</definedName>
    <definedName name="_Order1" hidden="1">255</definedName>
    <definedName name="_Order2" hidden="1">255</definedName>
    <definedName name="_pu1">#REF!</definedName>
    <definedName name="_PU3">#REF!</definedName>
    <definedName name="_PU6">#REF!</definedName>
    <definedName name="_Sort" hidden="1">#REF!</definedName>
    <definedName name="_SUB1">#REF!</definedName>
    <definedName name="_TC110">[1]Ana!$F$3421</definedName>
    <definedName name="_TC220">[1]Ana!$F$3433</definedName>
    <definedName name="_TUB24">#N/A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'[2]Trabajos Generales'!$F$4</definedName>
    <definedName name="AC38G40">'[3]LISTADO INSUMOS DEL 2000'!$I$29</definedName>
    <definedName name="acarreo">'[4]Listado Equipos a utilizar'!#REF!</definedName>
    <definedName name="ACERA">[1]Ana!$F$4488</definedName>
    <definedName name="aceras">[5]ANALISIS!$H$725</definedName>
    <definedName name="acero">#N/A</definedName>
    <definedName name="acero1">#REF!</definedName>
    <definedName name="ACERO12">[1]Ana!$F$23</definedName>
    <definedName name="ACERO1225">[1]Ana!$F$27</definedName>
    <definedName name="ACERO14">[1]Ana!$F$11</definedName>
    <definedName name="ACERO34">[1]Ana!$F$31</definedName>
    <definedName name="ACERO38">[1]Ana!$F$15</definedName>
    <definedName name="ACERO3825">[1]Ana!$F$19</definedName>
    <definedName name="acero60">#REF!</definedName>
    <definedName name="ACERO601">[1]Ana!$F$59</definedName>
    <definedName name="ACERO6012">[1]Ana!$F$47</definedName>
    <definedName name="ACERO601225">[1]Ana!$F$51</definedName>
    <definedName name="ACERO6034">[1]Ana!$F$55</definedName>
    <definedName name="ACERO6038">[1]Ana!$F$39</definedName>
    <definedName name="ACERO603825">[1]Ana!$F$43</definedName>
    <definedName name="acerog40">[6]MATERIALES!$G$7</definedName>
    <definedName name="aceroi">#REF!</definedName>
    <definedName name="aceroii">#REF!</definedName>
    <definedName name="aceromalla">#REF!</definedName>
    <definedName name="ADHERENCIA">#N/A</definedName>
    <definedName name="adm">'[7]Resumen Precio Equipos'!$C$28</definedName>
    <definedName name="ADMINISTRATIVOS">#REF!</definedName>
    <definedName name="Aforo">[8]MATERIALES!$C$14</definedName>
    <definedName name="Agregado">#REF!</definedName>
    <definedName name="agricola">'[4]Listado Equipos a utilizar'!#REF!</definedName>
    <definedName name="Agua">#REF!</definedName>
    <definedName name="AGUAGL">'[9]MATERIALES LISTADO'!$D$8</definedName>
    <definedName name="aguarras">#REF!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No.18">#REF!</definedName>
    <definedName name="alambre18">[6]MATERIALES!$G$10</definedName>
    <definedName name="ALBANIL">#REF!</definedName>
    <definedName name="ALBANIL2">#REF!</definedName>
    <definedName name="ALBANIL3">#REF!</definedName>
    <definedName name="ana_adap_pe_0.5pulg">[10]ana!$F$1327</definedName>
    <definedName name="ana_adap_pe_0.75pulg">[10]ana!$F$1321</definedName>
    <definedName name="ana_asiento_arena">[10]ana!$F$27</definedName>
    <definedName name="ana_aspersor_12_180_0.5">[10]ana!$F$1363</definedName>
    <definedName name="ana_aspersor_12_360_0.5">[10]ana!$F$1357</definedName>
    <definedName name="ana_aspersor_12_90_0.5">[10]ana!$F$1369</definedName>
    <definedName name="ana_aspersor_44_180_0.75">[10]ana!$F$1351</definedName>
    <definedName name="ana_aspersor_44_360_0.75">[10]ana!$F$1345</definedName>
    <definedName name="ana_aspersor_44_90_0.5">[10]ana!$F$1375</definedName>
    <definedName name="ana_bote">[10]ana!$F$41</definedName>
    <definedName name="ana_cisterna">#REF!</definedName>
    <definedName name="ana_codo_cpvc_2pulgx45">[10]ana!$F$1106</definedName>
    <definedName name="ana_codo_cpvc_2pulgx90">[10]ana!$F$1085</definedName>
    <definedName name="ana_codo_cpvc_4pulgx45">[10]ana!$F$1099</definedName>
    <definedName name="ana_codo_cpvc_4pulgx90">[10]ana!$F$1078</definedName>
    <definedName name="ana_codo_cpvc_6pulgx45">[10]ana!$F$1092</definedName>
    <definedName name="ana_codo_pe_0.5pulgx90">[10]ana!$F$1237</definedName>
    <definedName name="ana_codo_pe_0.75pulgx45">[10]ana!$F$1261</definedName>
    <definedName name="ana_codo_pe_0.75pulgx90">[10]ana!$F$1231</definedName>
    <definedName name="ana_codo_pe_1.5pulgx45">[10]ana!$F$1249</definedName>
    <definedName name="ana_codo_pe_1.5pulgx90">[10]ana!$F$707</definedName>
    <definedName name="ana_codo_pe_1pulgx45">[10]ana!$F$1255</definedName>
    <definedName name="ana_codo_pe_1pulgx90">[10]ana!$F$713</definedName>
    <definedName name="ana_codo_pe_2pulgx45">[10]ana!$F$1243</definedName>
    <definedName name="ana_codo_pe_2pulgx90">[10]ana!$F$1225</definedName>
    <definedName name="ana_codo_pe_3pulgx45">[10]ana!$F$725</definedName>
    <definedName name="ana_codo_pe_3pulgx90">[10]ana!$F$701</definedName>
    <definedName name="ana_codo_pe_4pulgx45">[10]ana!$F$719</definedName>
    <definedName name="ana_codo_pe_4pulgx90">[10]ana!$F$695</definedName>
    <definedName name="ana_electrovalvula_0.5pulg">[10]ana!$F$1339</definedName>
    <definedName name="ana_electrovalvula_0.75pulg">[10]ana!$F$1333</definedName>
    <definedName name="ana_estacion_bombeo">[10]ana!$F$952</definedName>
    <definedName name="ana_excavacion">[10]ana!$F$21</definedName>
    <definedName name="ana_filtrante">[10]ana!$F$1003</definedName>
    <definedName name="ana_hidrante">[10]ana!$F$1164</definedName>
    <definedName name="ana_imbornal">[10]ana!$F$1021</definedName>
    <definedName name="ana_medidor_1.5pulg">[10]ana!$F$832</definedName>
    <definedName name="ana_medidor_1pulg">[10]ana!$F$840</definedName>
    <definedName name="ana_panel_contro_riego">[10]ana!$F$1381</definedName>
    <definedName name="ana_planta_aguas_residuales">[10]ana!$F$982</definedName>
    <definedName name="ana_pozo_ap">[10]ana!$F$878</definedName>
    <definedName name="ana_red_cpvc_4pulgx2pulg">[10]ana!$F$1127</definedName>
    <definedName name="ana_red_cpvc_6pulgx2.5pulg">[10]ana!$F$1120</definedName>
    <definedName name="ana_red_cpvc_6pulgx4pulg">[10]ana!$F$1113</definedName>
    <definedName name="ana_red_pe_1.5pulgx0.5pulg">[10]ana!$F$1303</definedName>
    <definedName name="ana_red_pe_1.5pulgx0.75pulg">[10]ana!$F$1297</definedName>
    <definedName name="ana_red_pe_1.5pulgx1pulg">[10]ana!$F$761</definedName>
    <definedName name="ana_red_pe_1pulgx0.5pulg">[10]ana!$F$1315</definedName>
    <definedName name="ana_red_pe_1pulgx0.75pulg">[10]ana!$F$1309</definedName>
    <definedName name="ana_red_pe_2pulgx0.5pulg">[10]ana!$F$1291</definedName>
    <definedName name="ana_red_pe_2pulgx0.75pulg">[10]ana!$F$1285</definedName>
    <definedName name="ana_red_pe_2pulgx1.5pulg">[10]ana!$F$1273</definedName>
    <definedName name="ana_red_pe_2pulgx1pulg">[10]ana!$F$1279</definedName>
    <definedName name="ana_red_pe_3pulgx1.5pulg">[10]ana!$F$749</definedName>
    <definedName name="ana_red_pe_3pulgx1pulg">[10]ana!$F$755</definedName>
    <definedName name="ana_red_pe_3pulgx2pulg">[10]ana!$F$1267</definedName>
    <definedName name="ana_red_pe_4pulgx1pulg">[10]ana!$F$743</definedName>
    <definedName name="ana_red_pe_4pulgx2pulg">[10]ana!$F$737</definedName>
    <definedName name="ana_red_pe_4pulgx3pulg">[10]ana!$F$731</definedName>
    <definedName name="ana_registro_hormigon">[10]ana!$F$931</definedName>
    <definedName name="ana_registro_ladrillo">[10]ana!$F$916</definedName>
    <definedName name="ana_relleno_reposicion">[10]ana!$F$35</definedName>
    <definedName name="ana_tapon_cpvc_2pulg">[10]ana!$F$1148</definedName>
    <definedName name="ana_tapon_cpvc_4pulg">[10]ana!$F$1141</definedName>
    <definedName name="ana_tapon_cpvc_6pulg">[10]ana!$F$1134</definedName>
    <definedName name="ana_tapon_pe_2pulg">[10]ana!$F$779</definedName>
    <definedName name="ana_tapon_pe_3pulg">[10]ana!$F$773</definedName>
    <definedName name="ana_tapon_pe_4pulg">[10]ana!$F$767</definedName>
    <definedName name="ana_tee_cpvc_2pulg">[10]ana!$F$1071</definedName>
    <definedName name="ana_tee_cpvc_4pulg">[10]ana!$F$1064</definedName>
    <definedName name="ana_tee_cpvc_6pulg">[10]ana!$F$1057</definedName>
    <definedName name="ana_tee_pe_0.75pulg">[10]ana!$F$1219</definedName>
    <definedName name="ana_tee_pe_1.5pulg">[10]ana!$F$689</definedName>
    <definedName name="ana_tee_pe_1pulg">[10]ana!$F$1213</definedName>
    <definedName name="ana_tee_pe_2pulg">[10]ana!$F$1207</definedName>
    <definedName name="ana_tee_pe_3pulg">[10]ana!$F$683</definedName>
    <definedName name="ana_tee_pe_4pulg">[10]ana!$F$677</definedName>
    <definedName name="ana_tub_cpvc_2.5pulg">[10]ana!$F$1043</definedName>
    <definedName name="ana_tub_cpvc_2pulg">[10]ana!$F$1050</definedName>
    <definedName name="ana_tub_cpvc_4pulg">[10]ana!$F$1036</definedName>
    <definedName name="ana_tub_cpvc_6pulg">[10]ana!$F$1029</definedName>
    <definedName name="ana_tub_pe_pn10_0.5pulg">[10]ana!$F$1201</definedName>
    <definedName name="ana_tub_pe_pn10_0.75pulg">[10]ana!$F$1195</definedName>
    <definedName name="ana_tub_pe_pn10_1.5pulg">[10]ana!$F$1183</definedName>
    <definedName name="ana_tub_pe_pn10_1pulg">[10]ana!$F$1189</definedName>
    <definedName name="ana_tub_pe_pn10_2pulg">[10]ana!$F$1177</definedName>
    <definedName name="ana_tub_pe_pn10_3pulg">[10]ana!$F$1171</definedName>
    <definedName name="ana_tub_pe_pn16_1.5pulg">[10]ana!$F$665</definedName>
    <definedName name="ana_tub_pe_pn16_1pulg">[10]ana!$F$671</definedName>
    <definedName name="ana_tub_pe_pn16_2pulg">[10]ana!$F$659</definedName>
    <definedName name="ana_tub_pe_pn16_3pulg">[10]ana!$F$653</definedName>
    <definedName name="ana_tub_pe_pn16_4pulg">[10]ana!$F$647</definedName>
    <definedName name="ana_tub_pe_pn8_4pulg">[10]ana!$F$901</definedName>
    <definedName name="ana_tub_pvc_sdr32.5_10pulg">[10]ana!$F$887</definedName>
    <definedName name="ana_tub_pvc_sdr32.5_4pulg">[10]ana!$F$234</definedName>
    <definedName name="ana_tub_pvc_sdr32.5_8pulg">[10]ana!$F$895</definedName>
    <definedName name="ana_valvula_aire">[10]ana!$F$824</definedName>
    <definedName name="ana_valvula_bola_1.5pulg">[10]ana!$F$426</definedName>
    <definedName name="ana_valvula_bola_1pulg">[10]ana!$F$213</definedName>
    <definedName name="ana_valvula_mariposa_2pulg">[10]ana!$F$803</definedName>
    <definedName name="ana_valvula_mariposa_3pulg">[10]ana!$F$797</definedName>
    <definedName name="ana_valvula_mariposa_4pulg">[10]ana!$F$791</definedName>
    <definedName name="ana_valvula_mariposa_6pulg">[10]ana!$F$785</definedName>
    <definedName name="analisis">#REF!,#REF!,#REF!</definedName>
    <definedName name="analisis2">#REF!</definedName>
    <definedName name="analisisI">#REF!</definedName>
    <definedName name="Anclaje_de_Pilotes">#REF!</definedName>
    <definedName name="Andamios_M2">[11]ANALISIS!$F$562</definedName>
    <definedName name="ANGULAR">#REF!</definedName>
    <definedName name="_xlnm.Print_Area">#REF!</definedName>
    <definedName name="arena">[11]materiales!$E$12:$F$12</definedName>
    <definedName name="arena_empañete">[11]materiales!$E$13:$F$13</definedName>
    <definedName name="ARENA_LAV_CLASIF">'[9]MATERIALES LISTADO'!$D$9</definedName>
    <definedName name="arenabca">#REF!</definedName>
    <definedName name="arenafina">[6]MATERIALES!$G$11</definedName>
    <definedName name="arenaitabo">[6]MATERIALES!$G$12</definedName>
    <definedName name="arenalavada">[6]MATERIALES!$G$13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ranque">'[4]Listado Equipos a utilizar'!#REF!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YCARP">[12]Ins!#REF!</definedName>
    <definedName name="ayoperador">#REF!</definedName>
    <definedName name="Ayudante">[13]MO!$C$22</definedName>
    <definedName name="ayudcadenero">[6]OBRAMANO!$F$67</definedName>
    <definedName name="b">'[2]Trabajos Generales'!$C$8</definedName>
    <definedName name="banci">#REF!</definedName>
    <definedName name="bancii">#REF!</definedName>
    <definedName name="banciii">#REF!</definedName>
    <definedName name="banciiii">#REF!</definedName>
    <definedName name="banli">#REF!</definedName>
    <definedName name="banlii">#REF!</definedName>
    <definedName name="banliii">#REF!</definedName>
    <definedName name="banliiii">#REF!</definedName>
    <definedName name="BAÑERAHFBCA">[1]Ana!$F$3582</definedName>
    <definedName name="BAÑERAHFCOL">[1]Ana!$F$3609</definedName>
    <definedName name="BAÑERALIV">[1]Ana!$F$3555</definedName>
    <definedName name="BARANDILLA">#REF!</definedName>
    <definedName name="BASE">#N/A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ENEFICIOS">#REF!</definedName>
    <definedName name="BIDETBCO">[1]Ana!$F$3635</definedName>
    <definedName name="BIDETCOL">[1]Ana!$F$3661</definedName>
    <definedName name="BLOCK10">[1]Ana!$F$216</definedName>
    <definedName name="BLOCK12">[1]Ana!$F$227</definedName>
    <definedName name="BLOCK4">[1]Ana!$F$106</definedName>
    <definedName name="BLOCK4RUST">[1]Ana!$F$238</definedName>
    <definedName name="BLOCK6">[1]Ana!$F$139</definedName>
    <definedName name="BLOCK640">[1]Ana!$F$128</definedName>
    <definedName name="BLOCK6VIO2">[1]Ana!$F$150</definedName>
    <definedName name="BLOCK8">[1]Ana!$F$183</definedName>
    <definedName name="BLOCK820">[1]Ana!$F$161</definedName>
    <definedName name="BLOCK820CLLENAS">[1]Ana!$F$205</definedName>
    <definedName name="BLOCK840">[1]Ana!$F$172</definedName>
    <definedName name="BLOCK840CLLENAS">[1]Ana!$F$194</definedName>
    <definedName name="BLOCK8RUST">[1]Ana!$F$248</definedName>
    <definedName name="BLOCKCALAD666">[1]Ana!$F$253</definedName>
    <definedName name="BLOCKCALAD886">[1]Ana!$F$258</definedName>
    <definedName name="BLOCKCALADORN152040">[1]Ana!$F$263</definedName>
    <definedName name="bloque8">#REF!</definedName>
    <definedName name="bloques4">[6]MATERIALES!#REF!</definedName>
    <definedName name="bloques6">[6]MATERIALES!#REF!</definedName>
    <definedName name="bloques8">[6]MATERIALES!#REF!</definedName>
    <definedName name="BORDILLO4">[1]Ana!$F$72</definedName>
    <definedName name="BORDILLO6">[1]Ana!$F$82</definedName>
    <definedName name="BORDILLO8">[1]Ana!$F$92</definedName>
    <definedName name="BOTONTIMBRE">[1]Ana!$F$3476</definedName>
    <definedName name="brochas">#REF!</definedName>
    <definedName name="Caballete_teja">[11]materiales!$D$36</definedName>
    <definedName name="caballeteasbecto">[14]precios!#REF!</definedName>
    <definedName name="caballeteasbeto">[14]precios!#REF!</definedName>
    <definedName name="Cable_de_Postensado">#REF!</definedName>
    <definedName name="CACERO">#REF!</definedName>
    <definedName name="cadeneros">'[7]O.M. y Salarios'!#REF!</definedName>
    <definedName name="cal_hidratada">[11]materiales!$E$11:$F$11</definedName>
    <definedName name="CAMARACAL">[1]Ana!$F$3672</definedName>
    <definedName name="CAMARAROC">[1]Ana!$F$3683</definedName>
    <definedName name="CAMARATIE">[1]Ana!$F$3694</definedName>
    <definedName name="camioncama">'[4]Listado Equipos a utilizar'!#REF!</definedName>
    <definedName name="camioneta">'[4]Listado Equipos a utilizar'!#REF!</definedName>
    <definedName name="CAMIONVOLTEO">[6]EQUIPOS!$I$19</definedName>
    <definedName name="CAMPAMENTO">#REF!</definedName>
    <definedName name="canali">#REF!</definedName>
    <definedName name="canalii">#REF!</definedName>
    <definedName name="canaliii">#REF!</definedName>
    <definedName name="canaliiii">#REF!</definedName>
    <definedName name="Cant">#REF!</definedName>
    <definedName name="CANT1">#REF!</definedName>
    <definedName name="CANT3">#REF!</definedName>
    <definedName name="CANT6">#REF!</definedName>
    <definedName name="canta">#REF!</definedName>
    <definedName name="CANTIDADPRESUPUESTO">#REF!</definedName>
    <definedName name="CANTO">[1]Ana!$F$443</definedName>
    <definedName name="Cantos_mochetas">[11]ANALISIS!$I$165</definedName>
    <definedName name="cantp">#REF!</definedName>
    <definedName name="cantpre">#REF!</definedName>
    <definedName name="cantt">#REF!</definedName>
    <definedName name="caparodadura">#REF!</definedName>
    <definedName name="Capatazequipo">[6]OBRAMANO!$F$81</definedName>
    <definedName name="CARANTEPECHO">'[12]M.O.'!#REF!</definedName>
    <definedName name="CARCOL30">'[12]M.O.'!#REF!</definedName>
    <definedName name="CARCOL50">'[12]M.O.'!#REF!</definedName>
    <definedName name="CARCOLAMARRE">'[12]M.O.'!#REF!</definedName>
    <definedName name="CARETEO">[1]Ana!$F$366</definedName>
    <definedName name="CARGA_BOTE_RETRO">[11]ANALISIS!$I$28</definedName>
    <definedName name="cargador">'[4]Listado Equipos a utilizar'!#REF!</definedName>
    <definedName name="CARGADORB">[15]EQUIPOS!$D$13</definedName>
    <definedName name="Cargas.sociales">#REF!</definedName>
    <definedName name="CARLOSAPLA">'[12]M.O.'!#REF!</definedName>
    <definedName name="CARLOSAVARIASAGUAS">'[12]M.O.'!#REF!</definedName>
    <definedName name="CARMURO">'[12]M.O.'!#REF!</definedName>
    <definedName name="CARP1">[12]Ins!#REF!</definedName>
    <definedName name="CARP2">[12]Ins!#REF!</definedName>
    <definedName name="CARPDINTEL">'[12]M.O.'!#REF!</definedName>
    <definedName name="Carpintero_1ra">[13]MO!$C$21</definedName>
    <definedName name="Carpintero_2da">[13]MO!$C$20</definedName>
    <definedName name="CARPVIGA2040">'[12]M.O.'!#REF!</definedName>
    <definedName name="CARPVIGA3050">'[12]M.O.'!#REF!</definedName>
    <definedName name="CARPVIGA3060">'[12]M.O.'!#REF!</definedName>
    <definedName name="CARPVIGA4080">'[12]M.O.'!#REF!</definedName>
    <definedName name="CARRAMPA">'[12]M.O.'!#REF!</definedName>
    <definedName name="CASBESTO">'[12]M.O.'!#REF!</definedName>
    <definedName name="CASETA200">[1]Ana!$F$290</definedName>
    <definedName name="CASETA200M2">[1]Ana!$F$291</definedName>
    <definedName name="CASETA500">[1]Ana!$F$327</definedName>
    <definedName name="CASETAM2">[1]Ana!$F$328</definedName>
    <definedName name="Casting_Bed">#REF!</definedName>
    <definedName name="CAT214BFT">[6]EQUIPOS!$I$15</definedName>
    <definedName name="Cat950B">[6]EQUIPOS!$I$14</definedName>
    <definedName name="CBLOCK10">[12]Ins!#REF!</definedName>
    <definedName name="CBLOCKORN">'[16]M.O.'!$C$26</definedName>
    <definedName name="cell">'[17]LISTADO INSUMOS DEL 2000'!$I$29</definedName>
    <definedName name="Cemento">#REF!</definedName>
    <definedName name="CEMENTO_GRIS_FDA">'[9]MATERIALES LISTADO'!$D$17</definedName>
    <definedName name="cementoblanco">[6]MATERIALES!#REF!</definedName>
    <definedName name="cementogris">[6]MATERIALES!$G$17</definedName>
    <definedName name="ceramcr33">[6]MATERIALES!#REF!</definedName>
    <definedName name="ceramcriolla">[6]MATERIALES!#REF!</definedName>
    <definedName name="ceramicaitalia">[6]MATERIALES!#REF!</definedName>
    <definedName name="ceramicaitaliapared">[6]MATERIALES!#REF!</definedName>
    <definedName name="ceramicaitalipared">[6]MATERIALES!#REF!</definedName>
    <definedName name="CESCHCH">'[16]M.O.'!$C$126</definedName>
    <definedName name="cfrontal">'[7]Resumen Precio Equipos'!$I$16</definedName>
    <definedName name="chazo">[6]OBRAMANO!#REF!</definedName>
    <definedName name="chilena">#REF!</definedName>
    <definedName name="Chofercisterna">[6]OBRAMANO!$F$79</definedName>
    <definedName name="CI_70X70">'[11]ANALISIS SANITARIOS'!$I$69</definedName>
    <definedName name="cisterna">'[4]Listado Equipos a utilizar'!$I$11</definedName>
    <definedName name="CISTERNA4CAL">[1]Ana!$F$3759</definedName>
    <definedName name="CISTERNA4ROC">[1]Ana!$F$3779</definedName>
    <definedName name="CISTERNA8TIE">[1]Ana!$F$3799</definedName>
    <definedName name="CLAVO">[16]Ins!$E$811</definedName>
    <definedName name="clavoLB">[11]materiales!$E$22:$F$22</definedName>
    <definedName name="Clavos">#REF!</definedName>
    <definedName name="coe.esp.gra">#REF!</definedName>
    <definedName name="COLC1">#REF!</definedName>
    <definedName name="COLC2">#REF!</definedName>
    <definedName name="COLC3CIR">#REF!</definedName>
    <definedName name="COLC4">#REF!</definedName>
    <definedName name="colorante">#REF!</definedName>
    <definedName name="columnaC1">[11]ANALISIS!$I$76</definedName>
    <definedName name="columnaC2">[11]ANALISIS!$I$222</definedName>
    <definedName name="columnaC3">[11]ANALISIS!#REF!</definedName>
    <definedName name="Compresores">[6]EQUIPOS!$I$28</definedName>
    <definedName name="CONTENTELFORDM">[1]Ana!$F$343</definedName>
    <definedName name="CONTENTELFORDM3">[1]Ana!$F$342</definedName>
    <definedName name="control">#REF!</definedName>
    <definedName name="corte_y_soldadura_8">[8]MATERIALES!$C$8</definedName>
    <definedName name="cprestamo">[15]EQUIPOS!$D$27</definedName>
    <definedName name="CRONOGRAMA">#REF!</definedName>
    <definedName name="Cuadro_Resumen">#REF!</definedName>
    <definedName name="Cubo_para_vaciado_de_Hormigón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vi">#REF!</definedName>
    <definedName name="cvii">#REF!</definedName>
    <definedName name="cviii">#REF!</definedName>
    <definedName name="cviiii">#REF!</definedName>
    <definedName name="CZINC">'[12]M.O.'!#REF!</definedName>
    <definedName name="d">'[2]Trabajos Generales'!$D$9</definedName>
    <definedName name="D7H">[6]EQUIPOS!$I$9</definedName>
    <definedName name="D8K">[6]EQUIPOS!$I$8</definedName>
    <definedName name="d8r">'[4]Listado Equipos a utilizar'!#REF!</definedName>
    <definedName name="D8T">'[7]Resumen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SAGUE_P">'[11]ANALISIS SANITARIOS'!$I$55</definedName>
    <definedName name="Desarrollo_de_acuífero">[8]MATERIALES!$C$12</definedName>
    <definedName name="DESCRIPCION">#REF!</definedName>
    <definedName name="desencofrado">#REF!</definedName>
    <definedName name="desencofradovigas">#REF!</definedName>
    <definedName name="desi">#REF!</definedName>
    <definedName name="desii">#REF!</definedName>
    <definedName name="desiii">#REF!</definedName>
    <definedName name="desiiii">#REF!</definedName>
    <definedName name="DESP24">[1]Ana!$F$3809</definedName>
    <definedName name="DESP34">[1]Ana!$F$3819</definedName>
    <definedName name="DESP44">[1]Ana!$F$3829</definedName>
    <definedName name="DESPLU3">#REF!</definedName>
    <definedName name="DESPLU4">[1]Ana!$F$359</definedName>
    <definedName name="desvi">#REF!</definedName>
    <definedName name="desvii">#REF!</definedName>
    <definedName name="desviii">#REF!</definedName>
    <definedName name="desviiii">#REF!</definedName>
    <definedName name="DISTRIBUCION_DE_AREAS_POR_NIVEL">#REF!</definedName>
    <definedName name="distribuidor">'[4]Listado Equipos a utilizar'!$I$12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'[7]Resumen Precio Equipos'!$C$27</definedName>
    <definedName name="DUCHAFRIAHG">[1]Ana!$F$3862</definedName>
    <definedName name="dulce">#REF!</definedName>
    <definedName name="DYNACA25">[6]EQUIPOS!$I$13</definedName>
    <definedName name="e214bft">'[4]Listado Equipos a utilizar'!#REF!</definedName>
    <definedName name="e320b">'[4]Listado Equipos a utilizar'!#REF!</definedName>
    <definedName name="Empalme_de_Pilotes">#REF!</definedName>
    <definedName name="empañete">[11]ANALISIS!$I$476</definedName>
    <definedName name="empañeteColumnas">[11]ANALISIS!$I$153</definedName>
    <definedName name="EMPCOL">[1]Ana!$F$387</definedName>
    <definedName name="EMPEXTMA">[1]Ana!$F$407</definedName>
    <definedName name="EMPINTMA">[1]Ana!$F$399</definedName>
    <definedName name="EMPPULSCOL">[1]Ana!$F$438</definedName>
    <definedName name="EMPRAS">[1]Ana!$F$415</definedName>
    <definedName name="EMPRUS">[1]Ana!$F$430</definedName>
    <definedName name="EMPTECHO">[1]Ana!$F$423</definedName>
    <definedName name="Encache">[6]OBRAMANO!$F$43</definedName>
    <definedName name="encai">#REF!</definedName>
    <definedName name="encaii">#REF!</definedName>
    <definedName name="encaiii">#REF!</definedName>
    <definedName name="encaiiii">#REF!</definedName>
    <definedName name="encofradocolumna">#REF!</definedName>
    <definedName name="encofradorampa">#REF!</definedName>
    <definedName name="eqacero">'[4]Listado Equipos a utilizar'!#REF!</definedName>
    <definedName name="escari">#REF!</definedName>
    <definedName name="escarii">#REF!</definedName>
    <definedName name="escariii">#REF!</definedName>
    <definedName name="escariiii">#REF!</definedName>
    <definedName name="ESCGRA23B">[1]Ana!$F$467</definedName>
    <definedName name="ESCGRA23C">[1]Ana!$F$473</definedName>
    <definedName name="ESCGRA23G">[1]Ana!$F$479</definedName>
    <definedName name="ESCGRABOTB">[1]Ana!$F$485</definedName>
    <definedName name="ESCGRABOTC">[1]Ana!$F$491</definedName>
    <definedName name="escobillones">'[4]Listado Equipos a utilizar'!#REF!</definedName>
    <definedName name="ESCSUPCHAC">[1]Ana!$F$509</definedName>
    <definedName name="ESCVIBB">[1]Ana!$F$515</definedName>
    <definedName name="ESCVIBC">[1]Ana!$F$521</definedName>
    <definedName name="ESCVIBG">[1]Ana!$F$527</definedName>
    <definedName name="Eslingas">#REF!</definedName>
    <definedName name="ESTRIA">[1]Ana!$F$448</definedName>
    <definedName name="ex320b">'[4]Listado Equipos a utilizar'!#REF!</definedName>
    <definedName name="EXC_NO_CLASIF">#REF!</definedName>
    <definedName name="excavadora">'[4]Listado Equipos a utilizar'!#REF!</definedName>
    <definedName name="excavadora235">[6]EQUIPOS!$I$16</definedName>
    <definedName name="exesi">#REF!</definedName>
    <definedName name="exesii">#REF!</definedName>
    <definedName name="exesiii">#REF!</definedName>
    <definedName name="exesiiii">#REF!</definedName>
    <definedName name="fac.esp.gra">#REF!</definedName>
    <definedName name="FACT">#REF!</definedName>
    <definedName name="FECHA">#REF!</definedName>
    <definedName name="FF" hidden="1">#REF!</definedName>
    <definedName name="fino_incli">[11]ANALISIS!$I$335</definedName>
    <definedName name="fino_plano">[11]ANALISIS!$I$488</definedName>
    <definedName name="FINOTECHOBER">[1]Ana!$F$5355</definedName>
    <definedName name="FINOTECHOINCL">[1]Ana!$F$5361</definedName>
    <definedName name="FINOTECHOPLA">[1]Ana!$F$5367</definedName>
    <definedName name="FORMATO">#REF!</definedName>
    <definedName name="FRAGUA">[1]Ana!$F$371</definedName>
    <definedName name="fraguache">[11]ANALISIS!$I$143</definedName>
    <definedName name="FREG1HG">[1]Ana!$F$3918</definedName>
    <definedName name="FREG2HG">[1]Ana!$F$3890</definedName>
    <definedName name="GASOLINA">[18]Ins!$E$582</definedName>
    <definedName name="GASTOSGENERALES">#REF!</definedName>
    <definedName name="GASTOSGENERALESA">#REF!</definedName>
    <definedName name="gavi">#REF!</definedName>
    <definedName name="gavii">#REF!</definedName>
    <definedName name="gaviii">#REF!</definedName>
    <definedName name="gaviiii">#REF!</definedName>
    <definedName name="Gaviones">[6]MATERIALES!$G$32</definedName>
    <definedName name="GFGFF" hidden="1">#REF!</definedName>
    <definedName name="GFSG" hidden="1">#REF!</definedName>
    <definedName name="GOTEROCOL">[1]Ana!$F$453</definedName>
    <definedName name="GOTERORAN">[1]Ana!$F$458</definedName>
    <definedName name="GRAA_LAV_CLASIF">'[9]MATERIALES LISTADO'!$D$10</definedName>
    <definedName name="GRADER12G">[6]EQUIPOS!$I$11</definedName>
    <definedName name="graderm">'[4]Listado Equipos a utilizar'!#REF!</definedName>
    <definedName name="grava">[11]materiales!$E$14:$F$14</definedName>
    <definedName name="Grúa_Manitowoc_2900">#REF!</definedName>
    <definedName name="gt">#REF!</definedName>
    <definedName name="H">#N/A</definedName>
    <definedName name="HAANT4015124238">[1]Ana!$F$542</definedName>
    <definedName name="HAANT4015180238">[1]Ana!$F$546</definedName>
    <definedName name="HAANT4015210238">[1]Ana!$F$550</definedName>
    <definedName name="HACOL20201244041238A20LIG">[1]Ana!$F$579</definedName>
    <definedName name="HACOL20201244041238A20MANO">[1]Ana!$F$583</definedName>
    <definedName name="HACOL20201244043814A20LIG">[1]Ana!$F$570</definedName>
    <definedName name="HACOL20201244043814A20MANO">[1]Ana!$F$574</definedName>
    <definedName name="HACOL2020180404122538A20">[1]Ana!$F$705</definedName>
    <definedName name="HACOL20201804041238A20">[1]Ana!$F$700</definedName>
    <definedName name="HACOL2020180604122538A20">[1]Ana!$F$715</definedName>
    <definedName name="HACOL20201806041238A20">[1]Ana!$F$710</definedName>
    <definedName name="HACOL20301244041238A20LIG">[1]Ana!$F$596</definedName>
    <definedName name="HACOL20301244041238A20MANO">[1]Ana!$F$600</definedName>
    <definedName name="HACOL2030180604122538A20">[1]Ana!$F$733</definedName>
    <definedName name="HACOL20301806041238A20">[1]Ana!$F$728</definedName>
    <definedName name="HACOL30301244081238A20LIG">[1]Ana!$F$613</definedName>
    <definedName name="HACOL30301244081238A20MANO">[1]Ana!$F$617</definedName>
    <definedName name="HACOL3030180408122538A30">[1]Ana!$F$766</definedName>
    <definedName name="HACOL3030180408122538A30PORT">[1]Ana!$F$771</definedName>
    <definedName name="HACOL30301804081238A30">[1]Ana!$F$756</definedName>
    <definedName name="HACOL30301804081238A30PORT">[1]Ana!$F$761</definedName>
    <definedName name="HACOL3030180608122538A30">[1]Ana!$F$788</definedName>
    <definedName name="HACOL3030180608122538A30PORT">[1]Ana!$F$793</definedName>
    <definedName name="HACOL30301806081238A30">[1]Ana!$F$777</definedName>
    <definedName name="HACOL30301806081238A30PORT">[1]Ana!$F$782</definedName>
    <definedName name="HACOL30302104043438A30">[1]Ana!$F$949</definedName>
    <definedName name="HACOL30302104043438A30PORT">[1]Ana!$F$954</definedName>
    <definedName name="HACOL30302106043438A30">[1]Ana!$F$960</definedName>
    <definedName name="HACOL30302106043438A30PORT">[1]Ana!$F$965</definedName>
    <definedName name="HACOL30302404043438A30">[1]Ana!$F$1121</definedName>
    <definedName name="HACOL30302404043438A30PORT">[1]Ana!$F$1126</definedName>
    <definedName name="HACOL30302406043438A30">[1]Ana!$F$1132</definedName>
    <definedName name="HACOL30302406043438A30PORT">[1]Ana!$F$1137</definedName>
    <definedName name="HACOL30401244043438A30LIG">[1]Ana!$F$630</definedName>
    <definedName name="HACOL30401244043438A30MANO">[1]Ana!$F$634</definedName>
    <definedName name="HACOL30401804043438A30">[1]Ana!$F$806</definedName>
    <definedName name="HACOL30401804043438A30PORT">[1]Ana!$F$811</definedName>
    <definedName name="HACOL30401806043438A30">[1]Ana!$F$817</definedName>
    <definedName name="HACOL30401806043438A30PORT">[1]Ana!$F$822</definedName>
    <definedName name="HACOL30402104043438A30">[1]Ana!$F$978</definedName>
    <definedName name="HACOL30402104043438A30PORT">[1]Ana!$F$983</definedName>
    <definedName name="HACOL30402106043438A30">[1]Ana!$F$989</definedName>
    <definedName name="HACOL30402106043438A30PORT">[1]Ana!$F$994</definedName>
    <definedName name="HACOL30402404043438A30">[1]Ana!$F$1150</definedName>
    <definedName name="HACOL30402404043438A30PORT">[1]Ana!$F$1155</definedName>
    <definedName name="HACOL30402406043438A30">[1]Ana!$F$1161</definedName>
    <definedName name="HACOL30402406043438A30PORT">[1]Ana!$F$1166</definedName>
    <definedName name="HACOL40401244041243438A20LIG">[1]Ana!$F$648</definedName>
    <definedName name="HACOL40401244041243438A20MANO">[1]Ana!$F$652</definedName>
    <definedName name="HACOL4040180404124342538A20">[1]Ana!$F$847</definedName>
    <definedName name="HACOL4040180404124342538A20PORT">[1]Ana!$F$852</definedName>
    <definedName name="HACOL40401804041243438A20">[1]Ana!$F$836</definedName>
    <definedName name="HACOL40401804041243438A20PORT">[1]Ana!$F$841</definedName>
    <definedName name="HACOL4040180604124342538A30">[1]Ana!$F$871</definedName>
    <definedName name="HACOL4040180604124342538A30PORT">[1]Ana!$F$876</definedName>
    <definedName name="HACOL40401806041243438A30">[1]Ana!$F$859</definedName>
    <definedName name="HACOL40401806041243438A30PORT">[1]Ana!$F$864</definedName>
    <definedName name="HACOL4040210404122543438A20">[1]Ana!$F$1019</definedName>
    <definedName name="HACOL4040210404122543438A20PORT">[1]Ana!$F$1024</definedName>
    <definedName name="HACOL40402104041243438A20">[1]Ana!$F$1008</definedName>
    <definedName name="HACOL40402104041243438A20PORT">[1]Ana!$F$1013</definedName>
    <definedName name="HACOL4040210604122543438A30">[1]Ana!$F$1043</definedName>
    <definedName name="HACOL4040210604122543438A30PORT">[1]Ana!$F$1048</definedName>
    <definedName name="HACOL40402106041243438A30">[1]Ana!$F$1031</definedName>
    <definedName name="HACOL40402106041243438A30PORT">[1]Ana!$F$1036</definedName>
    <definedName name="HACOL4040240404122543438A20">[1]Ana!$F$1191</definedName>
    <definedName name="HACOL4040240404122543438A20PORT">[1]Ana!$F$1196</definedName>
    <definedName name="HACOL40402404041243438A20">[1]Ana!$F$1180</definedName>
    <definedName name="HACOL40402404041243438A20PORT">[1]Ana!$F$1185</definedName>
    <definedName name="HACOL4040240604122543438A30">[1]Ana!$F$1215</definedName>
    <definedName name="HACOL4040240604122543438A30PORT">[1]Ana!$F$1220</definedName>
    <definedName name="HACOL40402406041243438A30">[1]Ana!$F$1203</definedName>
    <definedName name="HACOL40402406041243438A30PORT">[1]Ana!$F$1208</definedName>
    <definedName name="HACOL5050124404344138A20LIG">[1]Ana!$F$666</definedName>
    <definedName name="HACOL5050124404344138A20MANO">[1]Ana!$F$670</definedName>
    <definedName name="HACOL5050180404344138A20">[1]Ana!$F$890</definedName>
    <definedName name="HACOL5050180404344138A20PORT">[1]Ana!$F$895</definedName>
    <definedName name="HACOL5050180604344138A20">[1]Ana!$F$902</definedName>
    <definedName name="HACOL5050180604344138A20PORT">[1]Ana!$F$907</definedName>
    <definedName name="HACOL5050210404344138A20">[1]Ana!$F$1062</definedName>
    <definedName name="HACOL5050210404344138A20PORT">[1]Ana!$F$1067</definedName>
    <definedName name="HACOL5050210604344138A20">[1]Ana!$F$1074</definedName>
    <definedName name="HACOL5050210604344138A20PORT">[1]Ana!$F$1079</definedName>
    <definedName name="HACOL5050240404344138A20">[1]Ana!$F$1234</definedName>
    <definedName name="HACOL5050240404344138A20PORT">[1]Ana!$F$1239</definedName>
    <definedName name="HACOL5050240604344138A20">[1]Ana!$F$1246</definedName>
    <definedName name="HACOL5050240604344138A20PORT">[1]Ana!$F$1251</definedName>
    <definedName name="HACOL60601244012138A20LIG">[1]Ana!$F$683</definedName>
    <definedName name="HACOL60601244012138A20MANO">[1]Ana!$F$687</definedName>
    <definedName name="HACOL60601804012138A20">[1]Ana!$F$920</definedName>
    <definedName name="HACOL60601804012138A30PORT">[1]Ana!$F$925</definedName>
    <definedName name="HACOL60601806012138A30">[1]Ana!$F$931</definedName>
    <definedName name="HACOL60601806012138A30PORT">[1]Ana!$F$936</definedName>
    <definedName name="HACOL60602104012138A20">[1]Ana!$F$1092</definedName>
    <definedName name="HACOL60602104012138A30PORT">[1]Ana!$F$1097</definedName>
    <definedName name="HACOL60602106012138A30">[1]Ana!$F$1103</definedName>
    <definedName name="HACOL60602106012138A30PORT">[1]Ana!$F$1108</definedName>
    <definedName name="HACOL60602404012138A20">[1]Ana!$F$1264</definedName>
    <definedName name="HACOL60602404012138A20PORT">[1]Ana!$F$1269</definedName>
    <definedName name="HACOL60602406012138A20">[1]Ana!$F$1275</definedName>
    <definedName name="HACOL60602406012138A20PORT">[1]Ana!$F$1280</definedName>
    <definedName name="HACOLA15201244043814A20LIG">[1]Ana!$F$1295</definedName>
    <definedName name="HACOLA15201244043814A20MANO">[1]Ana!$F$1307</definedName>
    <definedName name="HACOLA20201244043814A20LIG">[1]Ana!$F$1343</definedName>
    <definedName name="HACOLA20201244043814A20MANO">[1]Ana!$F$1355</definedName>
    <definedName name="HADIN10201244023821214A20LIG">[1]Ana!$F$1371</definedName>
    <definedName name="HADIN10201244023821214A20MANO">[1]Ana!$F$1384</definedName>
    <definedName name="HADIN10201804023821214A20">[1]Ana!$F$1473</definedName>
    <definedName name="HADIN15201244023831214A20LIG">[1]Ana!$F$1397</definedName>
    <definedName name="HADIN15201244023831214A20MANO">[1]Ana!$F$1410</definedName>
    <definedName name="HADIN15201804023831214A20">[1]Ana!$F$1486</definedName>
    <definedName name="HADIN20201244023831238A20LIG">[1]Ana!$F$1448</definedName>
    <definedName name="HADIN20201244023831238A20MANO">[1]Ana!$F$1460</definedName>
    <definedName name="HADIN20201804023831238A20">[1]Ana!$F$1498</definedName>
    <definedName name="hai">#REF!</definedName>
    <definedName name="haii">#REF!</definedName>
    <definedName name="haiii">#REF!</definedName>
    <definedName name="haiiii">#REF!</definedName>
    <definedName name="HALOS10124403825A25LIGW">[1]Ana!$F$1517</definedName>
    <definedName name="HALOS101244038A25LIGW">[1]Ana!$F$1513</definedName>
    <definedName name="HALOS10124603825A25LIGW">[1]Ana!$F$1527</definedName>
    <definedName name="HALOS101246038A25LIGW">[1]Ana!$F$1522</definedName>
    <definedName name="HALOS10180403825A25">[1]Ana!$F$1569</definedName>
    <definedName name="HALOS101804038A25">[1]Ana!$F$1565</definedName>
    <definedName name="HALOS10180603825A25">[1]Ana!$F$1579</definedName>
    <definedName name="HALOS101806038A25">[1]Ana!$F$1574</definedName>
    <definedName name="HALOS12124403825A25LIGW">[1]Ana!$F$1543</definedName>
    <definedName name="HALOS121244038A25LIGW">[1]Ana!$F$1539</definedName>
    <definedName name="HALOS12124603825A25LIGW">[1]Ana!$F$1553</definedName>
    <definedName name="HALOS121246038A25LIGW">[1]Ana!$F$1548</definedName>
    <definedName name="HALOS12180403825A25">[1]Ana!$F$1595</definedName>
    <definedName name="HALOS121804038A25">[1]Ana!$F$1591</definedName>
    <definedName name="HALOS12180603825A25">[1]Ana!$F$1605</definedName>
    <definedName name="HALOS121806038A25">[1]Ana!$F$1600</definedName>
    <definedName name="HAMUR15180403825A20X202CAR">[1]Ana!$F$1625</definedName>
    <definedName name="HAMUR151804038A20X202CAR">[1]Ana!$F$1621</definedName>
    <definedName name="HAMUR15180603825A20X202CAR">[1]Ana!$F$1635</definedName>
    <definedName name="HAMUR151806038A20X202CAR">[1]Ana!$F$1630</definedName>
    <definedName name="HAMUR15210403825A20X202CAR">[1]Ana!$F$1652</definedName>
    <definedName name="HAMUR152104038A20X202CAR">[1]Ana!$F$1648</definedName>
    <definedName name="HAMUR15210603825A20X202CAR">[1]Ana!$F$1662</definedName>
    <definedName name="HAMUR152106038A20X202CAR">[1]Ana!$F$1657</definedName>
    <definedName name="HAMUR15240403825A20X202CAR">[1]Ana!$F$1679</definedName>
    <definedName name="HAMUR152404038A20X202CAR">[1]Ana!$F$1675</definedName>
    <definedName name="HAMUR15240603825A20X202CAR">[1]Ana!$F$1689</definedName>
    <definedName name="HAMUR152406038A20X202CAR">[1]Ana!$F$1684</definedName>
    <definedName name="HAMUR20180403825A20X202CAR">[1]Ana!$F$1706</definedName>
    <definedName name="HAMUR201804038A20X202CAR">[1]Ana!$F$1702</definedName>
    <definedName name="HAMUR20180603825A20X202CAR">[1]Ana!$F$1716</definedName>
    <definedName name="HAMUR201806038A20X202CAR">[1]Ana!$F$1711</definedName>
    <definedName name="HAMUR20210401225A10X102CAR">[1]Ana!$F$1760</definedName>
    <definedName name="HAMUR20210401225A20X202CAR">[1]Ana!$F$1787</definedName>
    <definedName name="HAMUR202104012A10X102CAR">[1]Ana!$F$1756</definedName>
    <definedName name="HAMUR202104012A20X202CAR">[1]Ana!$F$1783</definedName>
    <definedName name="HAMUR20210403825A20X202CAR">[1]Ana!$F$1733</definedName>
    <definedName name="HAMUR202104038A20X202CAR">[1]Ana!$F$1729</definedName>
    <definedName name="HAMUR20210601225A10X102CAR">[1]Ana!$F$1770</definedName>
    <definedName name="HAMUR20210601225A20X202CAR">[1]Ana!$F$1797</definedName>
    <definedName name="HAMUR202106012A10X102CAR">[1]Ana!$F$1765</definedName>
    <definedName name="HAMUR202106012A20X202CAR">[1]Ana!$F$1792</definedName>
    <definedName name="HAMUR20210603825A20X202CAR">[1]Ana!$F$1743</definedName>
    <definedName name="HAMUR202106038A20X202CAR">[1]Ana!$F$1738</definedName>
    <definedName name="HAMUR20240401225A10X102CAR">[1]Ana!$F$1814</definedName>
    <definedName name="HAMUR20240401225A20X202CAR">[1]Ana!$F$1841</definedName>
    <definedName name="HAMUR202404012A10X102CAR">[1]Ana!$F$1810</definedName>
    <definedName name="HAMUR202404012A20X202CAR">[1]Ana!$F$1837</definedName>
    <definedName name="HAMUR20240601225A10X102CAR">[1]Ana!$F$1824</definedName>
    <definedName name="HAMUR20240601225A20X202CAR">[1]Ana!$F$1851</definedName>
    <definedName name="HAMUR202406012A10X102CAR">[1]Ana!$F$1819</definedName>
    <definedName name="HAMUR202406012A20X202CAR">[1]Ana!$F$1846</definedName>
    <definedName name="HAPISO38A20AD124ESP10">[1]Ana!$F$4643</definedName>
    <definedName name="HAPISO38A20AD124ESP12">[1]Ana!$F$4652</definedName>
    <definedName name="HAPISO38A20AD124ESP15">[1]Ana!$F$4661</definedName>
    <definedName name="HAPISO38A20AD124ESP20">[1]Ana!$F$4670</definedName>
    <definedName name="HAPISO38A20AD140ESP10">[1]Ana!$F$4679</definedName>
    <definedName name="HAPISO38A20AD140ESP12">[1]Ana!$F$4688</definedName>
    <definedName name="HAPISO38A20AD140ESP15">[1]Ana!$F$4697</definedName>
    <definedName name="HAPISO38A20AD140ESP20">[1]Ana!$F$4706</definedName>
    <definedName name="HAPISO38A20AD180ESP10">[1]Ana!$F$4715</definedName>
    <definedName name="HAPISO38A20AD180ESP12">[1]Ana!$F$4724</definedName>
    <definedName name="HAPISO38A20AD180ESP15">[1]Ana!$F$4733</definedName>
    <definedName name="HAPISO38A20AD180ESP20">[1]Ana!$F$4742</definedName>
    <definedName name="HAPISO38A20AD210ESP10">[1]Ana!$F$4751</definedName>
    <definedName name="HAPISO38A20AD210ESP12">[1]Ana!$F$4760</definedName>
    <definedName name="HAPISO38A20AD210ESP15">[1]Ana!$F$4769</definedName>
    <definedName name="HAPISO38A20AD210ESP20">[1]Ana!$F$4778</definedName>
    <definedName name="HARAMPA12124401225A2038A20LIGWIN">[1]Ana!$F$1871</definedName>
    <definedName name="HARAMPA12124401225A2038A20MANO">[1]Ana!$F$1890</definedName>
    <definedName name="HARAMPA121244012A2038A20LIGWIN">[1]Ana!$F$1866</definedName>
    <definedName name="HARAMPA121244012A2038A20MANO">[1]Ana!$F$1885</definedName>
    <definedName name="HARAMPA12124601225A2038A20LIGWIN">[1]Ana!$F$1881</definedName>
    <definedName name="HARAMPA12124601225A2038A20MANO">[1]Ana!$F$1901</definedName>
    <definedName name="HARAMPA121246012A2038A20LIGWIN">[1]Ana!$F$1876</definedName>
    <definedName name="HARAMPA121246012A2038A20MANO">[1]Ana!$F$1896</definedName>
    <definedName name="HARAMPA12180401225A2038A20">[1]Ana!$F$1918</definedName>
    <definedName name="HARAMPA121804012A2038A20">[1]Ana!$F$1913</definedName>
    <definedName name="HARAMPA12180601225A2038A20">[1]Ana!$F$1928</definedName>
    <definedName name="HARAMPA121806012A2038A20">[1]Ana!$F$1923</definedName>
    <definedName name="HARAMPA12210401225A2038A20">[1]Ana!$F$1945</definedName>
    <definedName name="HARAMPA122104012A2038A20">[1]Ana!$F$1940</definedName>
    <definedName name="HARAMPA12210601225A2038A20">[1]Ana!$F$1955</definedName>
    <definedName name="HARAMPA122106012A2038A20">[1]Ana!$F$1950</definedName>
    <definedName name="HARAMPA12240401225A2038A20">[1]Ana!$F$1972</definedName>
    <definedName name="HARAMPA122404012A2038A20">[1]Ana!$F$1967</definedName>
    <definedName name="HARAMPA12240601225A2038A20">[1]Ana!$F$1982</definedName>
    <definedName name="HARAMPA122406012A2038A20">[1]Ana!$F$1977</definedName>
    <definedName name="HAVA15201244043814A20LIG">[1]Ana!$F$2494</definedName>
    <definedName name="HAVA15201244043814A20MANO">[1]Ana!$F$2506</definedName>
    <definedName name="HAVA20201244043838A20LIG">[1]Ana!$F$2517</definedName>
    <definedName name="HAVA20201244043838A20MANO">[1]Ana!$F$2528</definedName>
    <definedName name="HAVIGA20401244033423838A20LIGWIN">[1]Ana!$F$1998</definedName>
    <definedName name="HAVIGA20401246033423838A20LIGWIN">[1]Ana!$F$2004</definedName>
    <definedName name="HAVIGA20401804033423838A20">[1]Ana!$F$2081</definedName>
    <definedName name="HAVIGA20401804033423838A20POR">[1]Ana!$F$2086</definedName>
    <definedName name="HAVIGA20401806033423838A20">[1]Ana!$F$2092</definedName>
    <definedName name="HAVIGA20401806033423838A20POR">[1]Ana!$F$2098</definedName>
    <definedName name="HAVIGA20402104033423838A20">[1]Ana!$F$2218</definedName>
    <definedName name="HAVIGA20402104033423838A20POR">[1]Ana!$F$2223</definedName>
    <definedName name="HAVIGA20402106033423838A20">[1]Ana!$F$2229</definedName>
    <definedName name="HAVIGA20402106033423838A20POR">[1]Ana!$F$2235</definedName>
    <definedName name="HAVIGA20402404033423838A20">[1]Ana!$F$2355</definedName>
    <definedName name="HAVIGA20402404033423838A20POR">[1]Ana!$F$2360</definedName>
    <definedName name="HAVIGA20402406033423838A20">[1]Ana!$F$2366</definedName>
    <definedName name="HAVIGA20402406033423838A20POR">[1]Ana!$F$2372</definedName>
    <definedName name="HAVIGA25501244043423838A25LIGWIN">[1]Ana!$F$2017</definedName>
    <definedName name="HAVIGA25501246043423838A25LIGWIN">[1]Ana!$F$2023</definedName>
    <definedName name="HAVIGA25501804043423838A25">[1]Ana!$F$2111</definedName>
    <definedName name="HAVIGA25501804043423838A25POR">[1]Ana!$F$2116</definedName>
    <definedName name="HAVIGA25501806043423838A25">[1]Ana!$F$2122</definedName>
    <definedName name="HAVIGA25501806043423838A25POR">[1]Ana!$F$2128</definedName>
    <definedName name="HAVIGA25502104043423838A25">[1]Ana!$F$2248</definedName>
    <definedName name="HAVIGA25502104043423838A25POR">[1]Ana!$F$2253</definedName>
    <definedName name="HAVIGA25502106043423838A25">[1]Ana!$F$2259</definedName>
    <definedName name="HAVIGA25502106043423838A25POR">[1]Ana!$F$2265</definedName>
    <definedName name="HAVIGA25502404043423838A25">[1]Ana!$F$2385</definedName>
    <definedName name="HAVIGA25502404043423838A25POR">[1]Ana!$F$2390</definedName>
    <definedName name="HAVIGA25502406043423838A25">[1]Ana!$F$2396</definedName>
    <definedName name="HAVIGA25502406043423838A25POR">[1]Ana!$F$2402</definedName>
    <definedName name="HAVIGA3060124404123838A25LIGWIN">[1]Ana!$F$2036</definedName>
    <definedName name="HAVIGA3060124604123838A25LIGWIN">[1]Ana!$F$2042</definedName>
    <definedName name="HAVIGA3060180404123838A25">[1]Ana!$F$2141</definedName>
    <definedName name="HAVIGA3060180404123838A25POR">[1]Ana!$F$2146</definedName>
    <definedName name="HAVIGA3060180604123838A25">[1]Ana!$F$2152</definedName>
    <definedName name="HAVIGA3060180604123838A25POR">[1]Ana!$F$2158</definedName>
    <definedName name="HAVIGA3060210404123838A25">[1]Ana!$F$2278</definedName>
    <definedName name="HAVIGA3060210404123838A25POR">[1]Ana!$F$2283</definedName>
    <definedName name="HAVIGA3060210604123838A25">[1]Ana!$F$2289</definedName>
    <definedName name="HAVIGA3060210604123838A25POR">[1]Ana!$F$2295</definedName>
    <definedName name="HAVIGA3060240404123838A25">[1]Ana!$F$2415</definedName>
    <definedName name="HAVIGA3060240404123838A25POR">[1]Ana!$F$2420</definedName>
    <definedName name="HAVIGA3060240604123838A25">[1]Ana!$F$2426</definedName>
    <definedName name="HAVIGA3060240604123838A25POR">[1]Ana!$F$2432</definedName>
    <definedName name="HAVIGA408012440512122538A25LIGWIN">[1]Ana!$F$2061</definedName>
    <definedName name="HAVIGA4080124405121238A25LIGWIN">[1]Ana!$F$2056</definedName>
    <definedName name="HAVIGA4080124605121238A25LIGWIN">[1]Ana!$F$2068</definedName>
    <definedName name="HAVIGA4080180405121238A25">[1]Ana!$F$2172</definedName>
    <definedName name="HAVIGA4080180405121238A25POR">[1]Ana!$F$2177</definedName>
    <definedName name="HAVIGA408018060512122538A25">[1]Ana!$F$2198</definedName>
    <definedName name="HAVIGA408018060512122538A25POR">[1]Ana!$F$2205</definedName>
    <definedName name="HAVIGA4080180605121238A25">[1]Ana!$F$2184</definedName>
    <definedName name="HAVIGA4080180605121238A25POR">[1]Ana!$F$2191</definedName>
    <definedName name="HAVIGA4080210405121238A25">[1]Ana!$F$2309</definedName>
    <definedName name="HAVIGA4080210405121238A25por">[1]Ana!$F$2314</definedName>
    <definedName name="HAVIGA408021060512122538A25">[1]Ana!$F$2335</definedName>
    <definedName name="HAVIGA408021060512122538A25POR">[1]Ana!$F$2342</definedName>
    <definedName name="HAVIGA4080210605121238A25">[1]Ana!$F$2321</definedName>
    <definedName name="HAVIGA4080210605121238A25POR">[1]Ana!$F$2328</definedName>
    <definedName name="HAVIGA4080240405121238A25">[1]Ana!$F$2446</definedName>
    <definedName name="HAVIGA4080240405121238A25POR">[1]Ana!$F$2451</definedName>
    <definedName name="HAVIGA408024060512122538A25">[1]Ana!$F$2472</definedName>
    <definedName name="HAVIGA408024060512122538A25PORT">[1]Ana!$F$2479</definedName>
    <definedName name="HAVIGA4080240605121238A25">[1]Ana!$F$2458</definedName>
    <definedName name="HAVIGA4080240605121238A25POR">[1]Ana!$F$2465</definedName>
    <definedName name="HAVUE4010124402383825A20LIGWIN">[1]Ana!$F$2547</definedName>
    <definedName name="HAVUE40101244023838A20LIGWIN">[1]Ana!$F$2543</definedName>
    <definedName name="HAVUE4010124602383825A20LIGWIN">[1]Ana!$F$2557</definedName>
    <definedName name="HAVUE40101246023838A20LIGWIN">[1]Ana!$F$2552</definedName>
    <definedName name="HAVUE4010180402383825A20">[1]Ana!$F$2599</definedName>
    <definedName name="HAVUE40101804023838A20">[1]Ana!$F$2595</definedName>
    <definedName name="HAVUE40101806023838A20">[1]Ana!$F$2604</definedName>
    <definedName name="HAVUE4012124402383825A20LIGWIN">[1]Ana!$F$2573</definedName>
    <definedName name="HAVUE40121244023838A20LIGWIN">[1]Ana!$F$2569</definedName>
    <definedName name="HAVUE4012124602383825A20LIGWIN">[1]Ana!$F$2583</definedName>
    <definedName name="HAVUE40121246023838A20LIGWIN">[1]Ana!$F$2578</definedName>
    <definedName name="HAVUE4012180402383825A20">[1]Ana!$F$2625</definedName>
    <definedName name="HAVUE40121804023838A20">[1]Ana!$F$2621</definedName>
    <definedName name="HAVUE4012180602383825A20">[1]Ana!$F$2635</definedName>
    <definedName name="HAVUE40121806023838A20">[1]Ana!$F$2630</definedName>
    <definedName name="HAZCH301354081225C634ADLIG">[1]Ana!$F$2652</definedName>
    <definedName name="HAZCH3013540812C634ADLIG">[1]Ana!$F$2645</definedName>
    <definedName name="HAZCH301356081225C634ADLIG">[1]Ana!$F$2666</definedName>
    <definedName name="HAZCH3013560812C634ADLIG">[1]Ana!$F$2659</definedName>
    <definedName name="HAZCH301404081225C634AD">[1]Ana!$F$2708</definedName>
    <definedName name="HAZCH3014040812C634AD">[1]Ana!$F$2701</definedName>
    <definedName name="HAZCH301406081225C634AD">[1]Ana!$F$2722</definedName>
    <definedName name="HAZCH3014060812C634AD">[1]Ana!$F$2715</definedName>
    <definedName name="HAZCH301804081225C634AD">[1]Ana!$F$2764</definedName>
    <definedName name="HAZCH3018040812C634AD">[1]Ana!$F$2757</definedName>
    <definedName name="HAZCH301806081225C634AD">[1]Ana!$F$2778</definedName>
    <definedName name="HAZCH3018060812C634AD">[1]Ana!$F$2771</definedName>
    <definedName name="HAZCH302104081225C634AD">[1]Ana!$F$2820</definedName>
    <definedName name="HAZCH3021040812C634AD">[1]Ana!$F$2813</definedName>
    <definedName name="HAZCH302106081225C634AD">[1]Ana!$F$2834</definedName>
    <definedName name="HAZCH3021060812C634AD">[1]Ana!$F$2827</definedName>
    <definedName name="HAZCH302404081225C634AD">[1]Ana!$F$2876</definedName>
    <definedName name="HAZCH3024040812C634AD">[1]Ana!$F$2869</definedName>
    <definedName name="HAZCH302406081225C634AD">[1]Ana!$F$2890</definedName>
    <definedName name="HAZCH3024060812C634AD">[1]Ana!$F$2883</definedName>
    <definedName name="HAZCH35180401225A15ADC18342CAM">[1]Ana!$F$2935</definedName>
    <definedName name="HAZCH351804012A15ADC18342CAM">[1]Ana!$F$2928</definedName>
    <definedName name="HAZCH35180601225A15ADC18342CAM">[1]Ana!$F$2949</definedName>
    <definedName name="HAZCH351806012A15ADC18342CAM">[1]Ana!$F$2942</definedName>
    <definedName name="HAZCH35210401225A15ADC18342CAM">[1]Ana!$F$2963</definedName>
    <definedName name="HAZCH352104012A15ADC18342CAM">[1]Ana!$F$2956</definedName>
    <definedName name="HAZCH35210601225A15ADC18342CAM">[1]Ana!$F$2977</definedName>
    <definedName name="HAZCH352106012A15ADC18342CAM">[1]Ana!$F$2970</definedName>
    <definedName name="HAZCH35240401225A15ADC18342CAM">[1]Ana!$F$2991</definedName>
    <definedName name="HAZCH352404012A15ADC18342CAM">[1]Ana!$F$2984</definedName>
    <definedName name="HAZCH35240601225A15ADC18342CAM">[1]Ana!$F$3005</definedName>
    <definedName name="HAZCH352406012A15ADC18342CAM">[1]Ana!$F$2998</definedName>
    <definedName name="HAZCH4013540812C634ADLIG">[1]Ana!$F$2673</definedName>
    <definedName name="HAZCH4013560812C634ADLIG">[1]Ana!$F$2680</definedName>
    <definedName name="HAZCH401404081225C634AD">[1]Ana!$F$2736</definedName>
    <definedName name="HAZCH4014040812C634AD">[1]Ana!$F$2729</definedName>
    <definedName name="HAZCH401804081225C634AD">[1]Ana!$F$2792</definedName>
    <definedName name="HAZCH4018040812C634AD">[1]Ana!$F$2785</definedName>
    <definedName name="HAZCH402104081225C634AD">[1]Ana!$F$2848</definedName>
    <definedName name="HAZCH4021040812C634AD">[1]Ana!$F$2841</definedName>
    <definedName name="HAZCH402404081225C634AD">[1]Ana!$F$2904</definedName>
    <definedName name="HAZCH4024040812C634AD">[1]Ana!$F$2897</definedName>
    <definedName name="HAZCH402406081225C634AD">[1]Ana!$F$2918</definedName>
    <definedName name="HAZCH4024060812C634AD">[1]Ana!$F$2911</definedName>
    <definedName name="HAZCH601356081225C634ADLIG">[1]Ana!$F$2694</definedName>
    <definedName name="HAZCH6013560812C634ADLIG">[1]Ana!$F$2687</definedName>
    <definedName name="HAZCH601406081225C634AD">[1]Ana!$F$2750</definedName>
    <definedName name="HAZCH6014060812C634AD">[1]Ana!$F$2743</definedName>
    <definedName name="HAZCH601806081225C634AD">[1]Ana!$F$2806</definedName>
    <definedName name="HAZCH6018060812C634AD">[1]Ana!$F$2799</definedName>
    <definedName name="HAZCH602106081225C634AD">[1]Ana!$F$2862</definedName>
    <definedName name="HAZCH6021060812C634AD">[1]Ana!$F$2855</definedName>
    <definedName name="HAZM201512423838A30LIG">[1]Ana!$F$3035</definedName>
    <definedName name="HAZM301512423838A30LIG">[1]Ana!$F$3041</definedName>
    <definedName name="HAZM302012423838A25LIG">[1]Ana!$F$3053</definedName>
    <definedName name="HAZM302013523838A25LIG">[1]Ana!$F$3014</definedName>
    <definedName name="HAZM302014023838A25">[1]Ana!$F$3074</definedName>
    <definedName name="HAZM30X20180">[1]Ana!$F$3095</definedName>
    <definedName name="HAZM401512423838A30LIG">[1]Ana!$F$3047</definedName>
    <definedName name="HAZM452012433838A25LIG">[1]Ana!$F$3058</definedName>
    <definedName name="HAZM452013533838A25LIG">[1]Ana!$F$3019</definedName>
    <definedName name="HAZM452014033838A25">[1]Ana!$F$3079</definedName>
    <definedName name="HAZM452018033838A25">[1]Ana!$F$3100</definedName>
    <definedName name="HAZM452512433838A25LIG">[1]Ana!$F$3063</definedName>
    <definedName name="HAZM452513533838A25LIG">[1]Ana!$F$3024</definedName>
    <definedName name="HAZM452514033838A25">[1]Ana!$F$3084</definedName>
    <definedName name="HAZM452521033838A25">[1]Ana!$F$3115</definedName>
    <definedName name="HAZM452524033838A25">[1]Ana!$F$3125</definedName>
    <definedName name="HAZM45X25180">[1]Ana!$F$3105</definedName>
    <definedName name="HAZM602512433838A25LIG">[1]Ana!$F$3068</definedName>
    <definedName name="HAZM602513533838A25LIG">[1]Ana!$F$3029</definedName>
    <definedName name="HAZM602514033838A25">[1]Ana!$F$3089</definedName>
    <definedName name="HAZM602521033838A25">[1]Ana!$F$3120</definedName>
    <definedName name="HAZM602524033838A25">[1]Ana!$F$3130</definedName>
    <definedName name="HAZM60X25180">[1]Ana!$F$3110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ilo">#REF!</definedName>
    <definedName name="HINCA">#REF!</definedName>
    <definedName name="Hinca_de_Pilotes">#REF!</definedName>
    <definedName name="HINCADEPILOTES">#REF!</definedName>
    <definedName name="hligadora">[1]Ana!$F$3246</definedName>
    <definedName name="HORACIO">#REF!</definedName>
    <definedName name="Horm_1_3_5_amano">[11]ANALISIS!$G$499:$H$499</definedName>
    <definedName name="HORM124">[1]Ana!$F$3302</definedName>
    <definedName name="HORM124LIGADORA">[1]Ana!$F$3309</definedName>
    <definedName name="HORM124LIGAWINCHE">[1]Ana!$F$3316</definedName>
    <definedName name="HORM135">[1]Ana!$F$3281</definedName>
    <definedName name="HORM135LIGADORA">[1]Ana!$F$3288</definedName>
    <definedName name="HORM135LIGAWINCHE">[1]Ana!$F$3295</definedName>
    <definedName name="HORM140">[1]Ana!$F$3138</definedName>
    <definedName name="HORM160">[1]Ana!$F$3143</definedName>
    <definedName name="HORM180">[1]Ana!$F$3148</definedName>
    <definedName name="HORM210">[1]Ana!$F$3153</definedName>
    <definedName name="HORM240">[1]Ana!$F$3158</definedName>
    <definedName name="HORM250">[1]Ana!$F$3163</definedName>
    <definedName name="HORM260">[1]Ana!$F$3168</definedName>
    <definedName name="HORM280">[1]Ana!$F$3173</definedName>
    <definedName name="HORM300">[1]Ana!$F$3178</definedName>
    <definedName name="HORM315">[1]Ana!$F$3183</definedName>
    <definedName name="HORM350">[1]Ana!$F$3188</definedName>
    <definedName name="HORM400">[1]Ana!$F$3193</definedName>
    <definedName name="HORMFROT">[1]Ana!$F$4786</definedName>
    <definedName name="Hormigon">#REF!</definedName>
    <definedName name="hormigon140">#REF!</definedName>
    <definedName name="hormigon180">#REF!</definedName>
    <definedName name="hormigon210">#REF!</definedName>
    <definedName name="hormigon240">#REF!</definedName>
    <definedName name="Hormigon240i">[6]MATERIALES!#REF!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LOSADEAPROCHE">#REF!</definedName>
    <definedName name="HORMIGONARMADOLOSADETABLERO">#REF!</definedName>
    <definedName name="HORMIGONARMADOVIGUETAS">#REF!</definedName>
    <definedName name="hormigonproteccionpilas">#REF!</definedName>
    <definedName name="HORMIGONSIMPLE">#REF!</definedName>
    <definedName name="HORMIGONVIGASPOSTENSADAS">#REF!</definedName>
    <definedName name="Hormsimple">#REF!</definedName>
    <definedName name="hwinche">[1]Ana!$F$3253</definedName>
    <definedName name="IMPEST">[1]Ana!$F$3325</definedName>
    <definedName name="IMPRIMACION">#N/A</definedName>
    <definedName name="INGENIERIA">#N/A</definedName>
    <definedName name="ingi">#REF!</definedName>
    <definedName name="ingii">#REF!</definedName>
    <definedName name="ingiii">#REF!</definedName>
    <definedName name="ingiiii">#REF!</definedName>
    <definedName name="INOALARBCO">[1]Ana!$F$3996</definedName>
    <definedName name="INOALARCOL">[1]Ana!$F$4022</definedName>
    <definedName name="INOBCOSER">[1]Ana!$F$3970</definedName>
    <definedName name="INOBCOTAPASER">[1]Ana!$F$3944</definedName>
    <definedName name="INODORO">'[11]ANALISIS SANITARIOS'!$I$11</definedName>
    <definedName name="ins_calentador_electrico">[10]ins!#REF!</definedName>
    <definedName name="ins_ducha">[10]ins!#REF!</definedName>
    <definedName name="ins_fregadero_doble">[10]ins!#REF!</definedName>
    <definedName name="ins_inodoro">[10]ins!#REF!</definedName>
    <definedName name="ins_jacuzzi">[10]ins!#REF!</definedName>
    <definedName name="ins_lavamanos">[10]ins!#REF!</definedName>
    <definedName name="ins_teflon">[10]ins!#REF!</definedName>
    <definedName name="ins_vertedero">[10]ins!#REF!</definedName>
    <definedName name="INTERRUPTOR3VIAS">[1]Ana!$F$3388</definedName>
    <definedName name="INTERRUPTOR4VIAS">[1]Ana!$F$3399</definedName>
    <definedName name="INTERRUPTORDOBLE">[1]Ana!$F$3366</definedName>
    <definedName name="INTERRUPTORPILOTO">[1]Ana!$F$3410</definedName>
    <definedName name="INTERRUPTORSENCILLO">[1]Ana!$F$3355</definedName>
    <definedName name="INTERRUPTORTRIPLE">[1]Ana!$F$3377</definedName>
    <definedName name="itabo">#REF!</definedName>
    <definedName name="Izado_de_Tabletas">#REF!</definedName>
    <definedName name="IZAJE">#REF!</definedName>
    <definedName name="Izaje_de_Vigas_Postensadas">#REF!</definedName>
    <definedName name="jminimo">#REF!</definedName>
    <definedName name="kerosene">#REF!</definedName>
    <definedName name="Kilometro">[6]EQUIPOS!$I$25</definedName>
    <definedName name="komatsu">'[4]Listado Equipos a utilizar'!#REF!</definedName>
    <definedName name="LAVAMANOS_HIDROFUGO">'[11]ANALISIS SANITARIOS'!$I$32</definedName>
    <definedName name="LAVGRA1BCO">[1]Ana!$F$4071</definedName>
    <definedName name="LAVGRA2BCO">[1]Ana!$F$4046</definedName>
    <definedName name="LAVM1917BCO">[1]Ana!$F$4097</definedName>
    <definedName name="LAVM1917COL">[1]Ana!$F$4123</definedName>
    <definedName name="LAVMOVABCO">[1]Ana!$F$4150</definedName>
    <definedName name="LAVMOVACOL">[1]Ana!$F$4177</definedName>
    <definedName name="LAVMSERBCO">[1]Ana!$F$4203</definedName>
    <definedName name="Ligado_y_vaciado">#REF!</definedName>
    <definedName name="ligadohormigon">[6]OBRAMANO!#REF!</definedName>
    <definedName name="ligadora">'[4]Listado Equipos a utilizar'!#REF!</definedName>
    <definedName name="Ligadora_de_1_funda">#REF!</definedName>
    <definedName name="Ligadora_de_2_funda">#REF!</definedName>
    <definedName name="LIGALIGA">[1]Ana!$F$3262</definedName>
    <definedName name="ligawinche">[1]Ana!$F$3274</definedName>
    <definedName name="limpi">#REF!</definedName>
    <definedName name="limpii">#REF!</definedName>
    <definedName name="limpiii">#REF!</definedName>
    <definedName name="limpiiii">#REF!</definedName>
    <definedName name="llaveacero">#REF!</definedName>
    <definedName name="llaveacondicionamientohinca">#REF!</definedName>
    <definedName name="llaveagregado">#REF!</definedName>
    <definedName name="llaveagua">#REF!</definedName>
    <definedName name="llavealambre">#REF!</definedName>
    <definedName name="llaveanclajedepilotes">#REF!</definedName>
    <definedName name="llavecablepostensado">#REF!</definedName>
    <definedName name="llavecastingbed">#REF!</definedName>
    <definedName name="llavecemento">#REF!</definedName>
    <definedName name="llaveclavos">#REF!</definedName>
    <definedName name="llavecuradoyaditivo">#REF!</definedName>
    <definedName name="llaveempalmepilotes">#REF!</definedName>
    <definedName name="llavehincapilotes">#REF!</definedName>
    <definedName name="llaveizadotabletas">#REF!</definedName>
    <definedName name="llaveizajevigaspostensadas">#REF!</definedName>
    <definedName name="llaveligadoyvaciado">#REF!</definedName>
    <definedName name="llavemadera">#REF!</definedName>
    <definedName name="llavemanejocemento">#REF!</definedName>
    <definedName name="llavemanejopilotes">#REF!</definedName>
    <definedName name="llavemoacero">#REF!</definedName>
    <definedName name="llavemomadera">#REF!</definedName>
    <definedName name="LLAVES">#REF!</definedName>
    <definedName name="llavetratamientomoldes">#REF!</definedName>
    <definedName name="LOSA12">#REF!</definedName>
    <definedName name="LOSA20">#REF!</definedName>
    <definedName name="losa20a20">[11]ANALISIS!$I$421</definedName>
    <definedName name="LOSA30">#REF!</definedName>
    <definedName name="lubricantes">[19]Materiales!$K$15</definedName>
    <definedName name="LUZCENITAL">[1]Ana!$F$3344</definedName>
    <definedName name="M.O._Colocación_Cables_Postensados">#REF!</definedName>
    <definedName name="M.O._Colocación_Tabletas_Prefabricados">#REF!</definedName>
    <definedName name="M.O._Confección_Moldes">#REF!</definedName>
    <definedName name="M.O._Vigas_Postensadas__Incl._Cast.">#REF!</definedName>
    <definedName name="MA">#REF!</definedName>
    <definedName name="MACO">[6]EQUIPOS!$I$21</definedName>
    <definedName name="Madera">#REF!</definedName>
    <definedName name="maderabrutapino">#REF!</definedName>
    <definedName name="MAESTROCARP">[12]Ins!#REF!</definedName>
    <definedName name="MALLACICL6HG">[1]Ana!$F$4383</definedName>
    <definedName name="mami">#REF!</definedName>
    <definedName name="mamii">#REF!</definedName>
    <definedName name="mamiii">#REF!</definedName>
    <definedName name="mamiiii">#REF!</definedName>
    <definedName name="Mano_de_Obra_Acero">#REF!</definedName>
    <definedName name="Mano_de_Obra_Madera">#REF!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#N/A</definedName>
    <definedName name="maquito">'[4]Listado Equipos a utilizar'!#REF!</definedName>
    <definedName name="martillo">#REF!</definedName>
    <definedName name="MBR">#REF!</definedName>
    <definedName name="MEZCALAREPMOR">[1]Ana!$F$4415</definedName>
    <definedName name="mezclajuntabloque">#REF!</definedName>
    <definedName name="MEZEMP">[1]Ana!$F$4397</definedName>
    <definedName name="miscelaneos">#REF!</definedName>
    <definedName name="moacero">#REF!</definedName>
    <definedName name="moaceromalla">#REF!</definedName>
    <definedName name="moacerorampa">#REF!</definedName>
    <definedName name="MOBASECON">'[16]M.O.'!$C$203</definedName>
    <definedName name="mocarpinteria">#REF!</definedName>
    <definedName name="MOCONTEN553015">'[16]M.O.'!$C$216</definedName>
    <definedName name="MOPISOCERAMICA">[12]Ins!#REF!</definedName>
    <definedName name="mortero_1_10_pisos">[11]ANALISIS!$G$545:$H$545</definedName>
    <definedName name="mortero_1_2_pulido">[11]ANALISIS!#REF!</definedName>
    <definedName name="Mortero_1_3_Block">[11]ANALISIS!$G$510:$H$510</definedName>
    <definedName name="mortero_1_4_Empañete">[11]ANALISIS!$G$533:$H$533</definedName>
    <definedName name="MORTERO110">[1]Ana!$F$4421</definedName>
    <definedName name="MORTERO12">[1]Ana!$F$4410</definedName>
    <definedName name="MORTERO13">[1]Ana!$F$4392</definedName>
    <definedName name="MORTERO14">[1]Ana!$F$4403</definedName>
    <definedName name="movtierra">#REF!</definedName>
    <definedName name="MURO_0.20">[11]ANALISIS!$I$396</definedName>
    <definedName name="MURO30">#REF!</definedName>
    <definedName name="MUROBOVEDA12A10X2AD">#REF!</definedName>
    <definedName name="NADA">[20]Insumos!#REF!</definedName>
    <definedName name="NATILLA">[1]Ana!$F$375</definedName>
    <definedName name="NCLASI">#REF!</definedName>
    <definedName name="NCLASII">#REF!</definedName>
    <definedName name="NCLASIII">#REF!</definedName>
    <definedName name="NCLASIIII">#REF!</definedName>
    <definedName name="NINGUNA">[20]Insumos!#REF!</definedName>
    <definedName name="nissan">'[4]Listado Equipos a utilizar'!#REF!</definedName>
    <definedName name="o">#REF!</definedName>
    <definedName name="o0">#REF!</definedName>
    <definedName name="obi">#REF!</definedName>
    <definedName name="obii">#REF!</definedName>
    <definedName name="obiii">#REF!</definedName>
    <definedName name="obiiii">#REF!</definedName>
    <definedName name="Obrero_Dia">[13]MO!$C$11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mencofrado">'[7]O.M. y Salarios'!#REF!</definedName>
    <definedName name="opala">[19]Salarios!$D$16</definedName>
    <definedName name="Operadorgrader">[6]OBRAMANO!$F$74</definedName>
    <definedName name="operadorpala">[6]OBRAMANO!$F$72</definedName>
    <definedName name="operadorretro">[6]OBRAMANO!$F$77</definedName>
    <definedName name="operadorrodillo">[6]OBRAMANO!$F$75</definedName>
    <definedName name="operadortractor">[6]OBRAMANO!$F$76</definedName>
    <definedName name="ORI12FBCO">[1]Ana!$F$4225</definedName>
    <definedName name="ORI12FBCOFLUX">[1]Ana!$F$4243</definedName>
    <definedName name="ORI1FBCO">[1]Ana!$F$4265</definedName>
    <definedName name="ORI1FBCOFLUX">[1]Ana!$F$4283</definedName>
    <definedName name="ORIPEQBCO">[1]Ana!$F$4305</definedName>
    <definedName name="otractor">[19]Salarios!$D$14</definedName>
    <definedName name="p">[21]peso!#REF!</definedName>
    <definedName name="P.U.">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NEL12CIR">[1]Ana!$F$3511</definedName>
    <definedName name="PANEL16CIR">[1]Ana!$F$3518</definedName>
    <definedName name="PANEL24CIR">[1]Ana!$F$3525</definedName>
    <definedName name="PANEL2CIR">[1]Ana!$F$3483</definedName>
    <definedName name="PANEL4CIR">[1]Ana!$F$3490</definedName>
    <definedName name="PANEL6CIR">[1]Ana!$F$3497</definedName>
    <definedName name="PANEL8CIR">[1]Ana!$F$3504</definedName>
    <definedName name="peon">'[7]O.M. y Salarios'!$G$39</definedName>
    <definedName name="PEONCARP">[12]Ins!#REF!</definedName>
    <definedName name="Peones">#REF!</definedName>
    <definedName name="Perforación_de_pozo__de_8">[8]MATERIALES!$C$16</definedName>
    <definedName name="periche">'[22]Análisis MACM'!#REF!</definedName>
    <definedName name="Pernos">#REF!</definedName>
    <definedName name="PHCH23BCO">[16]Ins!$E$627</definedName>
    <definedName name="pico">#REF!</definedName>
    <definedName name="PIEDRA_GAVIONE_M3">'[9]MATERIALES LISTADO'!$D$12</definedName>
    <definedName name="pilote">#REF!</definedName>
    <definedName name="pilotes">#REF!</definedName>
    <definedName name="pino1x10bruto">[16]Ins!$E$816</definedName>
    <definedName name="pinobruto">[6]MATERIALES!$G$33</definedName>
    <definedName name="PINTACRIEXT">[1]Ana!$F$4430</definedName>
    <definedName name="PINTACRIEXTAND">[1]Ana!$F$4443</definedName>
    <definedName name="PINTACRIINT">[1]Ana!$F$4436</definedName>
    <definedName name="PINTECO">[1]Ana!$F$4462</definedName>
    <definedName name="PINTEPOX">[1]Ana!$F$4450</definedName>
    <definedName name="PINTLACA">[1]Ana!$F$4456</definedName>
    <definedName name="PINTMAN">[1]Ana!$F$4469</definedName>
    <definedName name="PINTMANAND">[1]Ana!$F$4477</definedName>
    <definedName name="pintura_acrilica">[11]ANALISIS!$I$347</definedName>
    <definedName name="Pintura_Epóxica_Popular">#REF!</definedName>
    <definedName name="pinturaBase_Imp">[11]ANALISIS!$I$359</definedName>
    <definedName name="pinturas">#REF!</definedName>
    <definedName name="PISO01">[1]Ana!$F$4570</definedName>
    <definedName name="PISO09">[1]Ana!$F$4580</definedName>
    <definedName name="PISOADOCLAGRIS">[1]Ana!$F$4497</definedName>
    <definedName name="PISOADOCLAQUEM">[1]Ana!$F$4515</definedName>
    <definedName name="PISOADOCLAROJO">[1]Ana!$F$4506</definedName>
    <definedName name="PISOADOCOLGRIS">[1]Ana!$F$4524</definedName>
    <definedName name="PISOADOCOLROJO">[1]Ana!$F$4533</definedName>
    <definedName name="PISOADOMEDGRIS">[1]Ana!$F$4542</definedName>
    <definedName name="PISOADOMEDQUEM">[1]Ana!$F$4560</definedName>
    <definedName name="PISOADOMEDROJO">[1]Ana!$F$4551</definedName>
    <definedName name="PISOGRA1233030BCO">[1]Ana!$F$4616</definedName>
    <definedName name="PISOGRA1234040BCO">[1]Ana!$F$4634</definedName>
    <definedName name="PISOGRABOTI4040BCO">[1]Ana!$F$4589</definedName>
    <definedName name="PISOGRABOTI4040COL">[1]Ana!$F$4598</definedName>
    <definedName name="PISOGRAPROY4040">[1]Ana!$F$4607</definedName>
    <definedName name="PISOHFV10">[1]Ana!$F$4794</definedName>
    <definedName name="PISOLADEXAPEQ">[1]Ana!$F$4811</definedName>
    <definedName name="PISOLADFERIAPEQ">[1]Ana!$F$4819</definedName>
    <definedName name="PISOMOSROJ2525">[1]Ana!$F$4827</definedName>
    <definedName name="PISOPUL10">[1]Ana!$F$4803</definedName>
    <definedName name="Plancha_de_Plywood_4_x8_x3_4">#REF!</definedName>
    <definedName name="Planta_Eléctrica_para_tesado">#REF!</definedName>
    <definedName name="PLATEA_0.30">[11]ANALISIS!$I$37</definedName>
    <definedName name="PLIGADORA2">[18]Ins!$E$584</definedName>
    <definedName name="PLOMERO">[12]Ins!#REF!</definedName>
    <definedName name="PLOMEROAYUDANTE">[12]Ins!#REF!</definedName>
    <definedName name="PLOMEROOFICIAL">[12]Ins!#REF!</definedName>
    <definedName name="pmadera2162">[14]precios!#REF!</definedName>
    <definedName name="porciento">#REF!</definedName>
    <definedName name="preci">#REF!</definedName>
    <definedName name="precii">#REF!</definedName>
    <definedName name="preciii">#REF!</definedName>
    <definedName name="preciiii">#REF!</definedName>
    <definedName name="precios">[23]Precios!$A$4:$F$1576</definedName>
    <definedName name="preli">#REF!</definedName>
    <definedName name="prelii">#REF!</definedName>
    <definedName name="preliii">#REF!</definedName>
    <definedName name="preliiii">#REF!</definedName>
    <definedName name="Preliminares">#REF!</definedName>
    <definedName name="PRESUPUESTO">#REF!</definedName>
    <definedName name="presupuestoc1">#REF!</definedName>
    <definedName name="presupuestoc2">#REF!</definedName>
    <definedName name="PreviousBalance">#REF!</definedName>
    <definedName name="PRIMA">#REF!</definedName>
    <definedName name="PROMEDIO">#REF!</definedName>
    <definedName name="Proyecto">#REF!</definedName>
    <definedName name="PTAFRANCAOBA">[1]Ana!$F$4986</definedName>
    <definedName name="PTAFRANCAOBAM2">[1]Ana!$C$4986</definedName>
    <definedName name="PTAPANCORCAOBA">[1]Ana!$F$4957</definedName>
    <definedName name="PTAPANCORCAOBAM2">[1]Ana!$C$4957</definedName>
    <definedName name="PTAPANCORPINO">[1]Ana!$F$4948</definedName>
    <definedName name="PTAPANCORPINOM2">[1]Ana!$C$4948</definedName>
    <definedName name="PTAPANESPCAOBA">[1]Ana!$F$4966</definedName>
    <definedName name="PTAPANESPCAOBAM2">[1]Ana!$C$4966</definedName>
    <definedName name="PTAPANVAIVENCAOBA">[1]Ana!$F$4974</definedName>
    <definedName name="PTAPANVAIVENCAOBAM2">[1]Ana!$C$4974</definedName>
    <definedName name="PTAPLY">[1]Ana!$F$4939</definedName>
    <definedName name="PTAPLYM2">[1]Ana!$C$4939</definedName>
    <definedName name="pti">#REF!</definedName>
    <definedName name="ptii">#REF!</definedName>
    <definedName name="ptiii">#REF!</definedName>
    <definedName name="ptiiii">#REF!</definedName>
    <definedName name="PU">#REF!</definedName>
    <definedName name="puacero">#REF!</definedName>
    <definedName name="pubaranda">#REF!</definedName>
    <definedName name="pucabezales">#REF!</definedName>
    <definedName name="pucastingbed">#REF!</definedName>
    <definedName name="PUCEMENTO">#REF!</definedName>
    <definedName name="puhormigon280">#REF!</definedName>
    <definedName name="puinyeccion">#REF!</definedName>
    <definedName name="PULESC">'[16]M.O.'!$C$970</definedName>
    <definedName name="pulosaaproche">#REF!</definedName>
    <definedName name="pulosacalzada">#REF!</definedName>
    <definedName name="PUMADERA">#REF!</definedName>
    <definedName name="punewjersey">#REF!</definedName>
    <definedName name="putabletas">#REF!</definedName>
    <definedName name="puvigastransversales">#REF!</definedName>
    <definedName name="PVC_0.5_presion">[11]materiales!$D$34</definedName>
    <definedName name="pvc_1.5_presion">[11]materiales!$D$30</definedName>
    <definedName name="PVC_1_presion">[11]materiales!$D$32</definedName>
    <definedName name="PVC_3cuartopresion">[11]materiales!$D$33</definedName>
    <definedName name="PVC_4_semipresion">[11]materiales!$D$31</definedName>
    <definedName name="PWINCHE2000K">[18]Ins!$E$592</definedName>
    <definedName name="QUICIOGRA30BCO">[1]Ana!$F$4841</definedName>
    <definedName name="QUICIOGRA40BCO">[1]Ana!$F$4848</definedName>
    <definedName name="QUICIOGRABOTI40COL">[1]Ana!$F$4834</definedName>
    <definedName name="QUICIOLAD">[1]Ana!$F$4862</definedName>
    <definedName name="QUICIOMOS25ROJ">[1]Ana!$F$4855</definedName>
    <definedName name="QUNI">#REF!</definedName>
    <definedName name="rastra">'[4]Listado Equipos a utilizar'!#REF!</definedName>
    <definedName name="rastrapuas">'[4]Listado Equipos a utilizar'!#REF!</definedName>
    <definedName name="reesti">#REF!</definedName>
    <definedName name="reestii">#REF!</definedName>
    <definedName name="reestiii">#REF!</definedName>
    <definedName name="reestiiii">#REF!</definedName>
    <definedName name="regi">'[24]Pasarela de L=60.00'!#REF!</definedName>
    <definedName name="REGISTRO">#N/A</definedName>
    <definedName name="rei">#REF!</definedName>
    <definedName name="reii">#REF!</definedName>
    <definedName name="reiii">#REF!</definedName>
    <definedName name="reiiii">#REF!</definedName>
    <definedName name="RELLENOCAL">[1]Ana!$F$5008</definedName>
    <definedName name="RELLENOCALEQ">[1]Ana!$F$5015</definedName>
    <definedName name="RELLENOCALGRAN">[1]Ana!$F$5022</definedName>
    <definedName name="RELLENOCALGRANEQ">[1]Ana!$F$5030</definedName>
    <definedName name="RELLENOGRAN">[1]Ana!$F$4995</definedName>
    <definedName name="RELLENOGRANEQ">[1]Ana!$F$5002</definedName>
    <definedName name="RELLENOREP">[1]Ana!$F$5035</definedName>
    <definedName name="RELLENOREPEQ">[1]Ana!$F$5041</definedName>
    <definedName name="REMOCIONCVMANO">[1]Ana!$F$5045</definedName>
    <definedName name="REPELLOTECHO">[1]Ana!$F$392</definedName>
    <definedName name="REPLANTEO">[1]Ana!$F$5059</definedName>
    <definedName name="REPLANTEOM">[1]Ana!$F$5060</definedName>
    <definedName name="RESANE">[1]Ana!$F$380</definedName>
    <definedName name="retui">#REF!</definedName>
    <definedName name="retuii">#REF!</definedName>
    <definedName name="retuiii">#REF!</definedName>
    <definedName name="retuiiii">#REF!</definedName>
    <definedName name="REVCER01">[1]Ana!$F$5072</definedName>
    <definedName name="REVCER09">[1]Ana!$F$5080</definedName>
    <definedName name="REVLAD248">[1]Ana!$F$5093</definedName>
    <definedName name="REVLADBIS228">[1]Ana!$F$5086</definedName>
    <definedName name="rodillo">'[4]Listado Equipos a utilizar'!#REF!</definedName>
    <definedName name="rodneu">'[4]Listado Equipos a utilizar'!#REF!</definedName>
    <definedName name="roti">#REF!</definedName>
    <definedName name="rotii">#REF!</definedName>
    <definedName name="rotiii">#REF!</definedName>
    <definedName name="rotiiii">#REF!</definedName>
    <definedName name="rvesti">#REF!</definedName>
    <definedName name="rvestii">#REF!</definedName>
    <definedName name="rvestiii">#REF!</definedName>
    <definedName name="rvestiiii">#REF!</definedName>
    <definedName name="SALCAL">[1]Ana!$F$3444</definedName>
    <definedName name="salidaAP">'[11]ANALISIS SANITARIOS'!$I$84</definedName>
    <definedName name="SALTEL">[1]Ana!$F$3454</definedName>
    <definedName name="SDFSDD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EPTICOCAL">[1]Ana!$F$3709</definedName>
    <definedName name="SEPTICOROC">[1]Ana!$F$3724</definedName>
    <definedName name="SEPTICOTIE">[1]Ana!$F$3739</definedName>
    <definedName name="Sereno_Mes">[13]MO!$B$16</definedName>
    <definedName name="SILICOOL">[1]Ana!$F$3331</definedName>
    <definedName name="solvente">#REF!</definedName>
    <definedName name="SUB">#REF!</definedName>
    <definedName name="SUBBASE">#N/A</definedName>
    <definedName name="Subida__Bajada_y_Transporte_Cemento">#REF!</definedName>
    <definedName name="subtotal">#REF!</definedName>
    <definedName name="SUBTOTAL1">#REF!</definedName>
    <definedName name="SUBTOTALA">#REF!</definedName>
    <definedName name="SUBTOTALGASTOSGENERALES">#REF!</definedName>
    <definedName name="SUBTOTALGASTOSGENERALES1">#REF!</definedName>
    <definedName name="SUBTOTALPRESU">#REF!</definedName>
    <definedName name="SUELDO">#REF!</definedName>
    <definedName name="SUMARIO">#REF!</definedName>
    <definedName name="SUMINISTROS">#REF!</definedName>
    <definedName name="tablestacas">#REF!</definedName>
    <definedName name="TABLETAS">#REF!</definedName>
    <definedName name="TC">#REF!</definedName>
    <definedName name="techo_teja_HA">[11]ANALISIS!$F$332</definedName>
    <definedName name="TECHOASBTIJPIN">[1]Ana!$F$5107</definedName>
    <definedName name="TECHOTEJASFFORROCAO">[1]Ana!$F$5131</definedName>
    <definedName name="TECHOTEJASFFORROCED">[1]Ana!$F$5155</definedName>
    <definedName name="TECHOTEJASFFORROPINTRA">[1]Ana!$F$5179</definedName>
    <definedName name="TECHOTEJASFFORROROBBRA">[1]Ana!$F$5203</definedName>
    <definedName name="TECHOTEJCURVFORROCAO">[1]Ana!$F$5230</definedName>
    <definedName name="TECHOTEJCURVFORROCED">[1]Ana!$F$5257</definedName>
    <definedName name="TECHOTEJCURVFORROPINTRA">[1]Ana!$F$5284</definedName>
    <definedName name="TECHOTEJCURVFORROROBBRA">[1]Ana!$F$5311</definedName>
    <definedName name="TECHOTEJCURVSOBREFINO">[1]Ana!$F$5321</definedName>
    <definedName name="TECHOTEJCURVTIJPIN">[1]Ana!$F$5333</definedName>
    <definedName name="TECHOZIN26TIJPIN">[1]Ana!$F$5344</definedName>
    <definedName name="Teja_Barro">[11]materiales!$D$35</definedName>
    <definedName name="tetuii">#REF!</definedName>
    <definedName name="tie">#REF!</definedName>
    <definedName name="TIMBRE">[1]Ana!$F$3465</definedName>
    <definedName name="_xlnm.Print_Titles">#N/A</definedName>
    <definedName name="tiza">#REF!</definedName>
    <definedName name="Tolas">#REF!</definedName>
    <definedName name="tony">'[24]Pasarela de L=60.00'!#REF!</definedName>
    <definedName name="TOPOGRAFIA">#REF!</definedName>
    <definedName name="TORNILLOS">#REF!</definedName>
    <definedName name="Tornillos_5_x3_8">#REF!</definedName>
    <definedName name="tosi">#REF!</definedName>
    <definedName name="tosii">#REF!</definedName>
    <definedName name="tosiii">#REF!</definedName>
    <definedName name="tosiiii">#REF!</definedName>
    <definedName name="totalgeneral">#REF!</definedName>
    <definedName name="TRACTORD">[15]EQUIPOS!$D$14</definedName>
    <definedName name="tractorm">'[4]Listado Equipos a utilizar'!#REF!</definedName>
    <definedName name="TRAGRACAL">[1]Ana!$F$4314</definedName>
    <definedName name="TRAGRAROC">[1]Ana!$F$4323</definedName>
    <definedName name="TRAGRATIE">[1]Ana!$F$4332</definedName>
    <definedName name="TRANSESC">[16]Ins!$E$660</definedName>
    <definedName name="transpasf">'[4]Listado Equipos a utilizar'!#REF!</definedName>
    <definedName name="transporte">'[7]Resumen Precio Equipos'!$C$30</definedName>
    <definedName name="Tratamiento_Moldes_para_Barandilla">#REF!</definedName>
    <definedName name="truct">[7]Materiales!#REF!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_de_8__Acero">[8]MATERIALES!$C$4</definedName>
    <definedName name="tuboi">#REF!</definedName>
    <definedName name="tuboii">#REF!</definedName>
    <definedName name="tuboiii">#REF!</definedName>
    <definedName name="tuboiiii">#REF!</definedName>
    <definedName name="tubui">#REF!</definedName>
    <definedName name="tubuii">#REF!</definedName>
    <definedName name="tubuiii">#REF!</definedName>
    <definedName name="tubuiiii">#REF!</definedName>
    <definedName name="UD.">#REF!</definedName>
    <definedName name="vaciado">#REF!</definedName>
    <definedName name="VACIADOAMANO">[1]Ana!$F$3213</definedName>
    <definedName name="vaciadohormigonindustrial">#REF!</definedName>
    <definedName name="vaciadozapata">#REF!</definedName>
    <definedName name="VALOR">#REF!</definedName>
    <definedName name="valora">#REF!</definedName>
    <definedName name="valorp">#REF!</definedName>
    <definedName name="VALORPRESUPUESTO">#REF!</definedName>
    <definedName name="VarillaQQ">[25]materiales!$E$16:$F$16</definedName>
    <definedName name="varillas">#REF!</definedName>
    <definedName name="VCOLGANTE1590">#REF!</definedName>
    <definedName name="VERGRAGRI">[1]Ana!$F$4355</definedName>
    <definedName name="VIGASHP">#REF!</definedName>
    <definedName name="volteobote">'[4]Listado Equipos a utilizar'!#REF!</definedName>
    <definedName name="volteobotela">'[4]Listado Equipos a utilizar'!#REF!</definedName>
    <definedName name="volteobotelargo">'[4]Listado Equipos a utilizar'!#REF!</definedName>
    <definedName name="VSALALUMBCOMAN">[1]Ana!$F$5386</definedName>
    <definedName name="VSALALUMBCOPAL">[1]Ana!$F$5410</definedName>
    <definedName name="VSALALUMBROMAN">[1]Ana!$F$5392</definedName>
    <definedName name="VSALALUMBROVBROMAN">[1]Ana!$F$5398</definedName>
    <definedName name="VSALALUMNATVBROPAL">[1]Ana!$F$5416</definedName>
    <definedName name="VSALALUMNATVCMAN">[1]Ana!$F$5380</definedName>
    <definedName name="VSALALUMNATVCPAL">[1]Ana!$F$5404</definedName>
    <definedName name="VUELO10">#REF!</definedName>
    <definedName name="VXCSD">#REF!</definedName>
    <definedName name="W">#REF!</definedName>
    <definedName name="zabaleta">[11]ANALISIS!$I$174</definedName>
    <definedName name="ZABALETAPISO">[1]Ana!$F$4866</definedName>
    <definedName name="ZABALETATECHO">[1]Ana!$F$5372</definedName>
    <definedName name="zapata">#REF!</definedName>
    <definedName name="ZOCESCGRAPROYAL">[1]Ana!$F$4892</definedName>
    <definedName name="ZOCGRA30BCO">[1]Ana!$F$4899</definedName>
    <definedName name="ZOCGRA30GRIS">[1]Ana!$F$4906</definedName>
    <definedName name="ZOCGRA40BCO">[1]Ana!$F$4913</definedName>
    <definedName name="ZOCGRABOTI40BCO">[1]Ana!$F$4873</definedName>
    <definedName name="ZOCGRABOTI40COL">[1]Ana!$F$4880</definedName>
    <definedName name="ZOCGRAPROYAL40">[1]Ana!$F$4887</definedName>
    <definedName name="ZOCLAD28">[1]Ana!$F$4920</definedName>
    <definedName name="ZOCMOSROJ25">[1]Ana!$F$4927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1" i="5" l="1"/>
  <c r="L392" i="5" s="1"/>
  <c r="K391" i="5"/>
  <c r="I391" i="5"/>
  <c r="J391" i="5" s="1"/>
  <c r="F391" i="5"/>
  <c r="L390" i="5"/>
  <c r="K390" i="5"/>
  <c r="M390" i="5" s="1"/>
  <c r="J390" i="5"/>
  <c r="I390" i="5"/>
  <c r="F390" i="5"/>
  <c r="A390" i="5"/>
  <c r="A391" i="5" s="1"/>
  <c r="L389" i="5"/>
  <c r="K389" i="5"/>
  <c r="K392" i="5" s="1"/>
  <c r="J389" i="5"/>
  <c r="I389" i="5"/>
  <c r="F389" i="5"/>
  <c r="F392" i="5" s="1"/>
  <c r="A389" i="5"/>
  <c r="M386" i="5"/>
  <c r="L386" i="5"/>
  <c r="K386" i="5"/>
  <c r="I386" i="5"/>
  <c r="C386" i="5"/>
  <c r="F386" i="5" s="1"/>
  <c r="M385" i="5"/>
  <c r="L385" i="5"/>
  <c r="K385" i="5"/>
  <c r="I385" i="5"/>
  <c r="J385" i="5" s="1"/>
  <c r="C385" i="5"/>
  <c r="F385" i="5" s="1"/>
  <c r="M384" i="5"/>
  <c r="L384" i="5"/>
  <c r="L387" i="5" s="1"/>
  <c r="K384" i="5"/>
  <c r="K387" i="5" s="1"/>
  <c r="I384" i="5"/>
  <c r="J384" i="5" s="1"/>
  <c r="C384" i="5"/>
  <c r="F384" i="5" s="1"/>
  <c r="A384" i="5"/>
  <c r="A385" i="5" s="1"/>
  <c r="A386" i="5" s="1"/>
  <c r="M381" i="5"/>
  <c r="L381" i="5"/>
  <c r="K381" i="5"/>
  <c r="I381" i="5"/>
  <c r="C381" i="5"/>
  <c r="F381" i="5" s="1"/>
  <c r="M380" i="5"/>
  <c r="M382" i="5" s="1"/>
  <c r="L380" i="5"/>
  <c r="L382" i="5" s="1"/>
  <c r="K380" i="5"/>
  <c r="K382" i="5" s="1"/>
  <c r="I380" i="5"/>
  <c r="J380" i="5" s="1"/>
  <c r="C380" i="5"/>
  <c r="F380" i="5" s="1"/>
  <c r="A380" i="5"/>
  <c r="A381" i="5" s="1"/>
  <c r="M377" i="5"/>
  <c r="L377" i="5"/>
  <c r="K377" i="5"/>
  <c r="I377" i="5"/>
  <c r="C377" i="5"/>
  <c r="F377" i="5" s="1"/>
  <c r="M376" i="5"/>
  <c r="L376" i="5"/>
  <c r="K376" i="5"/>
  <c r="I376" i="5"/>
  <c r="C376" i="5"/>
  <c r="F376" i="5" s="1"/>
  <c r="M375" i="5"/>
  <c r="L375" i="5"/>
  <c r="L378" i="5" s="1"/>
  <c r="K375" i="5"/>
  <c r="K378" i="5" s="1"/>
  <c r="M378" i="5" s="1"/>
  <c r="I375" i="5"/>
  <c r="J375" i="5" s="1"/>
  <c r="C375" i="5"/>
  <c r="F375" i="5" s="1"/>
  <c r="A375" i="5"/>
  <c r="A376" i="5" s="1"/>
  <c r="A377" i="5" s="1"/>
  <c r="M372" i="5"/>
  <c r="L372" i="5"/>
  <c r="K372" i="5"/>
  <c r="I372" i="5"/>
  <c r="C372" i="5"/>
  <c r="F372" i="5" s="1"/>
  <c r="M371" i="5"/>
  <c r="L371" i="5"/>
  <c r="K371" i="5"/>
  <c r="I371" i="5"/>
  <c r="J371" i="5" s="1"/>
  <c r="F371" i="5"/>
  <c r="L370" i="5"/>
  <c r="M370" i="5" s="1"/>
  <c r="K370" i="5"/>
  <c r="I370" i="5"/>
  <c r="J370" i="5" s="1"/>
  <c r="F370" i="5"/>
  <c r="L369" i="5"/>
  <c r="L373" i="5" s="1"/>
  <c r="K369" i="5"/>
  <c r="K373" i="5" s="1"/>
  <c r="M373" i="5" s="1"/>
  <c r="I369" i="5"/>
  <c r="J369" i="5" s="1"/>
  <c r="F369" i="5"/>
  <c r="F373" i="5" s="1"/>
  <c r="A369" i="5"/>
  <c r="A370" i="5" s="1"/>
  <c r="A371" i="5" s="1"/>
  <c r="A372" i="5" s="1"/>
  <c r="I366" i="5"/>
  <c r="E366" i="5"/>
  <c r="L366" i="5" s="1"/>
  <c r="C366" i="5"/>
  <c r="F366" i="5" s="1"/>
  <c r="L365" i="5"/>
  <c r="K365" i="5"/>
  <c r="M365" i="5" s="1"/>
  <c r="J365" i="5"/>
  <c r="I365" i="5"/>
  <c r="C365" i="5"/>
  <c r="F365" i="5" s="1"/>
  <c r="F367" i="5" s="1"/>
  <c r="F325" i="5"/>
  <c r="F320" i="5"/>
  <c r="H317" i="5"/>
  <c r="L317" i="5" s="1"/>
  <c r="F315" i="5"/>
  <c r="F312" i="5"/>
  <c r="F306" i="5"/>
  <c r="F295" i="5"/>
  <c r="F280" i="5"/>
  <c r="F277" i="5"/>
  <c r="F273" i="5"/>
  <c r="F270" i="5"/>
  <c r="F265" i="5"/>
  <c r="F260" i="5"/>
  <c r="F252" i="5"/>
  <c r="F247" i="5"/>
  <c r="F244" i="5"/>
  <c r="H243" i="5"/>
  <c r="H242" i="5"/>
  <c r="H241" i="5"/>
  <c r="H240" i="5"/>
  <c r="H239" i="5"/>
  <c r="F236" i="5"/>
  <c r="F225" i="5"/>
  <c r="F210" i="5"/>
  <c r="F207" i="5"/>
  <c r="F203" i="5"/>
  <c r="F200" i="5"/>
  <c r="F195" i="5"/>
  <c r="F190" i="5"/>
  <c r="F182" i="5"/>
  <c r="F177" i="5"/>
  <c r="F174" i="5"/>
  <c r="L173" i="5"/>
  <c r="M173" i="5" s="1"/>
  <c r="H173" i="5"/>
  <c r="I173" i="5" s="1"/>
  <c r="J173" i="5" s="1"/>
  <c r="L172" i="5"/>
  <c r="M172" i="5" s="1"/>
  <c r="H172" i="5"/>
  <c r="I172" i="5" s="1"/>
  <c r="J172" i="5" s="1"/>
  <c r="H171" i="5"/>
  <c r="L171" i="5" s="1"/>
  <c r="L170" i="5"/>
  <c r="M170" i="5" s="1"/>
  <c r="I170" i="5"/>
  <c r="J170" i="5" s="1"/>
  <c r="H170" i="5"/>
  <c r="L169" i="5"/>
  <c r="M169" i="5" s="1"/>
  <c r="H169" i="5"/>
  <c r="I169" i="5" s="1"/>
  <c r="J169" i="5" s="1"/>
  <c r="F166" i="5"/>
  <c r="F155" i="5"/>
  <c r="F140" i="5"/>
  <c r="F137" i="5"/>
  <c r="F133" i="5"/>
  <c r="F130" i="5"/>
  <c r="F125" i="5"/>
  <c r="F120" i="5"/>
  <c r="F112" i="5"/>
  <c r="L111" i="5"/>
  <c r="M111" i="5" s="1"/>
  <c r="H111" i="5"/>
  <c r="I111" i="5" s="1"/>
  <c r="J111" i="5" s="1"/>
  <c r="L110" i="5"/>
  <c r="M110" i="5" s="1"/>
  <c r="H110" i="5"/>
  <c r="I110" i="5" s="1"/>
  <c r="J110" i="5" s="1"/>
  <c r="H109" i="5"/>
  <c r="L109" i="5" s="1"/>
  <c r="F107" i="5"/>
  <c r="H106" i="5"/>
  <c r="L106" i="5" s="1"/>
  <c r="F104" i="5"/>
  <c r="H103" i="5"/>
  <c r="L102" i="5"/>
  <c r="M102" i="5" s="1"/>
  <c r="I102" i="5"/>
  <c r="J102" i="5" s="1"/>
  <c r="L101" i="5"/>
  <c r="M101" i="5" s="1"/>
  <c r="I101" i="5"/>
  <c r="J101" i="5" s="1"/>
  <c r="H101" i="5"/>
  <c r="L100" i="5"/>
  <c r="K100" i="5"/>
  <c r="I100" i="5"/>
  <c r="J100" i="5" s="1"/>
  <c r="L99" i="5"/>
  <c r="K99" i="5"/>
  <c r="I99" i="5"/>
  <c r="J99" i="5" s="1"/>
  <c r="F96" i="5"/>
  <c r="L95" i="5"/>
  <c r="M95" i="5" s="1"/>
  <c r="I95" i="5"/>
  <c r="J95" i="5" s="1"/>
  <c r="L94" i="5"/>
  <c r="M94" i="5" s="1"/>
  <c r="I94" i="5"/>
  <c r="J94" i="5" s="1"/>
  <c r="L93" i="5"/>
  <c r="M93" i="5" s="1"/>
  <c r="I93" i="5"/>
  <c r="J93" i="5" s="1"/>
  <c r="M92" i="5"/>
  <c r="L92" i="5"/>
  <c r="I92" i="5"/>
  <c r="J92" i="5" s="1"/>
  <c r="L91" i="5"/>
  <c r="M91" i="5" s="1"/>
  <c r="I91" i="5"/>
  <c r="J91" i="5" s="1"/>
  <c r="L90" i="5"/>
  <c r="M90" i="5" s="1"/>
  <c r="I90" i="5"/>
  <c r="J90" i="5" s="1"/>
  <c r="L89" i="5"/>
  <c r="M89" i="5" s="1"/>
  <c r="I89" i="5"/>
  <c r="J89" i="5" s="1"/>
  <c r="M88" i="5"/>
  <c r="L88" i="5"/>
  <c r="I88" i="5"/>
  <c r="J88" i="5" s="1"/>
  <c r="L87" i="5"/>
  <c r="L96" i="5" s="1"/>
  <c r="M96" i="5" s="1"/>
  <c r="I87" i="5"/>
  <c r="J87" i="5" s="1"/>
  <c r="F85" i="5"/>
  <c r="L75" i="5"/>
  <c r="M75" i="5" s="1"/>
  <c r="J75" i="5"/>
  <c r="I75" i="5"/>
  <c r="L74" i="5"/>
  <c r="M74" i="5" s="1"/>
  <c r="J74" i="5"/>
  <c r="I74" i="5"/>
  <c r="L73" i="5"/>
  <c r="M73" i="5" s="1"/>
  <c r="J73" i="5"/>
  <c r="I73" i="5"/>
  <c r="F69" i="5"/>
  <c r="F66" i="5"/>
  <c r="F62" i="5"/>
  <c r="F59" i="5"/>
  <c r="F54" i="5"/>
  <c r="F49" i="5"/>
  <c r="F41" i="5"/>
  <c r="H40" i="5"/>
  <c r="I40" i="5" s="1"/>
  <c r="J40" i="5" s="1"/>
  <c r="H39" i="5"/>
  <c r="L39" i="5" s="1"/>
  <c r="M39" i="5" s="1"/>
  <c r="L38" i="5"/>
  <c r="I38" i="5"/>
  <c r="J38" i="5" s="1"/>
  <c r="H38" i="5"/>
  <c r="L36" i="5"/>
  <c r="M36" i="5" s="1"/>
  <c r="F36" i="5"/>
  <c r="L35" i="5"/>
  <c r="M35" i="5" s="1"/>
  <c r="I35" i="5"/>
  <c r="J35" i="5" s="1"/>
  <c r="H35" i="5"/>
  <c r="F33" i="5"/>
  <c r="C33" i="5"/>
  <c r="L32" i="5"/>
  <c r="M32" i="5" s="1"/>
  <c r="K32" i="5"/>
  <c r="I32" i="5"/>
  <c r="J32" i="5" s="1"/>
  <c r="M31" i="5"/>
  <c r="L31" i="5"/>
  <c r="K31" i="5"/>
  <c r="I31" i="5"/>
  <c r="J31" i="5" s="1"/>
  <c r="L30" i="5"/>
  <c r="M30" i="5" s="1"/>
  <c r="J30" i="5"/>
  <c r="I30" i="5"/>
  <c r="H30" i="5"/>
  <c r="L29" i="5"/>
  <c r="M29" i="5" s="1"/>
  <c r="J29" i="5"/>
  <c r="H29" i="5"/>
  <c r="I29" i="5" s="1"/>
  <c r="L28" i="5"/>
  <c r="M28" i="5" s="1"/>
  <c r="K28" i="5"/>
  <c r="H28" i="5"/>
  <c r="I28" i="5" s="1"/>
  <c r="J28" i="5" s="1"/>
  <c r="K27" i="5"/>
  <c r="J27" i="5"/>
  <c r="H27" i="5"/>
  <c r="I27" i="5" s="1"/>
  <c r="L26" i="5"/>
  <c r="K26" i="5"/>
  <c r="H26" i="5"/>
  <c r="I26" i="5" s="1"/>
  <c r="J26" i="5" s="1"/>
  <c r="F23" i="5"/>
  <c r="M22" i="5"/>
  <c r="M23" i="5" s="1"/>
  <c r="L22" i="5"/>
  <c r="K22" i="5"/>
  <c r="K23" i="5" s="1"/>
  <c r="I22" i="5"/>
  <c r="J22" i="5" s="1"/>
  <c r="F20" i="5"/>
  <c r="M19" i="5"/>
  <c r="L19" i="5"/>
  <c r="K19" i="5"/>
  <c r="I19" i="5"/>
  <c r="J19" i="5" s="1"/>
  <c r="L18" i="5"/>
  <c r="K18" i="5"/>
  <c r="M18" i="5" s="1"/>
  <c r="J18" i="5"/>
  <c r="I18" i="5"/>
  <c r="L17" i="5"/>
  <c r="K17" i="5"/>
  <c r="I17" i="5"/>
  <c r="J17" i="5" s="1"/>
  <c r="L15" i="5"/>
  <c r="F15" i="5"/>
  <c r="L14" i="5"/>
  <c r="M14" i="5" s="1"/>
  <c r="K14" i="5"/>
  <c r="I14" i="5"/>
  <c r="J14" i="5" s="1"/>
  <c r="H14" i="5"/>
  <c r="L13" i="5"/>
  <c r="K13" i="5"/>
  <c r="M13" i="5" s="1"/>
  <c r="J13" i="5"/>
  <c r="I13" i="5"/>
  <c r="L12" i="5"/>
  <c r="K12" i="5"/>
  <c r="M12" i="5" s="1"/>
  <c r="I12" i="5"/>
  <c r="J12" i="5" s="1"/>
  <c r="L11" i="5"/>
  <c r="M11" i="5" s="1"/>
  <c r="M15" i="5" s="1"/>
  <c r="K11" i="5"/>
  <c r="I11" i="5"/>
  <c r="J11" i="5" s="1"/>
  <c r="J386" i="5" l="1"/>
  <c r="J372" i="5"/>
  <c r="J377" i="5"/>
  <c r="F387" i="5"/>
  <c r="J376" i="5"/>
  <c r="J381" i="5"/>
  <c r="L107" i="5"/>
  <c r="M107" i="5" s="1"/>
  <c r="M106" i="5"/>
  <c r="L40" i="5"/>
  <c r="M40" i="5" s="1"/>
  <c r="L85" i="5"/>
  <c r="M85" i="5" s="1"/>
  <c r="F326" i="5"/>
  <c r="M26" i="5"/>
  <c r="I39" i="5"/>
  <c r="J39" i="5" s="1"/>
  <c r="L104" i="5"/>
  <c r="M109" i="5"/>
  <c r="L112" i="5"/>
  <c r="M112" i="5" s="1"/>
  <c r="L367" i="5"/>
  <c r="L393" i="5" s="1"/>
  <c r="F378" i="5"/>
  <c r="F382" i="5"/>
  <c r="K20" i="5"/>
  <c r="M17" i="5"/>
  <c r="M20" i="5" s="1"/>
  <c r="L41" i="5"/>
  <c r="M41" i="5" s="1"/>
  <c r="K33" i="5"/>
  <c r="M87" i="5"/>
  <c r="K104" i="5"/>
  <c r="K326" i="5" s="1"/>
  <c r="M326" i="5" s="1"/>
  <c r="M100" i="5"/>
  <c r="L103" i="5"/>
  <c r="M103" i="5" s="1"/>
  <c r="I103" i="5"/>
  <c r="J103" i="5" s="1"/>
  <c r="L174" i="5"/>
  <c r="M174" i="5" s="1"/>
  <c r="M171" i="5"/>
  <c r="M99" i="5"/>
  <c r="M104" i="5" s="1"/>
  <c r="M317" i="5"/>
  <c r="L318" i="5"/>
  <c r="M318" i="5" s="1"/>
  <c r="M387" i="5"/>
  <c r="J366" i="5"/>
  <c r="L27" i="5"/>
  <c r="L33" i="5" s="1"/>
  <c r="L326" i="5" s="1"/>
  <c r="I106" i="5"/>
  <c r="J106" i="5" s="1"/>
  <c r="I109" i="5"/>
  <c r="J109" i="5" s="1"/>
  <c r="I171" i="5"/>
  <c r="J171" i="5" s="1"/>
  <c r="K366" i="5"/>
  <c r="M366" i="5" s="1"/>
  <c r="M391" i="5"/>
  <c r="K15" i="5"/>
  <c r="M38" i="5"/>
  <c r="M369" i="5"/>
  <c r="M389" i="5"/>
  <c r="M392" i="5" s="1"/>
  <c r="F393" i="5" l="1"/>
  <c r="E411" i="5" s="1"/>
  <c r="K367" i="5"/>
  <c r="E423" i="5"/>
  <c r="E421" i="5"/>
  <c r="E420" i="5"/>
  <c r="E419" i="5"/>
  <c r="E418" i="5"/>
  <c r="E416" i="5"/>
  <c r="E417" i="5" s="1"/>
  <c r="E415" i="5"/>
  <c r="K393" i="5"/>
  <c r="M367" i="5"/>
  <c r="M33" i="5"/>
  <c r="J411" i="5"/>
  <c r="M27" i="5"/>
  <c r="E428" i="5" l="1"/>
  <c r="E430" i="5" s="1"/>
  <c r="J419" i="5"/>
  <c r="J421" i="5"/>
  <c r="J420" i="5"/>
  <c r="J418" i="5"/>
  <c r="J416" i="5"/>
  <c r="J415" i="5"/>
  <c r="H411" i="5"/>
  <c r="M393" i="5"/>
  <c r="H421" i="5" l="1"/>
  <c r="H420" i="5"/>
  <c r="L420" i="5" s="1"/>
  <c r="H419" i="5"/>
  <c r="H418" i="5"/>
  <c r="L418" i="5" s="1"/>
  <c r="H416" i="5"/>
  <c r="H417" i="5" s="1"/>
  <c r="H415" i="5"/>
  <c r="L411" i="5"/>
  <c r="L415" i="5"/>
  <c r="L421" i="5"/>
  <c r="J417" i="5"/>
  <c r="L417" i="5" s="1"/>
  <c r="L416" i="5"/>
  <c r="L419" i="5"/>
  <c r="H428" i="5" l="1"/>
  <c r="H430" i="5" s="1"/>
  <c r="J428" i="5"/>
  <c r="J430" i="5" s="1"/>
  <c r="L428" i="5"/>
  <c r="J432" i="5" l="1"/>
  <c r="J434" i="5" s="1"/>
  <c r="L434" i="5" s="1"/>
  <c r="H432" i="5"/>
  <c r="L432" i="5" s="1"/>
  <c r="L430" i="5"/>
  <c r="H177" i="4" l="1"/>
  <c r="L168" i="4"/>
  <c r="L167" i="4"/>
  <c r="H154" i="4"/>
  <c r="H164" i="4" s="1"/>
  <c r="M149" i="4"/>
  <c r="H119" i="4"/>
  <c r="F119" i="4"/>
  <c r="L118" i="4"/>
  <c r="M118" i="4" s="1"/>
  <c r="J118" i="4"/>
  <c r="I118" i="4"/>
  <c r="H118" i="4"/>
  <c r="F118" i="4"/>
  <c r="H117" i="4"/>
  <c r="F117" i="4"/>
  <c r="D117" i="4"/>
  <c r="L116" i="4"/>
  <c r="J116" i="4"/>
  <c r="H116" i="4"/>
  <c r="I116" i="4" s="1"/>
  <c r="D116" i="4"/>
  <c r="F116" i="4" s="1"/>
  <c r="F120" i="4" s="1"/>
  <c r="F114" i="4"/>
  <c r="H113" i="4"/>
  <c r="F113" i="4"/>
  <c r="L110" i="4"/>
  <c r="M110" i="4" s="1"/>
  <c r="J110" i="4"/>
  <c r="I110" i="4"/>
  <c r="F110" i="4"/>
  <c r="L109" i="4"/>
  <c r="M109" i="4" s="1"/>
  <c r="J109" i="4"/>
  <c r="I109" i="4"/>
  <c r="F109" i="4"/>
  <c r="L108" i="4"/>
  <c r="L111" i="4" s="1"/>
  <c r="M111" i="4" s="1"/>
  <c r="H108" i="4"/>
  <c r="F108" i="4"/>
  <c r="F111" i="4" s="1"/>
  <c r="F105" i="4"/>
  <c r="L104" i="4"/>
  <c r="M104" i="4" s="1"/>
  <c r="J104" i="4"/>
  <c r="I104" i="4"/>
  <c r="H104" i="4"/>
  <c r="F104" i="4"/>
  <c r="I103" i="4"/>
  <c r="H103" i="4"/>
  <c r="F103" i="4"/>
  <c r="L102" i="4"/>
  <c r="M102" i="4" s="1"/>
  <c r="H102" i="4"/>
  <c r="F102" i="4"/>
  <c r="L101" i="4"/>
  <c r="M101" i="4" s="1"/>
  <c r="J101" i="4"/>
  <c r="H101" i="4"/>
  <c r="I101" i="4" s="1"/>
  <c r="F101" i="4"/>
  <c r="A101" i="4"/>
  <c r="A102" i="4" s="1"/>
  <c r="A103" i="4" s="1"/>
  <c r="A104" i="4" s="1"/>
  <c r="A105" i="4" s="1"/>
  <c r="L100" i="4"/>
  <c r="M100" i="4" s="1"/>
  <c r="J100" i="4"/>
  <c r="I100" i="4"/>
  <c r="H100" i="4"/>
  <c r="F100" i="4"/>
  <c r="L97" i="4"/>
  <c r="M97" i="4" s="1"/>
  <c r="M98" i="4" s="1"/>
  <c r="J97" i="4"/>
  <c r="I97" i="4"/>
  <c r="F97" i="4"/>
  <c r="F98" i="4" s="1"/>
  <c r="H94" i="4"/>
  <c r="F94" i="4"/>
  <c r="L93" i="4"/>
  <c r="M93" i="4" s="1"/>
  <c r="J93" i="4"/>
  <c r="I93" i="4"/>
  <c r="F93" i="4"/>
  <c r="A93" i="4"/>
  <c r="A94" i="4" s="1"/>
  <c r="A95" i="4" s="1"/>
  <c r="H92" i="4"/>
  <c r="F92" i="4"/>
  <c r="A92" i="4"/>
  <c r="L91" i="4"/>
  <c r="M91" i="4" s="1"/>
  <c r="H91" i="4"/>
  <c r="F91" i="4"/>
  <c r="A88" i="4"/>
  <c r="L87" i="4"/>
  <c r="M87" i="4" s="1"/>
  <c r="J87" i="4"/>
  <c r="I87" i="4"/>
  <c r="H87" i="4"/>
  <c r="F87" i="4"/>
  <c r="A87" i="4"/>
  <c r="I86" i="4"/>
  <c r="H86" i="4"/>
  <c r="F86" i="4"/>
  <c r="A86" i="4"/>
  <c r="H85" i="4"/>
  <c r="F85" i="4"/>
  <c r="F88" i="4" s="1"/>
  <c r="F78" i="4"/>
  <c r="F79" i="4" s="1"/>
  <c r="F75" i="4"/>
  <c r="F74" i="4"/>
  <c r="F73" i="4"/>
  <c r="F72" i="4"/>
  <c r="F76" i="4" s="1"/>
  <c r="F80" i="4" s="1"/>
  <c r="F122" i="4" s="1"/>
  <c r="F71" i="4"/>
  <c r="F67" i="4"/>
  <c r="F66" i="4"/>
  <c r="F65" i="4"/>
  <c r="F64" i="4"/>
  <c r="F63" i="4"/>
  <c r="F62" i="4"/>
  <c r="F68" i="4" s="1"/>
  <c r="F61" i="4"/>
  <c r="F58" i="4"/>
  <c r="F57" i="4"/>
  <c r="F56" i="4"/>
  <c r="F55" i="4"/>
  <c r="F54" i="4"/>
  <c r="F53" i="4"/>
  <c r="F59" i="4" s="1"/>
  <c r="E52" i="4"/>
  <c r="F50" i="4"/>
  <c r="E49" i="4"/>
  <c r="E48" i="4"/>
  <c r="E47" i="4"/>
  <c r="E46" i="4"/>
  <c r="E45" i="4"/>
  <c r="E44" i="4"/>
  <c r="E43" i="4"/>
  <c r="F41" i="4"/>
  <c r="E40" i="4"/>
  <c r="F38" i="4"/>
  <c r="E37" i="4"/>
  <c r="E36" i="4"/>
  <c r="E35" i="4"/>
  <c r="E34" i="4"/>
  <c r="F32" i="4"/>
  <c r="E31" i="4"/>
  <c r="F29" i="4"/>
  <c r="E28" i="4"/>
  <c r="F25" i="4"/>
  <c r="E24" i="4"/>
  <c r="F22" i="4"/>
  <c r="E21" i="4"/>
  <c r="E20" i="4"/>
  <c r="E19" i="4"/>
  <c r="E18" i="4"/>
  <c r="F16" i="4"/>
  <c r="F123" i="4" s="1"/>
  <c r="E15" i="4"/>
  <c r="F13" i="4"/>
  <c r="E12" i="4"/>
  <c r="M5" i="4"/>
  <c r="F124" i="4" l="1"/>
  <c r="F125" i="4" s="1"/>
  <c r="F121" i="4"/>
  <c r="E154" i="4" s="1"/>
  <c r="L92" i="4"/>
  <c r="M92" i="4" s="1"/>
  <c r="J92" i="4"/>
  <c r="J117" i="4"/>
  <c r="I117" i="4"/>
  <c r="I92" i="4"/>
  <c r="J94" i="4"/>
  <c r="I94" i="4"/>
  <c r="M108" i="4"/>
  <c r="L113" i="4"/>
  <c r="J113" i="4"/>
  <c r="M116" i="4"/>
  <c r="L117" i="4"/>
  <c r="M117" i="4" s="1"/>
  <c r="J119" i="4"/>
  <c r="I119" i="4"/>
  <c r="J85" i="4"/>
  <c r="I85" i="4"/>
  <c r="F95" i="4"/>
  <c r="L94" i="4"/>
  <c r="M94" i="4" s="1"/>
  <c r="L98" i="4"/>
  <c r="I113" i="4"/>
  <c r="L119" i="4"/>
  <c r="M119" i="4" s="1"/>
  <c r="L85" i="4"/>
  <c r="L86" i="4"/>
  <c r="M86" i="4" s="1"/>
  <c r="J86" i="4"/>
  <c r="J91" i="4"/>
  <c r="I91" i="4"/>
  <c r="J102" i="4"/>
  <c r="I102" i="4"/>
  <c r="L103" i="4"/>
  <c r="M103" i="4" s="1"/>
  <c r="J103" i="4"/>
  <c r="J108" i="4"/>
  <c r="I108" i="4"/>
  <c r="L105" i="4"/>
  <c r="H158" i="4"/>
  <c r="H159" i="4"/>
  <c r="H161" i="4"/>
  <c r="H162" i="4"/>
  <c r="H163" i="4"/>
  <c r="L114" i="4" l="1"/>
  <c r="M114" i="4" s="1"/>
  <c r="M113" i="4"/>
  <c r="H160" i="4"/>
  <c r="H170" i="4"/>
  <c r="H172" i="4" s="1"/>
  <c r="L88" i="4"/>
  <c r="M88" i="4" s="1"/>
  <c r="M85" i="4"/>
  <c r="L120" i="4"/>
  <c r="M120" i="4" s="1"/>
  <c r="E164" i="4"/>
  <c r="E163" i="4"/>
  <c r="E162" i="4"/>
  <c r="E161" i="4"/>
  <c r="E159" i="4"/>
  <c r="E160" i="4" s="1"/>
  <c r="E158" i="4"/>
  <c r="M105" i="4"/>
  <c r="L95" i="4"/>
  <c r="M95" i="4" s="1"/>
  <c r="H179" i="4" l="1"/>
  <c r="E170" i="4"/>
  <c r="E172" i="4" s="1"/>
  <c r="L121" i="4"/>
  <c r="J154" i="4" l="1"/>
  <c r="M121" i="4"/>
  <c r="J164" i="4" l="1"/>
  <c r="L164" i="4" s="1"/>
  <c r="J163" i="4"/>
  <c r="L163" i="4" s="1"/>
  <c r="J162" i="4"/>
  <c r="L162" i="4" s="1"/>
  <c r="J161" i="4"/>
  <c r="L161" i="4" s="1"/>
  <c r="J159" i="4"/>
  <c r="J158" i="4"/>
  <c r="L154" i="4"/>
  <c r="L158" i="4" l="1"/>
  <c r="J160" i="4"/>
  <c r="L160" i="4" s="1"/>
  <c r="L159" i="4"/>
  <c r="L170" i="4" l="1"/>
  <c r="J170" i="4"/>
  <c r="J172" i="4" s="1"/>
  <c r="J177" i="4" l="1"/>
  <c r="J179" i="4" s="1"/>
  <c r="L179" i="4" s="1"/>
  <c r="L172" i="4"/>
  <c r="E506" i="3" l="1"/>
  <c r="L461" i="3"/>
  <c r="L462" i="3" s="1"/>
  <c r="K461" i="3"/>
  <c r="M461" i="3" s="1"/>
  <c r="I461" i="3"/>
  <c r="J461" i="3" s="1"/>
  <c r="F461" i="3"/>
  <c r="L459" i="3"/>
  <c r="M459" i="3" s="1"/>
  <c r="K459" i="3"/>
  <c r="K462" i="3" s="1"/>
  <c r="J459" i="3"/>
  <c r="I459" i="3"/>
  <c r="F459" i="3"/>
  <c r="F462" i="3" s="1"/>
  <c r="L455" i="3"/>
  <c r="L456" i="3" s="1"/>
  <c r="K455" i="3"/>
  <c r="M455" i="3" s="1"/>
  <c r="J455" i="3"/>
  <c r="F455" i="3"/>
  <c r="M453" i="3"/>
  <c r="L453" i="3"/>
  <c r="K453" i="3"/>
  <c r="I453" i="3"/>
  <c r="J453" i="3" s="1"/>
  <c r="F453" i="3"/>
  <c r="L451" i="3"/>
  <c r="K451" i="3"/>
  <c r="K456" i="3" s="1"/>
  <c r="I451" i="3"/>
  <c r="J451" i="3" s="1"/>
  <c r="F451" i="3"/>
  <c r="F456" i="3" s="1"/>
  <c r="M447" i="3"/>
  <c r="L447" i="3"/>
  <c r="K447" i="3"/>
  <c r="J447" i="3"/>
  <c r="F447" i="3"/>
  <c r="L445" i="3"/>
  <c r="K445" i="3"/>
  <c r="M445" i="3" s="1"/>
  <c r="J445" i="3"/>
  <c r="I445" i="3"/>
  <c r="F445" i="3"/>
  <c r="L443" i="3"/>
  <c r="L448" i="3" s="1"/>
  <c r="K443" i="3"/>
  <c r="K448" i="3" s="1"/>
  <c r="I443" i="3"/>
  <c r="J443" i="3" s="1"/>
  <c r="F443" i="3"/>
  <c r="F448" i="3" s="1"/>
  <c r="F440" i="3"/>
  <c r="L439" i="3"/>
  <c r="K439" i="3"/>
  <c r="M439" i="3" s="1"/>
  <c r="J439" i="3"/>
  <c r="F439" i="3"/>
  <c r="L437" i="3"/>
  <c r="K437" i="3"/>
  <c r="M437" i="3" s="1"/>
  <c r="I437" i="3"/>
  <c r="J437" i="3" s="1"/>
  <c r="F437" i="3"/>
  <c r="M435" i="3"/>
  <c r="L435" i="3"/>
  <c r="L440" i="3" s="1"/>
  <c r="K435" i="3"/>
  <c r="K440" i="3" s="1"/>
  <c r="I435" i="3"/>
  <c r="J435" i="3" s="1"/>
  <c r="F435" i="3"/>
  <c r="L431" i="3"/>
  <c r="K431" i="3"/>
  <c r="M431" i="3" s="1"/>
  <c r="J431" i="3"/>
  <c r="F431" i="3"/>
  <c r="L429" i="3"/>
  <c r="K429" i="3"/>
  <c r="M429" i="3" s="1"/>
  <c r="I429" i="3"/>
  <c r="J429" i="3" s="1"/>
  <c r="F429" i="3"/>
  <c r="L427" i="3"/>
  <c r="L432" i="3" s="1"/>
  <c r="K427" i="3"/>
  <c r="M427" i="3" s="1"/>
  <c r="M432" i="3" s="1"/>
  <c r="J427" i="3"/>
  <c r="I427" i="3"/>
  <c r="F427" i="3"/>
  <c r="F432" i="3" s="1"/>
  <c r="L423" i="3"/>
  <c r="L424" i="3" s="1"/>
  <c r="K423" i="3"/>
  <c r="M423" i="3" s="1"/>
  <c r="I423" i="3"/>
  <c r="J423" i="3" s="1"/>
  <c r="F423" i="3"/>
  <c r="L421" i="3"/>
  <c r="K421" i="3"/>
  <c r="K424" i="3" s="1"/>
  <c r="J421" i="3"/>
  <c r="I421" i="3"/>
  <c r="F421" i="3"/>
  <c r="F424" i="3" s="1"/>
  <c r="L417" i="3"/>
  <c r="L418" i="3" s="1"/>
  <c r="K417" i="3"/>
  <c r="M417" i="3" s="1"/>
  <c r="I417" i="3"/>
  <c r="J417" i="3" s="1"/>
  <c r="F417" i="3"/>
  <c r="K416" i="3"/>
  <c r="M416" i="3" s="1"/>
  <c r="I416" i="3"/>
  <c r="J416" i="3" s="1"/>
  <c r="F416" i="3"/>
  <c r="L415" i="3"/>
  <c r="K415" i="3"/>
  <c r="K418" i="3" s="1"/>
  <c r="M418" i="3" s="1"/>
  <c r="J415" i="3"/>
  <c r="I415" i="3"/>
  <c r="F415" i="3"/>
  <c r="F418" i="3" s="1"/>
  <c r="F393" i="3"/>
  <c r="F392" i="3"/>
  <c r="F394" i="3" s="1"/>
  <c r="F389" i="3"/>
  <c r="F388" i="3"/>
  <c r="F385" i="3"/>
  <c r="F386" i="3" s="1"/>
  <c r="F382" i="3"/>
  <c r="F381" i="3"/>
  <c r="F380" i="3"/>
  <c r="F379" i="3"/>
  <c r="F383" i="3" s="1"/>
  <c r="F378" i="3"/>
  <c r="F375" i="3"/>
  <c r="F376" i="3" s="1"/>
  <c r="F373" i="3"/>
  <c r="F372" i="3"/>
  <c r="F371" i="3"/>
  <c r="F368" i="3"/>
  <c r="F369" i="3" s="1"/>
  <c r="F365" i="3"/>
  <c r="F366" i="3" s="1"/>
  <c r="F362" i="3"/>
  <c r="F361" i="3"/>
  <c r="F360" i="3"/>
  <c r="F359" i="3"/>
  <c r="F358" i="3"/>
  <c r="F363" i="3" s="1"/>
  <c r="F355" i="3"/>
  <c r="F356" i="3" s="1"/>
  <c r="F351" i="3"/>
  <c r="F352" i="3" s="1"/>
  <c r="F348" i="3"/>
  <c r="F347" i="3"/>
  <c r="F346" i="3"/>
  <c r="F349" i="3" s="1"/>
  <c r="F343" i="3"/>
  <c r="F344" i="3" s="1"/>
  <c r="F340" i="3"/>
  <c r="F339" i="3"/>
  <c r="F338" i="3"/>
  <c r="F337" i="3"/>
  <c r="F341" i="3" s="1"/>
  <c r="F335" i="3"/>
  <c r="F334" i="3"/>
  <c r="F333" i="3"/>
  <c r="F330" i="3"/>
  <c r="F331" i="3" s="1"/>
  <c r="F327" i="3"/>
  <c r="F326" i="3"/>
  <c r="F325" i="3"/>
  <c r="F324" i="3"/>
  <c r="F323" i="3"/>
  <c r="F328" i="3" s="1"/>
  <c r="F320" i="3"/>
  <c r="F321" i="3" s="1"/>
  <c r="F316" i="3"/>
  <c r="F317" i="3" s="1"/>
  <c r="F313" i="3"/>
  <c r="F312" i="3"/>
  <c r="F311" i="3"/>
  <c r="F314" i="3" s="1"/>
  <c r="F308" i="3"/>
  <c r="F309" i="3" s="1"/>
  <c r="F305" i="3"/>
  <c r="F304" i="3"/>
  <c r="F303" i="3"/>
  <c r="F302" i="3"/>
  <c r="F306" i="3" s="1"/>
  <c r="F299" i="3"/>
  <c r="F298" i="3"/>
  <c r="F300" i="3" s="1"/>
  <c r="F295" i="3"/>
  <c r="F296" i="3" s="1"/>
  <c r="F292" i="3"/>
  <c r="F291" i="3"/>
  <c r="F290" i="3"/>
  <c r="F289" i="3"/>
  <c r="F288" i="3"/>
  <c r="F293" i="3" s="1"/>
  <c r="F285" i="3"/>
  <c r="F286" i="3" s="1"/>
  <c r="F281" i="3"/>
  <c r="F280" i="3"/>
  <c r="F279" i="3"/>
  <c r="F278" i="3"/>
  <c r="F282" i="3" s="1"/>
  <c r="F276" i="3"/>
  <c r="F275" i="3"/>
  <c r="F274" i="3"/>
  <c r="F271" i="3"/>
  <c r="F272" i="3" s="1"/>
  <c r="F268" i="3"/>
  <c r="F267" i="3"/>
  <c r="F266" i="3"/>
  <c r="F265" i="3"/>
  <c r="F264" i="3"/>
  <c r="F262" i="3"/>
  <c r="F269" i="3" s="1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59" i="3" s="1"/>
  <c r="F242" i="3"/>
  <c r="F241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39" i="3" s="1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222" i="3" s="1"/>
  <c r="F188" i="3"/>
  <c r="F187" i="3"/>
  <c r="F186" i="3"/>
  <c r="F189" i="3" s="1"/>
  <c r="F183" i="3"/>
  <c r="F184" i="3" s="1"/>
  <c r="F181" i="3"/>
  <c r="F180" i="3"/>
  <c r="F177" i="3"/>
  <c r="F176" i="3"/>
  <c r="F175" i="3"/>
  <c r="F174" i="3"/>
  <c r="F173" i="3"/>
  <c r="F172" i="3"/>
  <c r="F171" i="3"/>
  <c r="F178" i="3" s="1"/>
  <c r="F168" i="3"/>
  <c r="F167" i="3"/>
  <c r="F169" i="3" s="1"/>
  <c r="F164" i="3"/>
  <c r="F165" i="3" s="1"/>
  <c r="F160" i="3"/>
  <c r="F161" i="3" s="1"/>
  <c r="F157" i="3"/>
  <c r="F156" i="3"/>
  <c r="F158" i="3" s="1"/>
  <c r="F154" i="3"/>
  <c r="F153" i="3"/>
  <c r="F150" i="3"/>
  <c r="F149" i="3"/>
  <c r="F148" i="3"/>
  <c r="F147" i="3"/>
  <c r="F146" i="3"/>
  <c r="F151" i="3" s="1"/>
  <c r="F144" i="3"/>
  <c r="F143" i="3"/>
  <c r="F140" i="3"/>
  <c r="F139" i="3"/>
  <c r="F138" i="3"/>
  <c r="F137" i="3"/>
  <c r="F136" i="3"/>
  <c r="F141" i="3" s="1"/>
  <c r="F134" i="3"/>
  <c r="F133" i="3"/>
  <c r="F132" i="3"/>
  <c r="F129" i="3"/>
  <c r="F130" i="3" s="1"/>
  <c r="F126" i="3"/>
  <c r="F125" i="3"/>
  <c r="F124" i="3"/>
  <c r="F123" i="3"/>
  <c r="F122" i="3"/>
  <c r="F127" i="3" s="1"/>
  <c r="F119" i="3"/>
  <c r="F120" i="3" s="1"/>
  <c r="F115" i="3"/>
  <c r="F114" i="3"/>
  <c r="F113" i="3"/>
  <c r="F112" i="3"/>
  <c r="F111" i="3"/>
  <c r="F110" i="3"/>
  <c r="F109" i="3"/>
  <c r="F108" i="3"/>
  <c r="F107" i="3"/>
  <c r="F106" i="3"/>
  <c r="F105" i="3"/>
  <c r="F104" i="3"/>
  <c r="F116" i="3" s="1"/>
  <c r="F101" i="3"/>
  <c r="F100" i="3"/>
  <c r="F99" i="3"/>
  <c r="F98" i="3"/>
  <c r="F97" i="3"/>
  <c r="F96" i="3"/>
  <c r="F95" i="3"/>
  <c r="F94" i="3"/>
  <c r="F93" i="3"/>
  <c r="F92" i="3"/>
  <c r="F91" i="3"/>
  <c r="F90" i="3"/>
  <c r="F102" i="3" s="1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88" i="3" s="1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71" i="3" s="1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54" i="3" s="1"/>
  <c r="F21" i="3"/>
  <c r="F20" i="3"/>
  <c r="F19" i="3"/>
  <c r="F18" i="3"/>
  <c r="F17" i="3"/>
  <c r="F16" i="3"/>
  <c r="F15" i="3"/>
  <c r="F14" i="3"/>
  <c r="F13" i="3"/>
  <c r="F22" i="3" s="1"/>
  <c r="F466" i="3" l="1"/>
  <c r="F395" i="3"/>
  <c r="F465" i="3" s="1"/>
  <c r="F467" i="3" s="1"/>
  <c r="M440" i="3"/>
  <c r="F464" i="3"/>
  <c r="M462" i="3"/>
  <c r="L464" i="3"/>
  <c r="L468" i="3" s="1"/>
  <c r="J496" i="3" s="1"/>
  <c r="K432" i="3"/>
  <c r="K464" i="3" s="1"/>
  <c r="K468" i="3" s="1"/>
  <c r="H496" i="3" s="1"/>
  <c r="M443" i="3"/>
  <c r="M448" i="3" s="1"/>
  <c r="M415" i="3"/>
  <c r="M451" i="3"/>
  <c r="M456" i="3" s="1"/>
  <c r="M421" i="3"/>
  <c r="M424" i="3" s="1"/>
  <c r="H499" i="3" l="1"/>
  <c r="H505" i="3"/>
  <c r="H504" i="3"/>
  <c r="H520" i="3" s="1"/>
  <c r="H503" i="3"/>
  <c r="H502" i="3"/>
  <c r="H500" i="3"/>
  <c r="H501" i="3" s="1"/>
  <c r="J505" i="3"/>
  <c r="J504" i="3"/>
  <c r="J503" i="3"/>
  <c r="J502" i="3"/>
  <c r="J500" i="3"/>
  <c r="J501" i="3" s="1"/>
  <c r="J499" i="3"/>
  <c r="M464" i="3"/>
  <c r="M468" i="3" s="1"/>
  <c r="L496" i="3" s="1"/>
  <c r="F496" i="3"/>
  <c r="F468" i="3"/>
  <c r="L504" i="3" l="1"/>
  <c r="L505" i="3"/>
  <c r="L502" i="3"/>
  <c r="L498" i="3"/>
  <c r="L503" i="3"/>
  <c r="L500" i="3"/>
  <c r="L501" i="3" s="1"/>
  <c r="H506" i="3"/>
  <c r="H508" i="3" s="1"/>
  <c r="H521" i="3"/>
  <c r="L521" i="3" s="1"/>
  <c r="F513" i="3"/>
  <c r="F514" i="3"/>
  <c r="F510" i="3"/>
  <c r="F515" i="3" s="1"/>
  <c r="F499" i="3"/>
  <c r="F505" i="3"/>
  <c r="F504" i="3"/>
  <c r="F503" i="3"/>
  <c r="F502" i="3"/>
  <c r="F500" i="3"/>
  <c r="F501" i="3" s="1"/>
  <c r="L520" i="3"/>
  <c r="J506" i="3"/>
  <c r="J508" i="3" s="1"/>
  <c r="H522" i="3" l="1"/>
  <c r="J522" i="3"/>
  <c r="J523" i="3" s="1"/>
  <c r="J524" i="3"/>
  <c r="F506" i="3"/>
  <c r="F508" i="3" s="1"/>
  <c r="F517" i="3" s="1"/>
  <c r="L506" i="3"/>
  <c r="L508" i="3" s="1"/>
  <c r="L522" i="3" l="1"/>
  <c r="L523" i="3" s="1"/>
  <c r="L524" i="3" s="1"/>
  <c r="H523" i="3"/>
  <c r="H524" i="3" s="1"/>
  <c r="E285" i="2" l="1"/>
  <c r="F253" i="2"/>
  <c r="F252" i="2"/>
  <c r="D252" i="2"/>
  <c r="A252" i="2"/>
  <c r="A253" i="2" s="1"/>
  <c r="F251" i="2"/>
  <c r="D251" i="2"/>
  <c r="A251" i="2"/>
  <c r="L247" i="2"/>
  <c r="M247" i="2" s="1"/>
  <c r="J247" i="2"/>
  <c r="I247" i="2"/>
  <c r="H247" i="2"/>
  <c r="F247" i="2"/>
  <c r="J246" i="2"/>
  <c r="I246" i="2"/>
  <c r="H246" i="2"/>
  <c r="L246" i="2" s="1"/>
  <c r="M246" i="2" s="1"/>
  <c r="F246" i="2"/>
  <c r="I244" i="2"/>
  <c r="J244" i="2" s="1"/>
  <c r="H244" i="2"/>
  <c r="L244" i="2" s="1"/>
  <c r="M244" i="2" s="1"/>
  <c r="F244" i="2"/>
  <c r="D244" i="2"/>
  <c r="A244" i="2"/>
  <c r="A245" i="2" s="1"/>
  <c r="A246" i="2" s="1"/>
  <c r="A247" i="2" s="1"/>
  <c r="I243" i="2"/>
  <c r="J243" i="2" s="1"/>
  <c r="H243" i="2"/>
  <c r="L243" i="2" s="1"/>
  <c r="F243" i="2"/>
  <c r="D243" i="2"/>
  <c r="D245" i="2" s="1"/>
  <c r="A243" i="2"/>
  <c r="H239" i="2"/>
  <c r="F239" i="2"/>
  <c r="F240" i="2" s="1"/>
  <c r="A239" i="2"/>
  <c r="F237" i="2"/>
  <c r="J236" i="2"/>
  <c r="I236" i="2"/>
  <c r="H236" i="2"/>
  <c r="L236" i="2" s="1"/>
  <c r="M236" i="2" s="1"/>
  <c r="F236" i="2"/>
  <c r="A236" i="2"/>
  <c r="I235" i="2"/>
  <c r="J235" i="2" s="1"/>
  <c r="H235" i="2"/>
  <c r="L235" i="2" s="1"/>
  <c r="M235" i="2" s="1"/>
  <c r="F235" i="2"/>
  <c r="A235" i="2"/>
  <c r="F231" i="2"/>
  <c r="F230" i="2"/>
  <c r="F229" i="2"/>
  <c r="F227" i="2"/>
  <c r="F226" i="2"/>
  <c r="K223" i="2"/>
  <c r="M223" i="2" s="1"/>
  <c r="J223" i="2"/>
  <c r="I223" i="2"/>
  <c r="F223" i="2"/>
  <c r="M222" i="2"/>
  <c r="K222" i="2"/>
  <c r="J222" i="2"/>
  <c r="I222" i="2"/>
  <c r="F222" i="2"/>
  <c r="M221" i="2"/>
  <c r="K221" i="2"/>
  <c r="K224" i="2" s="1"/>
  <c r="I221" i="2"/>
  <c r="J221" i="2" s="1"/>
  <c r="F221" i="2"/>
  <c r="M218" i="2"/>
  <c r="K218" i="2"/>
  <c r="K219" i="2" s="1"/>
  <c r="M219" i="2" s="1"/>
  <c r="J218" i="2"/>
  <c r="I218" i="2"/>
  <c r="F218" i="2"/>
  <c r="L216" i="2"/>
  <c r="M215" i="2"/>
  <c r="K215" i="2"/>
  <c r="I215" i="2"/>
  <c r="J215" i="2" s="1"/>
  <c r="F215" i="2"/>
  <c r="M214" i="2"/>
  <c r="K214" i="2"/>
  <c r="J214" i="2"/>
  <c r="I214" i="2"/>
  <c r="F214" i="2"/>
  <c r="K213" i="2"/>
  <c r="M213" i="2" s="1"/>
  <c r="J213" i="2"/>
  <c r="I213" i="2"/>
  <c r="F213" i="2"/>
  <c r="M212" i="2"/>
  <c r="K212" i="2"/>
  <c r="J212" i="2"/>
  <c r="I212" i="2"/>
  <c r="F212" i="2"/>
  <c r="F216" i="2" s="1"/>
  <c r="M211" i="2"/>
  <c r="K211" i="2"/>
  <c r="K216" i="2" s="1"/>
  <c r="M216" i="2" s="1"/>
  <c r="I211" i="2"/>
  <c r="J211" i="2" s="1"/>
  <c r="F211" i="2"/>
  <c r="F204" i="2"/>
  <c r="L203" i="2"/>
  <c r="L204" i="2" s="1"/>
  <c r="K203" i="2"/>
  <c r="M203" i="2" s="1"/>
  <c r="J203" i="2"/>
  <c r="I203" i="2"/>
  <c r="F203" i="2"/>
  <c r="F201" i="2"/>
  <c r="F200" i="2"/>
  <c r="F199" i="2"/>
  <c r="L198" i="2"/>
  <c r="K198" i="2"/>
  <c r="M198" i="2" s="1"/>
  <c r="J198" i="2"/>
  <c r="I198" i="2"/>
  <c r="F198" i="2"/>
  <c r="M197" i="2"/>
  <c r="L197" i="2"/>
  <c r="K197" i="2"/>
  <c r="I197" i="2"/>
  <c r="J197" i="2" s="1"/>
  <c r="F197" i="2"/>
  <c r="L196" i="2"/>
  <c r="L199" i="2" s="1"/>
  <c r="K196" i="2"/>
  <c r="M196" i="2" s="1"/>
  <c r="J196" i="2"/>
  <c r="I196" i="2"/>
  <c r="F196" i="2"/>
  <c r="F152" i="2"/>
  <c r="F151" i="2"/>
  <c r="F150" i="2"/>
  <c r="L148" i="2"/>
  <c r="M148" i="2" s="1"/>
  <c r="F148" i="2"/>
  <c r="M147" i="2"/>
  <c r="L147" i="2"/>
  <c r="J147" i="2"/>
  <c r="I147" i="2"/>
  <c r="F147" i="2"/>
  <c r="J144" i="2"/>
  <c r="I144" i="2"/>
  <c r="H144" i="2"/>
  <c r="L144" i="2" s="1"/>
  <c r="M144" i="2" s="1"/>
  <c r="F144" i="2"/>
  <c r="H143" i="2"/>
  <c r="F143" i="2"/>
  <c r="J142" i="2"/>
  <c r="I142" i="2"/>
  <c r="H142" i="2"/>
  <c r="L142" i="2" s="1"/>
  <c r="M142" i="2" s="1"/>
  <c r="F142" i="2"/>
  <c r="H141" i="2"/>
  <c r="F141" i="2"/>
  <c r="F145" i="2" s="1"/>
  <c r="J140" i="2"/>
  <c r="I140" i="2"/>
  <c r="H140" i="2"/>
  <c r="L140" i="2" s="1"/>
  <c r="M140" i="2" s="1"/>
  <c r="F140" i="2"/>
  <c r="M138" i="2"/>
  <c r="M137" i="2"/>
  <c r="L137" i="2"/>
  <c r="L138" i="2" s="1"/>
  <c r="K137" i="2"/>
  <c r="K138" i="2" s="1"/>
  <c r="I137" i="2"/>
  <c r="J137" i="2" s="1"/>
  <c r="F137" i="2"/>
  <c r="F138" i="2" s="1"/>
  <c r="F133" i="2"/>
  <c r="F132" i="2"/>
  <c r="F131" i="2"/>
  <c r="F130" i="2"/>
  <c r="F129" i="2"/>
  <c r="F134" i="2" s="1"/>
  <c r="F127" i="2"/>
  <c r="F126" i="2"/>
  <c r="I123" i="2"/>
  <c r="J123" i="2" s="1"/>
  <c r="F123" i="2"/>
  <c r="J122" i="2"/>
  <c r="I122" i="2"/>
  <c r="F122" i="2"/>
  <c r="J121" i="2"/>
  <c r="I121" i="2"/>
  <c r="F121" i="2"/>
  <c r="J120" i="2"/>
  <c r="I120" i="2"/>
  <c r="F120" i="2"/>
  <c r="I119" i="2"/>
  <c r="J119" i="2" s="1"/>
  <c r="F119" i="2"/>
  <c r="J118" i="2"/>
  <c r="I118" i="2"/>
  <c r="F118" i="2"/>
  <c r="J117" i="2"/>
  <c r="I117" i="2"/>
  <c r="F117" i="2"/>
  <c r="J116" i="2"/>
  <c r="I116" i="2"/>
  <c r="F116" i="2"/>
  <c r="I115" i="2"/>
  <c r="J115" i="2" s="1"/>
  <c r="F115" i="2"/>
  <c r="J114" i="2"/>
  <c r="I114" i="2"/>
  <c r="F114" i="2"/>
  <c r="J113" i="2"/>
  <c r="I113" i="2"/>
  <c r="F113" i="2"/>
  <c r="J110" i="2"/>
  <c r="I110" i="2"/>
  <c r="F110" i="2"/>
  <c r="J109" i="2"/>
  <c r="I109" i="2"/>
  <c r="F109" i="2"/>
  <c r="I108" i="2"/>
  <c r="J108" i="2" s="1"/>
  <c r="F108" i="2"/>
  <c r="J107" i="2"/>
  <c r="I107" i="2"/>
  <c r="F107" i="2"/>
  <c r="J106" i="2"/>
  <c r="I106" i="2"/>
  <c r="F106" i="2"/>
  <c r="J105" i="2"/>
  <c r="I105" i="2"/>
  <c r="F105" i="2"/>
  <c r="I104" i="2"/>
  <c r="J104" i="2" s="1"/>
  <c r="F104" i="2"/>
  <c r="J103" i="2"/>
  <c r="I103" i="2"/>
  <c r="F103" i="2"/>
  <c r="F111" i="2" s="1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82" i="2" s="1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61" i="2" s="1"/>
  <c r="I43" i="2"/>
  <c r="J43" i="2" s="1"/>
  <c r="H43" i="2"/>
  <c r="L43" i="2" s="1"/>
  <c r="M43" i="2" s="1"/>
  <c r="F43" i="2"/>
  <c r="L42" i="2"/>
  <c r="M42" i="2" s="1"/>
  <c r="H42" i="2"/>
  <c r="I42" i="2" s="1"/>
  <c r="J42" i="2" s="1"/>
  <c r="F42" i="2"/>
  <c r="I41" i="2"/>
  <c r="J41" i="2" s="1"/>
  <c r="H41" i="2"/>
  <c r="L41" i="2" s="1"/>
  <c r="M41" i="2" s="1"/>
  <c r="F41" i="2"/>
  <c r="L40" i="2"/>
  <c r="M40" i="2" s="1"/>
  <c r="H40" i="2"/>
  <c r="I40" i="2" s="1"/>
  <c r="J40" i="2" s="1"/>
  <c r="F40" i="2"/>
  <c r="I39" i="2"/>
  <c r="J39" i="2" s="1"/>
  <c r="H39" i="2"/>
  <c r="L39" i="2" s="1"/>
  <c r="M39" i="2" s="1"/>
  <c r="F39" i="2"/>
  <c r="L38" i="2"/>
  <c r="M38" i="2" s="1"/>
  <c r="H38" i="2"/>
  <c r="I38" i="2" s="1"/>
  <c r="J38" i="2" s="1"/>
  <c r="F38" i="2"/>
  <c r="I37" i="2"/>
  <c r="J37" i="2" s="1"/>
  <c r="H37" i="2"/>
  <c r="L37" i="2" s="1"/>
  <c r="M37" i="2" s="1"/>
  <c r="F37" i="2"/>
  <c r="L36" i="2"/>
  <c r="M36" i="2" s="1"/>
  <c r="H36" i="2"/>
  <c r="I36" i="2" s="1"/>
  <c r="J36" i="2" s="1"/>
  <c r="F36" i="2"/>
  <c r="F44" i="2" s="1"/>
  <c r="I35" i="2"/>
  <c r="J35" i="2" s="1"/>
  <c r="H35" i="2"/>
  <c r="L35" i="2" s="1"/>
  <c r="M35" i="2" s="1"/>
  <c r="F35" i="2"/>
  <c r="L34" i="2"/>
  <c r="M34" i="2" s="1"/>
  <c r="H34" i="2"/>
  <c r="I34" i="2" s="1"/>
  <c r="J34" i="2" s="1"/>
  <c r="F34" i="2"/>
  <c r="I33" i="2"/>
  <c r="J33" i="2" s="1"/>
  <c r="H33" i="2"/>
  <c r="L33" i="2" s="1"/>
  <c r="M33" i="2" s="1"/>
  <c r="F33" i="2"/>
  <c r="L32" i="2"/>
  <c r="M32" i="2" s="1"/>
  <c r="J32" i="2"/>
  <c r="I32" i="2"/>
  <c r="H32" i="2"/>
  <c r="F32" i="2"/>
  <c r="H31" i="2"/>
  <c r="L31" i="2" s="1"/>
  <c r="F31" i="2"/>
  <c r="K29" i="2"/>
  <c r="L28" i="2"/>
  <c r="L29" i="2" s="1"/>
  <c r="K28" i="2"/>
  <c r="J28" i="2"/>
  <c r="I28" i="2"/>
  <c r="F28" i="2"/>
  <c r="F29" i="2" s="1"/>
  <c r="M25" i="2"/>
  <c r="L25" i="2"/>
  <c r="K25" i="2"/>
  <c r="J25" i="2"/>
  <c r="I25" i="2"/>
  <c r="F25" i="2"/>
  <c r="L24" i="2"/>
  <c r="K24" i="2"/>
  <c r="M24" i="2" s="1"/>
  <c r="J24" i="2"/>
  <c r="I24" i="2"/>
  <c r="F24" i="2"/>
  <c r="M23" i="2"/>
  <c r="L23" i="2"/>
  <c r="K23" i="2"/>
  <c r="I23" i="2"/>
  <c r="J23" i="2" s="1"/>
  <c r="F23" i="2"/>
  <c r="L22" i="2"/>
  <c r="K22" i="2"/>
  <c r="J22" i="2"/>
  <c r="I22" i="2"/>
  <c r="F22" i="2"/>
  <c r="M21" i="2"/>
  <c r="L21" i="2"/>
  <c r="K21" i="2"/>
  <c r="J21" i="2"/>
  <c r="I21" i="2"/>
  <c r="F21" i="2"/>
  <c r="L20" i="2"/>
  <c r="K20" i="2"/>
  <c r="J20" i="2"/>
  <c r="I20" i="2"/>
  <c r="F20" i="2"/>
  <c r="F26" i="2" s="1"/>
  <c r="L18" i="2"/>
  <c r="M17" i="2"/>
  <c r="K17" i="2"/>
  <c r="I17" i="2"/>
  <c r="J17" i="2" s="1"/>
  <c r="F17" i="2"/>
  <c r="F18" i="2" s="1"/>
  <c r="K16" i="2"/>
  <c r="M16" i="2" s="1"/>
  <c r="J16" i="2"/>
  <c r="I16" i="2"/>
  <c r="F16" i="2"/>
  <c r="K15" i="2"/>
  <c r="J15" i="2"/>
  <c r="I15" i="2"/>
  <c r="F15" i="2"/>
  <c r="M224" i="2" l="1"/>
  <c r="K258" i="2"/>
  <c r="K18" i="2"/>
  <c r="M18" i="2" s="1"/>
  <c r="M15" i="2"/>
  <c r="L26" i="2"/>
  <c r="M29" i="2"/>
  <c r="I31" i="2"/>
  <c r="J31" i="2" s="1"/>
  <c r="L143" i="2"/>
  <c r="M143" i="2" s="1"/>
  <c r="I143" i="2"/>
  <c r="J143" i="2" s="1"/>
  <c r="M199" i="2"/>
  <c r="L239" i="2"/>
  <c r="I239" i="2"/>
  <c r="J239" i="2" s="1"/>
  <c r="K26" i="2"/>
  <c r="M26" i="2" s="1"/>
  <c r="M20" i="2"/>
  <c r="M31" i="2"/>
  <c r="L44" i="2"/>
  <c r="M44" i="2" s="1"/>
  <c r="H245" i="2"/>
  <c r="F245" i="2"/>
  <c r="F248" i="2" s="1"/>
  <c r="F258" i="2" s="1"/>
  <c r="F124" i="2"/>
  <c r="L141" i="2"/>
  <c r="M141" i="2" s="1"/>
  <c r="I141" i="2"/>
  <c r="J141" i="2" s="1"/>
  <c r="K199" i="2"/>
  <c r="L237" i="2"/>
  <c r="M237" i="2" s="1"/>
  <c r="M243" i="2"/>
  <c r="M22" i="2"/>
  <c r="M28" i="2"/>
  <c r="F101" i="2"/>
  <c r="F205" i="2" s="1"/>
  <c r="L145" i="2"/>
  <c r="M145" i="2" s="1"/>
  <c r="K204" i="2"/>
  <c r="F275" i="2" l="1"/>
  <c r="F257" i="2"/>
  <c r="L245" i="2"/>
  <c r="I245" i="2"/>
  <c r="J245" i="2" s="1"/>
  <c r="L205" i="2"/>
  <c r="L257" i="2" s="1"/>
  <c r="L240" i="2"/>
  <c r="M240" i="2" s="1"/>
  <c r="M239" i="2"/>
  <c r="M204" i="2"/>
  <c r="K205" i="2"/>
  <c r="M245" i="2" l="1"/>
  <c r="L248" i="2"/>
  <c r="K257" i="2"/>
  <c r="M205" i="2"/>
  <c r="F293" i="2"/>
  <c r="F289" i="2"/>
  <c r="F294" i="2" s="1"/>
  <c r="F284" i="2"/>
  <c r="F281" i="2"/>
  <c r="F279" i="2"/>
  <c r="F280" i="2" s="1"/>
  <c r="F283" i="2"/>
  <c r="F282" i="2"/>
  <c r="F278" i="2"/>
  <c r="K259" i="2" l="1"/>
  <c r="H275" i="2" s="1"/>
  <c r="M257" i="2"/>
  <c r="F285" i="2"/>
  <c r="F287" i="2" s="1"/>
  <c r="F296" i="2" s="1"/>
  <c r="L258" i="2"/>
  <c r="M248" i="2"/>
  <c r="H284" i="2" l="1"/>
  <c r="H299" i="2" s="1"/>
  <c r="H283" i="2"/>
  <c r="H298" i="2" s="1"/>
  <c r="H282" i="2"/>
  <c r="H281" i="2"/>
  <c r="H279" i="2"/>
  <c r="H280" i="2" s="1"/>
  <c r="H278" i="2"/>
  <c r="H285" i="2" s="1"/>
  <c r="H296" i="2" s="1"/>
  <c r="M258" i="2"/>
  <c r="L259" i="2"/>
  <c r="H300" i="2" l="1"/>
  <c r="M259" i="2"/>
  <c r="J275" i="2"/>
  <c r="J284" i="2" l="1"/>
  <c r="J283" i="2"/>
  <c r="J282" i="2"/>
  <c r="L282" i="2" s="1"/>
  <c r="J281" i="2"/>
  <c r="L281" i="2" s="1"/>
  <c r="J279" i="2"/>
  <c r="J278" i="2"/>
  <c r="L275" i="2"/>
  <c r="H301" i="2"/>
  <c r="H303" i="2" l="1"/>
  <c r="L278" i="2"/>
  <c r="L283" i="2"/>
  <c r="J298" i="2"/>
  <c r="L279" i="2"/>
  <c r="J280" i="2"/>
  <c r="L280" i="2" s="1"/>
  <c r="L284" i="2"/>
  <c r="J299" i="2"/>
  <c r="L299" i="2" s="1"/>
  <c r="J285" i="2" l="1"/>
  <c r="L298" i="2"/>
  <c r="J296" i="2" l="1"/>
  <c r="L285" i="2"/>
  <c r="J300" i="2" l="1"/>
  <c r="L296" i="2"/>
  <c r="L300" i="2" l="1"/>
  <c r="J301" i="2"/>
  <c r="L301" i="2" l="1"/>
  <c r="J303" i="2"/>
  <c r="L303" i="2" s="1"/>
</calcChain>
</file>

<file path=xl/sharedStrings.xml><?xml version="1.0" encoding="utf-8"?>
<sst xmlns="http://schemas.openxmlformats.org/spreadsheetml/2006/main" count="2200" uniqueCount="644">
  <si>
    <t>CORPORACION DE ACUEDUCTOS Y ALCANTARILLADOS DE PUERTO PLATA</t>
  </si>
  <si>
    <t>"CORAAPPLATA"</t>
  </si>
  <si>
    <t>Pág. 01/03</t>
  </si>
  <si>
    <t>OBRAS:</t>
  </si>
  <si>
    <t>AMPLIACION DEL SISTEMA DE ABASTECIMIENTO DE AGUA POTABLE DE GUANANICO, PUERTO PLATA</t>
  </si>
  <si>
    <t>MONTO  CONTRATADO:</t>
  </si>
  <si>
    <t>CUBICACION NO.:</t>
  </si>
  <si>
    <t>MONTO AVANCE:</t>
  </si>
  <si>
    <t>FECHA DE REALIZACION:</t>
  </si>
  <si>
    <t>AGOSTO 4, 2023</t>
  </si>
  <si>
    <t>NO. CONTRATO:</t>
  </si>
  <si>
    <t>003/2022</t>
  </si>
  <si>
    <t>CONTRATISTA:</t>
  </si>
  <si>
    <t>ING. ANEUDY SANTOS</t>
  </si>
  <si>
    <t xml:space="preserve">  </t>
  </si>
  <si>
    <t>CANTIDADES</t>
  </si>
  <si>
    <t>COSTOS RD$</t>
  </si>
  <si>
    <t>CODIGO</t>
  </si>
  <si>
    <t>DESCRIPCION</t>
  </si>
  <si>
    <t>UND.</t>
  </si>
  <si>
    <t>PRESUPUESTO</t>
  </si>
  <si>
    <t>P. U. RD$</t>
  </si>
  <si>
    <t>TOTAL</t>
  </si>
  <si>
    <t>ANTERIOR</t>
  </si>
  <si>
    <t>PRESENTE</t>
  </si>
  <si>
    <t>ACUMULADO</t>
  </si>
  <si>
    <t>%</t>
  </si>
  <si>
    <t xml:space="preserve">PRELIMINARES </t>
  </si>
  <si>
    <t>INGENIERIA</t>
  </si>
  <si>
    <t>MES</t>
  </si>
  <si>
    <t>LEVANTAMIENTO TOPOGRAFICO</t>
  </si>
  <si>
    <t>KM</t>
  </si>
  <si>
    <t>CAMPAMENTO</t>
  </si>
  <si>
    <t>PA</t>
  </si>
  <si>
    <t>SUBTOTAL</t>
  </si>
  <si>
    <t>REHABILITACION DE GALERIA EXISTENTE</t>
  </si>
  <si>
    <t>ALQUILER DE RETRO-EXCAVADORA</t>
  </si>
  <si>
    <t>HR</t>
  </si>
  <si>
    <t>BOTE DE MATERIAL</t>
  </si>
  <si>
    <t>M3</t>
  </si>
  <si>
    <t>TUBO 16" PVC SDR-26</t>
  </si>
  <si>
    <t>UD</t>
  </si>
  <si>
    <t>TUBO 8" SDR-26</t>
  </si>
  <si>
    <t>REPOSICION DE GAVIONES</t>
  </si>
  <si>
    <t>MANO DE  OBRA DE ORIFICIOS A TUBERIA</t>
  </si>
  <si>
    <t>SUBTOTAL REHABILITACION</t>
  </si>
  <si>
    <t xml:space="preserve">AMPLIACION DE CASETA DE LA GALERIA </t>
  </si>
  <si>
    <t>AMPLIACION DE GALERIA</t>
  </si>
  <si>
    <t>SUBTOTAL AMPLIACION</t>
  </si>
  <si>
    <t>REHABILITACION DE CASETA DE BOMBEO</t>
  </si>
  <si>
    <t>LIMPIEZA GENERAL</t>
  </si>
  <si>
    <t>PISO PULIDO Y MANO DE OBRA 4X6</t>
  </si>
  <si>
    <t>CALZADA DE ENTRADA Y MANO DE OBRA 3.5X1.2</t>
  </si>
  <si>
    <t>PICADO DE PAÑETE EXISTENTE EN LOSA</t>
  </si>
  <si>
    <t>M2</t>
  </si>
  <si>
    <t>PLATAFORMA DE BOMBA 1.5X1.5 HA E=0.15M 3/8 @0.25M EN</t>
  </si>
  <si>
    <t>FRAGUACHE</t>
  </si>
  <si>
    <t>PAÑETE</t>
  </si>
  <si>
    <t>FINO EN TECHO</t>
  </si>
  <si>
    <t>PINTURA EPOXICA</t>
  </si>
  <si>
    <t>SUMINISTRO DE VENTANAS EN HIERRO Y COLOCACION</t>
  </si>
  <si>
    <t xml:space="preserve">SUMINISTRO EN PUERTA EN HIERRO Y COLOCACION </t>
  </si>
  <si>
    <t>ILUMINACION INTERNA Y EXTERNA</t>
  </si>
  <si>
    <t>VALVULA PLATILLADA VASTAGO ASCENDENTE 4"</t>
  </si>
  <si>
    <t>SUBTOTAL REHABILITACION CASETA DE BOMBEO</t>
  </si>
  <si>
    <t>INSTALACION ELECTROMECANICA</t>
  </si>
  <si>
    <t>MALLA CICLONICA</t>
  </si>
  <si>
    <t>ML</t>
  </si>
  <si>
    <t>ARRANCADOR SUAVE A460V PARA 100HP TRIFASICO</t>
  </si>
  <si>
    <t>MOTOBOMBA COMPLETA 300GPM Y 240´DE TDH</t>
  </si>
  <si>
    <t>PLATILLOS DE 8" PARA SOLDAR</t>
  </si>
  <si>
    <t>PLATILLOS DE 3" PARA SOLDAR</t>
  </si>
  <si>
    <t xml:space="preserve">VALVULA DE 8" PLATILLADA </t>
  </si>
  <si>
    <t xml:space="preserve">VALVULA DE 3" PLATILLADA </t>
  </si>
  <si>
    <t>VALVULA CHEQUE DE CIERRE LENTO DE 8" PLATILLADA</t>
  </si>
  <si>
    <t>TORNILLOS DE 3/4X3 CON SU TUERCA</t>
  </si>
  <si>
    <t>TUBERIA DE ACERO DIAMETRO 8" X20X3/8</t>
  </si>
  <si>
    <t>JUNTA DRESSER DE 8 AMERICANA</t>
  </si>
  <si>
    <t>VALVULA SUPRESORA DE PRESION DE 8</t>
  </si>
  <si>
    <t>MAQUINA PARA SOLDAR</t>
  </si>
  <si>
    <t>DIA</t>
  </si>
  <si>
    <t>EQUIPO DE CORTE</t>
  </si>
  <si>
    <t>MANO DE OBRA</t>
  </si>
  <si>
    <t>SUBTOTAL INSTALACION ELECTROMECANICA</t>
  </si>
  <si>
    <t>INSTALACION ELECTRICA DE MEDIA TENSION</t>
  </si>
  <si>
    <t>SUMINISTRO E INSTALACION TRANSFORMADOR DE 3*50KVA 7200/12400-240/480V EN POSTE</t>
  </si>
  <si>
    <t>BASE PARA TRANSFORMADOR</t>
  </si>
  <si>
    <t xml:space="preserve">BASE METALICA PARA CUT-OUT Y PARRARAYO </t>
  </si>
  <si>
    <t>USO DE GRUA PARA SUBIR LOS TRANSFORMADORES</t>
  </si>
  <si>
    <t>POSTE HAV-500-12</t>
  </si>
  <si>
    <t>POSTE HAV-800-12</t>
  </si>
  <si>
    <t>ALAMBRE AAAC #4/0</t>
  </si>
  <si>
    <t>PIE</t>
  </si>
  <si>
    <t>ESTRUCTURA TIPO MT-316</t>
  </si>
  <si>
    <t>ESTRUCTURA TIPO MT-307</t>
  </si>
  <si>
    <t>ESTRUCTURA TIPO MT-302</t>
  </si>
  <si>
    <t>ESTRUCTURA TIPO MT-322</t>
  </si>
  <si>
    <t>ESTRUCTURA TIPO MT-202</t>
  </si>
  <si>
    <t>ESTRUCTURA HA-100</t>
  </si>
  <si>
    <t>SISTEMA DE TIERRA</t>
  </si>
  <si>
    <t>HOYO PARA VIENTO Y POSTE</t>
  </si>
  <si>
    <t>ADAPTADOR PVC HEMBRA DE 2"</t>
  </si>
  <si>
    <t>VACIADO HORMIGON EN FIJACION POSTES</t>
  </si>
  <si>
    <t>MATERIALES VARIOS</t>
  </si>
  <si>
    <t>SUBTOTAL MEDIA TENSION</t>
  </si>
  <si>
    <t>INSTALACION ELECTRICA DE BAJA TENSION</t>
  </si>
  <si>
    <t>ALIMENTADOR DESDE TRANSFORMADOR A ENCLOSURE BREAKER</t>
  </si>
  <si>
    <t>CONDULET DE 2</t>
  </si>
  <si>
    <t>ALAMBRE AWG #3/0</t>
  </si>
  <si>
    <t>TUBO IMC DE 2*10</t>
  </si>
  <si>
    <t>TUBO EMT DE 2*10</t>
  </si>
  <si>
    <t>CONECTOR EMT DE 2</t>
  </si>
  <si>
    <t>TUERCA BUSHING DE 2</t>
  </si>
  <si>
    <t>RIEL UNITRUD DE 3/4</t>
  </si>
  <si>
    <t>ABRAZADERA UNITRUD DE 2</t>
  </si>
  <si>
    <t>ENCLOUSURE BREAKER DE 200 AMPS, 3 F, 600V, NEMA-1</t>
  </si>
  <si>
    <t>TUBERIA SDR26 DE 2" *19´</t>
  </si>
  <si>
    <t xml:space="preserve"> UD</t>
  </si>
  <si>
    <t>EXCAVACION DE 60*0.80*0.60</t>
  </si>
  <si>
    <t>TAPADO ZANJA</t>
  </si>
  <si>
    <t>CURVA PVC DE 2"</t>
  </si>
  <si>
    <t>SUBTOTAL BAJA TENSION</t>
  </si>
  <si>
    <t>ALIMENTADOR DESDE ENCLOSURE BRERAKER A PANEL DE ARRANQUE</t>
  </si>
  <si>
    <t>CURVA EMT DE 2"</t>
  </si>
  <si>
    <t>RIEL UNITRUID DE 3/4</t>
  </si>
  <si>
    <t>SUBTOTAL ALIMENTADOR</t>
  </si>
  <si>
    <t>ALIMENTADOR DESDE ARRANCADOR A MOTOR 1</t>
  </si>
  <si>
    <t>ALAMBRE AWG#2/0</t>
  </si>
  <si>
    <t>TUBERIA SDR26 DE 2"*19´</t>
  </si>
  <si>
    <t>TUBERIA LT DE 2</t>
  </si>
  <si>
    <t>CONECTOR CURVO LT DE 2</t>
  </si>
  <si>
    <t>CONECTOR RECTO LT DE 2</t>
  </si>
  <si>
    <t>SUBTOTAL ALIMENTADOR 1</t>
  </si>
  <si>
    <t>LINEA DE ADUCCION ( SUMINISTRO Y COLOCACION)</t>
  </si>
  <si>
    <t>TUBERIA DE 6" PVC-SDR26 C/J DE GOMA +5% P/CAMPANA</t>
  </si>
  <si>
    <t>SUBTOTAL LINEA DE ADUCCION</t>
  </si>
  <si>
    <t>MOVIMIENTO DE TIERRA</t>
  </si>
  <si>
    <t xml:space="preserve">EXCAVACION CON EQUIPO </t>
  </si>
  <si>
    <t>ASIENTO DE ARENA</t>
  </si>
  <si>
    <t xml:space="preserve">RELLENO COMPACTADO 40% DE EXCAVACION </t>
  </si>
  <si>
    <t>SUMINISTRO MATERIAL C/ TOSCA O CALICHE P/SUST. M.</t>
  </si>
  <si>
    <t>SUBTOTAL MOVIMIENTO DE TIERRA</t>
  </si>
  <si>
    <t xml:space="preserve">RED DE DISTRIBUCION </t>
  </si>
  <si>
    <t>MEJORAMIENTO RED DISTRIBUCION ( SUMINISTRO Y COLOCACION)</t>
  </si>
  <si>
    <t>TUBERIA DE 3# PVC-SDR26 C/J DE GOMA +5% P/ CAMPANA</t>
  </si>
  <si>
    <t>SUBTOTAL RED DE DISTRIBUCION</t>
  </si>
  <si>
    <t>EXCAVACION CON EQUIPO</t>
  </si>
  <si>
    <t>RELLENO COMPACTADO 40% DE EXCAVACION</t>
  </si>
  <si>
    <t xml:space="preserve">BOTE DE MATERIAL </t>
  </si>
  <si>
    <t>SUMINISTRO MATERIAL C/TOSCA O CALICHE P/SUST. M.</t>
  </si>
  <si>
    <t>ACOMETIDAS</t>
  </si>
  <si>
    <t>SUBTOTAL ACOMETIDAS</t>
  </si>
  <si>
    <t>PIEZAS ESPECIALES</t>
  </si>
  <si>
    <t>CODO 3X45</t>
  </si>
  <si>
    <t>ANCLAJE</t>
  </si>
  <si>
    <t>SUBTOTAL PIEZAS ESPECIALES</t>
  </si>
  <si>
    <t>LIMPIEZA DE TERRENO</t>
  </si>
  <si>
    <t>RECONSTRUCCION DE PASARELA EN TOLA</t>
  </si>
  <si>
    <t>VALVULA PLATILLADA DE 3"</t>
  </si>
  <si>
    <t xml:space="preserve"> VALVULA CHECK DE 3"</t>
  </si>
  <si>
    <t>SUBTOTAL REHABILITACION DE TANQUE</t>
  </si>
  <si>
    <t xml:space="preserve">CONSTRUCCION DE TANQUES DE DISTRIBUCION </t>
  </si>
  <si>
    <t>TANQUE SUPERFICIAL  H.A. DE 100M3</t>
  </si>
  <si>
    <t>SUBTOTAL CONSTRUCCION DE TANQUE</t>
  </si>
  <si>
    <t>SUBTOTAL GENERAL PRESUPUESTO</t>
  </si>
  <si>
    <t xml:space="preserve">                                                                                                     ADICIONALES POR NUEVAS PARTIDAS/AUMENTO DE VOLUMEN</t>
  </si>
  <si>
    <t>REHABILITACION DE TANQUE DE DISTRIBUCION</t>
  </si>
  <si>
    <t>PINTURA ANTIOXIDO</t>
  </si>
  <si>
    <t>CONFECCION DE ANDAMIOS</t>
  </si>
  <si>
    <t>REPARACION COLUMNA TANQUE</t>
  </si>
  <si>
    <t>VALVULA VASTAGO FIJO 3" COMPLETA</t>
  </si>
  <si>
    <t>VALVULA VASTAGO FIJO 4" COMPLETA</t>
  </si>
  <si>
    <t xml:space="preserve">CONSTRUCCION DE TANQUES DE ALMACENAMIENTO AGUA LARGA </t>
  </si>
  <si>
    <t>CONSTRUCCION CAMINO DE ACCESO A TANQUE NUEVO AGUA LARGA CON RETRO PALA</t>
  </si>
  <si>
    <t xml:space="preserve">HORAS </t>
  </si>
  <si>
    <t xml:space="preserve">SUBTOTAL CONSTRUCCION DE TANQUES DE ALMACENAMIENTO AGUA LARGA </t>
  </si>
  <si>
    <t xml:space="preserve">CORTE DE ASFALTO </t>
  </si>
  <si>
    <t>REPARACION AVERIA EN LINEA DE 4"</t>
  </si>
  <si>
    <t>REPARACION AVERIA EN LINEA DE 2"</t>
  </si>
  <si>
    <t xml:space="preserve">EMPALME  A TANQUE DE ALMACENAMIENTO DE AGUA LARGA </t>
  </si>
  <si>
    <t>LINEA DE IMPULSION A TANQUE  AGUA LARGA TUBERIA SDR-26 C/J DE GOMA</t>
  </si>
  <si>
    <t>EMPALME  A RED DISTRIBUCION DESDE EL TANQUE AGUA LARGA  TUBERIA SDR-26 C/J DE GOMA</t>
  </si>
  <si>
    <t>ASFALTO</t>
  </si>
  <si>
    <t>RECOLOCACION DE ASFALTO</t>
  </si>
  <si>
    <t>RIEGO DE IMPRIMACION</t>
  </si>
  <si>
    <t xml:space="preserve">M2 </t>
  </si>
  <si>
    <t>SUBTOTAL ASFALTO</t>
  </si>
  <si>
    <t xml:space="preserve">LINEA DE IMPULSION A TANQUE EXISTENTE </t>
  </si>
  <si>
    <t>REPLANTEO</t>
  </si>
  <si>
    <t xml:space="preserve">SUBTOTAL PRELIMINARES </t>
  </si>
  <si>
    <t>LINEA DE IMPULSION( SUMINISTRO Y COLOCACION)</t>
  </si>
  <si>
    <t>TUBERIA DE 6" PVC-SCH-40 C/J DE GOMA +5% P/CAMPANA</t>
  </si>
  <si>
    <t>SUBTOTAL LINEA DE IMPULSION</t>
  </si>
  <si>
    <t>RELLENO REPOSICION COMPACTADO 40% DE EXCAVACION</t>
  </si>
  <si>
    <t>SUMINISTRO MATERIAL C/TOSCA  COMPACTADO</t>
  </si>
  <si>
    <t>COLOCACION  DE ASFALTO</t>
  </si>
  <si>
    <t>REPOSICION  DE ASFALTO</t>
  </si>
  <si>
    <t>SUBTOTAL PRESUPUESTO</t>
  </si>
  <si>
    <t>SUBTOTAL ADICIONALES</t>
  </si>
  <si>
    <t>SUBTOTAL GENERAL</t>
  </si>
  <si>
    <t>Pág. 06/06</t>
  </si>
  <si>
    <t xml:space="preserve">SUB-TOTAL GENERAL PRESUPUESTO + ADICIONALES </t>
  </si>
  <si>
    <t>MAS:</t>
  </si>
  <si>
    <t>GASTOS INDIRECTOS</t>
  </si>
  <si>
    <t>GASTOS ADMINISTRATIVOS</t>
  </si>
  <si>
    <t>HONORARIOS PROFESIONALES</t>
  </si>
  <si>
    <t>ITBIS A HONORARIOS PROFESIONALES</t>
  </si>
  <si>
    <t>SEGUROS, POLIZAS Y FIANZAS</t>
  </si>
  <si>
    <t>TRANSPORTE</t>
  </si>
  <si>
    <t>LEY 6/86</t>
  </si>
  <si>
    <t>CODIA</t>
  </si>
  <si>
    <t>SUB-TOTAL GASTOS DIRECTOS</t>
  </si>
  <si>
    <t>TOTAL GENERAL PRESUPUESTADO</t>
  </si>
  <si>
    <t>IMPREVISTOS ( SOLO JUSTIFICABLES CON CUBICACION)</t>
  </si>
  <si>
    <t xml:space="preserve">DISEÑO Y ENTREGA A EDENORTE </t>
  </si>
  <si>
    <t>DERECHO INTERCONEXION A EDENORTE</t>
  </si>
  <si>
    <t>ESTUDIOS, DISEÑO Y PLANOS</t>
  </si>
  <si>
    <t>SUPERVISION</t>
  </si>
  <si>
    <t>TOTAL GENERAL</t>
  </si>
  <si>
    <t>MENOS:</t>
  </si>
  <si>
    <t>AMORTIZACION DEL AVANCE</t>
  </si>
  <si>
    <t>SOMETIDO EN CUBICACIONES ANTERIORES</t>
  </si>
  <si>
    <t>TOTAL A PAGAR EN CUBICACION 02</t>
  </si>
  <si>
    <t>PREPARADO POR:</t>
  </si>
  <si>
    <t>REVISADO POR:</t>
  </si>
  <si>
    <t>APROBADO POR:</t>
  </si>
  <si>
    <t xml:space="preserve"> MARCOS JOEL GARCIA GARCIA</t>
  </si>
  <si>
    <t>JUAN RAMON MOORE CHECO</t>
  </si>
  <si>
    <t xml:space="preserve"> OLIVER JOSE NAZARIO BRUGAL</t>
  </si>
  <si>
    <t>ANALISTA DEPTO. FISCALIZACION DE OBRAS</t>
  </si>
  <si>
    <t>ENC. DEPTO. FISCALIZACION DE OBRAS</t>
  </si>
  <si>
    <t>DIRECTOR GENERAL</t>
  </si>
  <si>
    <t>Pág. 01/02</t>
  </si>
  <si>
    <t>REHABILITACION ACUEDUCTO ESTERO HONDO</t>
  </si>
  <si>
    <t>RD$89,402,805.34</t>
  </si>
  <si>
    <t>RD$17,880,561.06</t>
  </si>
  <si>
    <t>SEPTIEMBRE 4, 2023</t>
  </si>
  <si>
    <t>002/2022</t>
  </si>
  <si>
    <t>DOS CAMINOS DEVELOPMENT S.R.L</t>
  </si>
  <si>
    <t>PERFORACION Y AFORO DE POZOS</t>
  </si>
  <si>
    <t>POZOS NUEVOS A PERFORAR</t>
  </si>
  <si>
    <t>PERFORACION POZO ACERO 12" (2 UD DE 70 PIES)</t>
  </si>
  <si>
    <t>PL</t>
  </si>
  <si>
    <t>HINCADO DE TUBERIA 12" ACERO</t>
  </si>
  <si>
    <t>RANURADO, CORTE Y SOLDADURA DE TUBERIA 12"</t>
  </si>
  <si>
    <t>SUMINISTRO DE ZAPATA</t>
  </si>
  <si>
    <t>SUMINISTRO DE TUBERIA DE 12" ACERO 3/8</t>
  </si>
  <si>
    <t>PRUEBA DE AFORO 24H</t>
  </si>
  <si>
    <t>ANALISIS FIS-QUIMICO Y BACTERIOLOGICO-AGUAS</t>
  </si>
  <si>
    <t>INFORME TECNICO LITIOLOGICO, HIDRAULICO E HIDROQUIMICO CON SUS CONCLUSIONES Y RECOMENDACIONES</t>
  </si>
  <si>
    <t>SUMINISTRO DE AGUA PARA LA PERFORACION</t>
  </si>
  <si>
    <t xml:space="preserve">SUBTOTAL </t>
  </si>
  <si>
    <t>SUMINISTRO E INSTALACION BANCO DE TRANSFORMADORES  DE 3*50KVA 7200/12400-240/480V, EN POSTE</t>
  </si>
  <si>
    <t>BASE METALICA PARA CUT-OUT Y PARARRAYO</t>
  </si>
  <si>
    <t>UD.</t>
  </si>
  <si>
    <t>POSTE HAV-500-14</t>
  </si>
  <si>
    <t>ESTRUCTURA TIPO MT- 301</t>
  </si>
  <si>
    <t>TORNILLO TIPO PIN PARA CRUCETA DE METAL</t>
  </si>
  <si>
    <t>SUMINISTRO E INSTALACION POTE DE HAV 800-12</t>
  </si>
  <si>
    <t>CUT-OUT 100AMPS</t>
  </si>
  <si>
    <t>PARARRAYO DE 9KV</t>
  </si>
  <si>
    <t>FUSIBLE PARA MEDIA TENSION DE 7AMPS</t>
  </si>
  <si>
    <t>ABRAZADERA DE 3" UNITRON</t>
  </si>
  <si>
    <t>TUBO IMC DE 3*10</t>
  </si>
  <si>
    <t>CONDULET DE 3</t>
  </si>
  <si>
    <t>TUBERIA SDR26 DE 3"*19´</t>
  </si>
  <si>
    <t>EXCAVACION DE 45*0.80*0.60</t>
  </si>
  <si>
    <t>TAPADO DE ZANJA</t>
  </si>
  <si>
    <t xml:space="preserve">ADAPTADOR PVC HEMBRA DE 3" </t>
  </si>
  <si>
    <t xml:space="preserve">MATERIALES VARIOS </t>
  </si>
  <si>
    <t>EQUIPAMIENTO DE POZO #1</t>
  </si>
  <si>
    <t>MOTO BOMBA VERTICAL DE 300 GPM Y 270 PIE DE TDH, INCLUYE (MOTOR DE 20 HP WP1, CABEZAL DE DESCARGA, 60 PIE DE COLUMNA DE 8", CUERPO DE TAZONES DE 8 PLGS DE DIAMETRO, EJES, GUIAS Y COLODOR CONICO DE 8")</t>
  </si>
  <si>
    <t>PLATILLOS DE 8 " PARA SOLDAR</t>
  </si>
  <si>
    <t>PLATILLOS DE 3 " PARA SOLDAR</t>
  </si>
  <si>
    <t>VALVULA DE 8" PLATILLADA VASTAGO ASCENDENTE ANSI 150</t>
  </si>
  <si>
    <t>VALVULA DE 3" PLATILLADA</t>
  </si>
  <si>
    <t>VALVULA CHEQUE DE 8" PLATILLADA ANSI 150</t>
  </si>
  <si>
    <t>TORNILLOS DE 3/4X3" CON SUS TUERCAS</t>
  </si>
  <si>
    <t>VALVULA DE AIRE DE 2</t>
  </si>
  <si>
    <t>JUNTA DE METAL DE 8" PARA UNION DE TUBERIA (IMPORTADA)</t>
  </si>
  <si>
    <t>TUBERIA DE 8"X 1/4X20´</t>
  </si>
  <si>
    <t xml:space="preserve">TORNILLOS DE 5/8X3" CON SU TUERCA </t>
  </si>
  <si>
    <t>TUBERIA DE 3"X1/4X20´</t>
  </si>
  <si>
    <t>MANOMETRIA</t>
  </si>
  <si>
    <t>ALIMENTADOR DESDE CCM A POZO NO.1</t>
  </si>
  <si>
    <t>EQUIPAMIENTO DE POZO #2</t>
  </si>
  <si>
    <t>TUBERIA DE 8"X1/4X20</t>
  </si>
  <si>
    <t>TUBERIA DE 3"X1/4X20´ DE ACERO PARA DESAGUE</t>
  </si>
  <si>
    <t>PLATAFORMA PARA ESTACION DE BOMBEO</t>
  </si>
  <si>
    <t>EXCAVACION A MANO</t>
  </si>
  <si>
    <t>RELLENO COMPACTADO</t>
  </si>
  <si>
    <t>ZAPATAS MUROS 8" 0.60MX 0.25M HORMIGON 1:2:4 CON LIGADORA</t>
  </si>
  <si>
    <t>MUROS DE HORMIGON ARMADO DE 0.20M ESPESOR 3/8 @ 0.20M A.D Y A.C 210 KG/CM2</t>
  </si>
  <si>
    <t>LOSA HA E=0.15M 3/8 @0.25M AD HORMIGON INDUSTRIAL 210KG/CM2</t>
  </si>
  <si>
    <t>EMPAÑETE PULIDO</t>
  </si>
  <si>
    <t>PINTURA ACRILICA PREPARADA INT/EXT</t>
  </si>
  <si>
    <t>ESCALERA METALICA</t>
  </si>
  <si>
    <t>RECUBRIMIENTO DE TUBO EN HORMIGON E=0.12M 3/8"@0.25M AD</t>
  </si>
  <si>
    <t>LOSA DE PLATAFORMA NIVEL DE PISO PARA PROTECCION DE TUBERIADE POZO HA E=0.20M 3/8 @0.25M EN A.D, FROTADO 1:2:4 CON LIGADORA</t>
  </si>
  <si>
    <t xml:space="preserve">ANCLAJE 0.8X1.0X0.8 MTS PARA TUBERIA SALIDA DE PLATAFORMA (SUMINISTROS Y COLOCACION) </t>
  </si>
  <si>
    <t>PLATAFORMA PARA ESTACIONES DE BOMBEO 2 UNDS</t>
  </si>
  <si>
    <t>B</t>
  </si>
  <si>
    <t>LINEA DE IMPULSION A TANQUE RANCHO MANUEL</t>
  </si>
  <si>
    <t>RED</t>
  </si>
  <si>
    <t>REPLENTEO ( CON TOPOGRAFO)</t>
  </si>
  <si>
    <t>ML.</t>
  </si>
  <si>
    <t>MOVIMIENTO DE TIERRA:</t>
  </si>
  <si>
    <t xml:space="preserve">ASIENTO DE ARENA </t>
  </si>
  <si>
    <t xml:space="preserve">RELLENO COMPACTADO 60% DE EXCAVACION </t>
  </si>
  <si>
    <t>RELLENO COMPACTADO C/TOSCA O CALICHE P/SUST. M.</t>
  </si>
  <si>
    <t>SUMINISTRO Y COLOCACION DE:</t>
  </si>
  <si>
    <t>TUBERIA DE 8" PVC-SDR26 C/J DE GOMA</t>
  </si>
  <si>
    <t xml:space="preserve">CODO DE 8"X 60 HN </t>
  </si>
  <si>
    <t>UDS</t>
  </si>
  <si>
    <t xml:space="preserve">CODO DE 8"X 90 HN </t>
  </si>
  <si>
    <t xml:space="preserve">VALVULAS </t>
  </si>
  <si>
    <t>VALVULAS COMPUERTAS 4"</t>
  </si>
  <si>
    <t>VENTOSA PLATILLADA DE 4"</t>
  </si>
  <si>
    <t xml:space="preserve">VALVULA DE DESAGUE </t>
  </si>
  <si>
    <t>CHEQUE HORIZONTAL DE 4"</t>
  </si>
  <si>
    <t>REGISTRO</t>
  </si>
  <si>
    <t>C</t>
  </si>
  <si>
    <t xml:space="preserve">REHABILITACION DE TANQUE DE RANCHO MANUEL </t>
  </si>
  <si>
    <t>TERMINACIONES EN SUPERFICIE</t>
  </si>
  <si>
    <t>PAÑETE EN PAREDES</t>
  </si>
  <si>
    <t>PAÑETE EN TECHO</t>
  </si>
  <si>
    <t>CANTO</t>
  </si>
  <si>
    <t>ZABALETA</t>
  </si>
  <si>
    <t xml:space="preserve">PINTURA EPOXICA </t>
  </si>
  <si>
    <t xml:space="preserve">EN MUROS </t>
  </si>
  <si>
    <t>VALVULAS COMPUERTAS 6"</t>
  </si>
  <si>
    <t>JUNTA DRESSER 6"</t>
  </si>
  <si>
    <t>TUBERIA DE 6" ACERO</t>
  </si>
  <si>
    <t xml:space="preserve">D </t>
  </si>
  <si>
    <t>REHABILITACION ESTACION DE RELEVO GREGORIO</t>
  </si>
  <si>
    <t xml:space="preserve">CASETA DE BOMBEO </t>
  </si>
  <si>
    <t>PRELIMINARES</t>
  </si>
  <si>
    <t xml:space="preserve">REHABILITACION MALLA CICLONICA </t>
  </si>
  <si>
    <t>DEMOLICION CISTERNA VIEJA</t>
  </si>
  <si>
    <t>TERMINACION EN SUPERFICIE</t>
  </si>
  <si>
    <t>REHABILITACION EN PAÑETE</t>
  </si>
  <si>
    <t xml:space="preserve">FRAGUACHE </t>
  </si>
  <si>
    <t>MOCHETA</t>
  </si>
  <si>
    <t>CISTERNA</t>
  </si>
  <si>
    <t>CISTERNA 3.0X10.0 MTS</t>
  </si>
  <si>
    <t>PINTURA</t>
  </si>
  <si>
    <t>EN MUROS</t>
  </si>
  <si>
    <t>CODO DE 4"X 60 HN</t>
  </si>
  <si>
    <t>CODO DE 4"X 90 HN</t>
  </si>
  <si>
    <t>E</t>
  </si>
  <si>
    <t xml:space="preserve">INSTALACIONES ELECTROMECANICAS </t>
  </si>
  <si>
    <t>SUMINISTRO E INSTALACION BANCO DE TRANSFORMADORES DE 3.50KVA 7200/12400/480V, EN POSTE</t>
  </si>
  <si>
    <t>ALAMBRE AAAC#4/0</t>
  </si>
  <si>
    <t>ESTRUCTURA TIPO MT-301</t>
  </si>
  <si>
    <t xml:space="preserve">TORNILLO TIPO PIN PARA CRUCETA DE METAL </t>
  </si>
  <si>
    <t>SUMINISTRO E INSTALACION POTE DE HA V 800-12</t>
  </si>
  <si>
    <t>CONDULET DE 3"</t>
  </si>
  <si>
    <t>TUBERIA SDR26 DE 3" *19</t>
  </si>
  <si>
    <t>EXCAVACION DE 450*0.80*0.60</t>
  </si>
  <si>
    <t>ADAPTADOR PVC HEMBRA DE 3"</t>
  </si>
  <si>
    <t>P. A.</t>
  </si>
  <si>
    <t>EQUIPAMIENTO DE ESTACION DE BOMBEO #1</t>
  </si>
  <si>
    <t>MOTO BOMBA VERTICAL DE 60 GPM Y 340 PIE DE TDH, INCLUYE (MOTOR DE 20 HP WP1, CABEZAL DE DESCARGA, 60 PIE DE COLUMNA DE 8", CUERPO DE TAZONES DE 8 PLGS DE DIAMETRO, EJES, GUIAS Y COLODOR CONICO DE 8")</t>
  </si>
  <si>
    <t xml:space="preserve">TORNILLOS DE 3/4X3" CON SUS TUERCAS </t>
  </si>
  <si>
    <t>TUBERIA DE 8"X1/4X20´</t>
  </si>
  <si>
    <t>TORNILLOS DE 5/8X3" CON SUS TUERCAS</t>
  </si>
  <si>
    <t>TUBERIA DE 3"X1/4X20´DE ACERO PARA DESAGUE</t>
  </si>
  <si>
    <t>EQUIPAMIENTO DE ESTACION DE BOMBEO #2</t>
  </si>
  <si>
    <t>MOTO BOMBA VERTICAL DE 350 GPM Y 170 PIE DE TDH, INCLUYE (MOTOR DE 20 HP WP1, CABEZAL DE DESCARGA, 60 PIE DE COLUMNA DE 8", CUERPO DE TAZONES DE 8 PLGS DE DIAMETRO, EJES, GUIAS Y COLODOR CONICO DE 8")</t>
  </si>
  <si>
    <t xml:space="preserve">PLATILLOS DE 8" PARA SOLDAR </t>
  </si>
  <si>
    <t>VALVULA 3" PLATILLADA</t>
  </si>
  <si>
    <t>VALVULA DE AIRE DE 2"</t>
  </si>
  <si>
    <t>TORNILLOS DE 5/8X3" CON SU TUERCA</t>
  </si>
  <si>
    <t xml:space="preserve">TUBERIA DE 3"X1/4X20´DE ACERO PARA DESAGUE </t>
  </si>
  <si>
    <t>PISO EN MOSAICO</t>
  </si>
  <si>
    <t>VIGA DE AMARRE A.N.T 0.15*0.20</t>
  </si>
  <si>
    <t>COLUMNAS DE 0.20*0.30</t>
  </si>
  <si>
    <t>F</t>
  </si>
  <si>
    <t>LINEA DE ADUCCION A ESTACION DE RELEVO GREGORIO</t>
  </si>
  <si>
    <t>REPLANTEO (CON TOPOGRAFO)</t>
  </si>
  <si>
    <t>VALVULAS</t>
  </si>
  <si>
    <t xml:space="preserve">VALVULAS COMPUERTAS DE CUADRANTE DE 4" COMPLETA PARA LA DISTRIBUCION </t>
  </si>
  <si>
    <t>VALVULA DE DESAGUE</t>
  </si>
  <si>
    <t>G</t>
  </si>
  <si>
    <t>LINEA DE IMPULSION A TANQUE TIBURCIO Y REHABILITACION DEL TANQUE</t>
  </si>
  <si>
    <t>RELLENO COMPACTADO 60% DE EXCAVACION</t>
  </si>
  <si>
    <t>TUBERIA DE 6" PVC-SDR C/J DE GOMA</t>
  </si>
  <si>
    <t xml:space="preserve">PIEZAS ESPECIALES </t>
  </si>
  <si>
    <t>CODO DE 6" X 60 HN</t>
  </si>
  <si>
    <t>CODO DE 6" X 90 HN</t>
  </si>
  <si>
    <t>VENOSA PLATILLADA DE 6"</t>
  </si>
  <si>
    <t>VALVULA DE DESAGUE 6"</t>
  </si>
  <si>
    <t>CHEUQE HORIZONTAL DE 6"</t>
  </si>
  <si>
    <t>LIMPIEZA GENERAL E INTERIOR DEL TANQUE</t>
  </si>
  <si>
    <t>LIMPIEZA DEL TANQUE</t>
  </si>
  <si>
    <t>REHABILITACION DEL PAÑETE</t>
  </si>
  <si>
    <t xml:space="preserve">FINO EN TECHO </t>
  </si>
  <si>
    <t>PINTURA:</t>
  </si>
  <si>
    <t>H</t>
  </si>
  <si>
    <t>LINEA DE IMPULSION A TANQUE PUNTA RUCIA Y REHABILITACION DEL TANQUE</t>
  </si>
  <si>
    <t>TUBERIA DE 8" PVC-SDR C/J DE GOMA</t>
  </si>
  <si>
    <t>VENOSA PLATILLADA DE 8"</t>
  </si>
  <si>
    <t>VALVULA DE DESAGUE 8"</t>
  </si>
  <si>
    <t>CHEUQE HORIZONTAL DE 8"</t>
  </si>
  <si>
    <t>I</t>
  </si>
  <si>
    <t>RED DE DISTRIBUCION A LA PLAYA ( ESTERO HONDO)</t>
  </si>
  <si>
    <t>TUBERIA DE 4" PVC-SDR C/J DE GOMA</t>
  </si>
  <si>
    <t>ACOMETIDAS DOMICILIARIAS TIPO 1 DE 6 ML</t>
  </si>
  <si>
    <t>VALVULAS COMPUERTAS DE CUADRANTE DE 4" COMPLETA PARA LA IDSTRIBUCION</t>
  </si>
  <si>
    <t>J</t>
  </si>
  <si>
    <t>RED DE DISTRIBUCION A LA COMUNIDAD LA CAOBANITA</t>
  </si>
  <si>
    <t xml:space="preserve">                                                                                                     ADICIONALES POR NUEVAS PARTIDAS</t>
  </si>
  <si>
    <t>PARTIDAS PRESUPUESTO</t>
  </si>
  <si>
    <t>UND</t>
  </si>
  <si>
    <t>P.U. RD$</t>
  </si>
  <si>
    <t>A</t>
  </si>
  <si>
    <t>MISCELANEOS</t>
  </si>
  <si>
    <t>LETREROS DE OBRA</t>
  </si>
  <si>
    <t>MANEJO DE TRANSITO Y SEGURIDAD VIAL</t>
  </si>
  <si>
    <t xml:space="preserve">B </t>
  </si>
  <si>
    <t xml:space="preserve"> SUMINISTRO Y COLOCACION DE: </t>
  </si>
  <si>
    <t xml:space="preserve">TUBERIAS DE 12" SDR 21 C/J DE GOMA DESDE POZO A  TRAMO 1 </t>
  </si>
  <si>
    <t>PRUEBAS HIDROSTATICAS</t>
  </si>
  <si>
    <t>PRUEBA HIDROSTATICA PARA TUBERIAS DE 12"</t>
  </si>
  <si>
    <t xml:space="preserve">C </t>
  </si>
  <si>
    <t>LINEA DE IMPULSION A TANQUE TIBURCIO Y REHABILITACION DE TANQUE</t>
  </si>
  <si>
    <t xml:space="preserve">TUBERIAS DE 4" PVC SDR 21 C/J DE GOMA </t>
  </si>
  <si>
    <t>PRUEBA HIDROSTATICA PARA TUBERIAS DE 4"</t>
  </si>
  <si>
    <t>CRUCES EN TUBERIA DE  HIERRO</t>
  </si>
  <si>
    <t>CRUCES EN TUBERIA DE  HIERRO DE 4"</t>
  </si>
  <si>
    <t>LINEA DE IMPULSION A TANQUE PUNTA RUCIA Y REHABILITACION DE TANQUE</t>
  </si>
  <si>
    <t xml:space="preserve">TUBERIAS DE 6" PVC SCH 40 C/J DE GOMA </t>
  </si>
  <si>
    <t>PRUEBA HIDROSTATICA PARA TUBERIAS DE 6"</t>
  </si>
  <si>
    <t xml:space="preserve">CRUCES EN TUBERIA DE  HIERRO DE 6" </t>
  </si>
  <si>
    <t>RED DE DISTRIBUCION A LA PLAYA</t>
  </si>
  <si>
    <t xml:space="preserve">TUBERIAS DE 4" PVC SCH 40 C/J DE GOMA </t>
  </si>
  <si>
    <t>RED DE DISTRIBUCION A LA COMUNIDAD TIBURCIO</t>
  </si>
  <si>
    <t xml:space="preserve">TUBERIAS DE 3" PVC SCH 40 C/J DE GOMA </t>
  </si>
  <si>
    <t>PRUEBA HIDROSTATICA PARA TUBERIAS DE 3"</t>
  </si>
  <si>
    <t>CRUCES EN TUBERIA DE  HIERRO DE 3"</t>
  </si>
  <si>
    <t>K</t>
  </si>
  <si>
    <t>RED DE DISTRIBUCION A LOS PROYECTOS</t>
  </si>
  <si>
    <t xml:space="preserve">PARTIDAS NO SE REALIZARAN </t>
  </si>
  <si>
    <t>SUBTOTAL PRESUPUESTO MENOS PARTIDAS NO SE EJECUTARAN</t>
  </si>
  <si>
    <t>NOTA:</t>
  </si>
  <si>
    <t>LAS PARTIDAS EN ROJO NO SE EJECUTARAN</t>
  </si>
  <si>
    <t>Pág. 02/02</t>
  </si>
  <si>
    <t xml:space="preserve"> </t>
  </si>
  <si>
    <t>TOTAL A PAGAR EN CUBICACION 03</t>
  </si>
  <si>
    <t>AMPLIACION ACUEDUCTO CABARETE</t>
  </si>
  <si>
    <t>Agosto 2, 2023</t>
  </si>
  <si>
    <t>006/2022</t>
  </si>
  <si>
    <t>ESTEBAN POLANCO</t>
  </si>
  <si>
    <t xml:space="preserve">                                      PARTIDAS PRESUPUESTO</t>
  </si>
  <si>
    <t>CANTIDAD</t>
  </si>
  <si>
    <t>LINEA DE 12 PULGADAS</t>
  </si>
  <si>
    <t>TRABAJOS PRELIMINARES</t>
  </si>
  <si>
    <t>REPLANTEO ( CON TOPOGRAFO)</t>
  </si>
  <si>
    <t xml:space="preserve">SUMINISTRO Y COLOCACION DE </t>
  </si>
  <si>
    <t>TUBERIA PVC-SDR 21 12" +5% POR CAMP</t>
  </si>
  <si>
    <t>ASIENTO DE ARENA DE 10 CM</t>
  </si>
  <si>
    <t>RELLENO COMPACTADO DE REPOSICION</t>
  </si>
  <si>
    <t>ANCLAJE DE CONCRETO</t>
  </si>
  <si>
    <t>ANCLAJE EN TUBERIA DE 12" (1X0.85X0.60)</t>
  </si>
  <si>
    <t>LINEA DE 8 PULGADAS</t>
  </si>
  <si>
    <t>TUBERIA PVC-SDR 21 8" +5% POR CAMP</t>
  </si>
  <si>
    <t>ANCLAJE EN CONCRETO</t>
  </si>
  <si>
    <t>ANCLAJE EN TUBERIA DE 12" (1X0.75X0.60)H.S</t>
  </si>
  <si>
    <t>PIEZAS ESPECIALES (SUMINISTRO Y COLOCACION)</t>
  </si>
  <si>
    <t>CODOS EN HIERRO NEGRO DE 45 GRADOS DE 8"</t>
  </si>
  <si>
    <t>CODOS EN HIERRO NEGRO DE 90 GRADOS DE 8"</t>
  </si>
  <si>
    <t>CODOS EN HIERRO NEGRO DE 45 GRADOS DE 12"</t>
  </si>
  <si>
    <t>CODOS EN HIERRO NEGRO DE 90 GRADOS DE 12"</t>
  </si>
  <si>
    <t>VALVULAS DE AIRE DE 1" 250 PSI DE TRIPLE FUNCION, COMPLETA CON SU NIPLE</t>
  </si>
  <si>
    <t>JUNTA DRESSER DE 8"</t>
  </si>
  <si>
    <t>JUNTA DRESSER DE 12"</t>
  </si>
  <si>
    <t>D</t>
  </si>
  <si>
    <t>ESTACION DE BOMBEO #1</t>
  </si>
  <si>
    <t>BOMBA SUMERGIBLE DE 400 GPM Y 180 TDH, PANEL DE CONTROL CON CABLE</t>
  </si>
  <si>
    <t>CHEQUE HORIZONTAL DIAME 8" PLATILLADO COMPLETO (PN10, ASIENTO EN BRONC</t>
  </si>
  <si>
    <t>VALVULAS DE COMPUERTA DE DIAM 8" COMPLETA (PN10, VASTAGO FIJO, JUNTAS</t>
  </si>
  <si>
    <t>SUMINISTRO E INSTALACION MANIFOLD DE 8", INCLUIR MANOMETRO DE 0-20</t>
  </si>
  <si>
    <t>PILAR PARA INSTALACION DE PANEL DE CONTROL EN H.A 210KG/CM2 (0.5X</t>
  </si>
  <si>
    <t>VACIADO DE RECUBRIMIENTO DE TUBERIA DEL POZO</t>
  </si>
  <si>
    <t>CERCADO DE AREA DE ESTACION DE BOMBEO 4M X 4M EN MALLA CICLONICA</t>
  </si>
  <si>
    <t>ESTACION DE BOMBEO #2</t>
  </si>
  <si>
    <t>BOMBA SUMERGIBLE DE 400 GPM Y 280 TDH, PANEL DE CONTROL CON CABLE</t>
  </si>
  <si>
    <t>INTERCONEXION A LINEA DE 30"</t>
  </si>
  <si>
    <t>INTERCONEXION A LINEA DE 20"</t>
  </si>
  <si>
    <t>PICADO DE CALLE, CONEXIÓN A TUBERIA, SUMINISTRO Y COLOCACION DE TEE</t>
  </si>
  <si>
    <t>EXCAVACION NO CLASIFICADA</t>
  </si>
  <si>
    <t>ASIENTO DE GRAVA DE 20 CM</t>
  </si>
  <si>
    <t>INSTLACION ELECTRICA</t>
  </si>
  <si>
    <t>INSTALACION ELECTRICA</t>
  </si>
  <si>
    <t>SUBTOTAL GENERAL DE PRESUPUESTO</t>
  </si>
  <si>
    <t xml:space="preserve">ADICIONAL POR NUEVAS PARTIDAS </t>
  </si>
  <si>
    <t xml:space="preserve">AFORO POZOS DE CABARETE </t>
  </si>
  <si>
    <t xml:space="preserve">PRUEBA  DE AFORO </t>
  </si>
  <si>
    <t xml:space="preserve">ANALISIS QUIMICO </t>
  </si>
  <si>
    <t xml:space="preserve">ALQUILER DE PLANTA </t>
  </si>
  <si>
    <t xml:space="preserve">LINEA DE IMPULSION LOS CASTILLOS </t>
  </si>
  <si>
    <t xml:space="preserve">SUMINISTRO Y COLOCACION DE LETREROS </t>
  </si>
  <si>
    <t>CORTE DE ASFALTO</t>
  </si>
  <si>
    <t xml:space="preserve">MANTENIMIENTO DEL TRANSITO </t>
  </si>
  <si>
    <t xml:space="preserve">TUBERIA PVC SDR-26 C/JG+5% POR CAMPANA </t>
  </si>
  <si>
    <t xml:space="preserve">MOVIMIENTOS DE TIERRA </t>
  </si>
  <si>
    <t xml:space="preserve">DEMOLICION DE SUPERFICIE CON COMPRESOR </t>
  </si>
  <si>
    <t>HORAS</t>
  </si>
  <si>
    <t>L</t>
  </si>
  <si>
    <t xml:space="preserve">LINEA DE DISTRIBUCION CALLEJON DE LA LOMA </t>
  </si>
  <si>
    <t xml:space="preserve">SUBTOTAL ADICIONALES </t>
  </si>
  <si>
    <t xml:space="preserve">LAS PARTIDAS DESDE LA A HASTA C NO SE REALIZARAN DEBIDO AL CAMBIO EN LA TUBERIA YA QUE LA FUENTE DE ABASTECIMIENTO( POZOS) NO SE PODRA EXTRAER EL CAUDAL ESPERADO </t>
  </si>
  <si>
    <t>ESTAS PARTIDAS SERAN SUSTITUIDAS POR LAS PARTIDAS ADICIONALES DESDE LA H HASTA LA PARTIDA L</t>
  </si>
  <si>
    <t>ESTEBAN POLANCO MOLINA</t>
  </si>
  <si>
    <t>Pág. 03/03</t>
  </si>
  <si>
    <t>SUB-TOTAL GASTOS INDIRECTOS</t>
  </si>
  <si>
    <t>SUB-TOTAL CUBICADO</t>
  </si>
  <si>
    <t>TOTAL A PAGAR EN CUBICACION 01</t>
  </si>
  <si>
    <t xml:space="preserve">                                                              OLIVER JOSE NAZARIO BRUGAL</t>
  </si>
  <si>
    <t xml:space="preserve">                                                             DIRECTOR GENERAL</t>
  </si>
  <si>
    <t>Pag 1/2</t>
  </si>
  <si>
    <t xml:space="preserve">CONSTRUCCIÓN DEL EDIFICIO GENERAL DE OPERACIÓN DE CORAAPPLATA, SAN
FELIPE DE PUERTO PLATA. PROVINCIA DE PUERTO PLATA”
</t>
  </si>
  <si>
    <t>RD$ 61,897.862.59</t>
  </si>
  <si>
    <t>001/2022</t>
  </si>
  <si>
    <t>MARIO JOSE HURTADO IMBERT</t>
  </si>
  <si>
    <t>Desbroce de terreno y capa vegetal 0.20m</t>
  </si>
  <si>
    <t>Charrancha y replanteo</t>
  </si>
  <si>
    <t>Fumigación general</t>
  </si>
  <si>
    <t>Verja perimetral (proteccion de obra)</t>
  </si>
  <si>
    <t>MOVIMIENTOS DE TIERRA</t>
  </si>
  <si>
    <t>Excavaciones de fundaciones (Corte y nivelacion de terreno)</t>
  </si>
  <si>
    <t>Carga y bote de material sobrante excav.</t>
  </si>
  <si>
    <t>M3E</t>
  </si>
  <si>
    <t>Relleno de reposición en fundaciones</t>
  </si>
  <si>
    <t>M3C</t>
  </si>
  <si>
    <t>HORMIGON ARMADO</t>
  </si>
  <si>
    <t>Zapata de muro de 0.30 m</t>
  </si>
  <si>
    <t>SOTANO</t>
  </si>
  <si>
    <t>Columnas 45x45</t>
  </si>
  <si>
    <t>Muros de 0.30 m</t>
  </si>
  <si>
    <t>Muros de 0.20 m</t>
  </si>
  <si>
    <t>Vigas 25x45</t>
  </si>
  <si>
    <t>Rampa de Escalera</t>
  </si>
  <si>
    <t>Losa de cimentacion 30 cm</t>
  </si>
  <si>
    <t>Losa aligerada de techo</t>
  </si>
  <si>
    <t>MAMPOSTERIA</t>
  </si>
  <si>
    <t>Muros de 6" con bastones 3/8"@0.60m</t>
  </si>
  <si>
    <t>TERMINACIONES DE SUPERFICIE</t>
  </si>
  <si>
    <t>Fraguache en elementos H.A.</t>
  </si>
  <si>
    <t>Empañete de mezcla maestreado en paredes interiores</t>
  </si>
  <si>
    <t>Cantos y mochetas</t>
  </si>
  <si>
    <t>REVESTIMIENTOS</t>
  </si>
  <si>
    <t>Ceramica en paredes baños</t>
  </si>
  <si>
    <t>Ceramica en paredes cocinas</t>
  </si>
  <si>
    <t>Cristal templado en paredes exterior</t>
  </si>
  <si>
    <t>P2</t>
  </si>
  <si>
    <t>Cristal templado en paredes de division interior</t>
  </si>
  <si>
    <t>Paredes En Sheetrock</t>
  </si>
  <si>
    <t>Plafon techos de baños</t>
  </si>
  <si>
    <t>PISOS</t>
  </si>
  <si>
    <t>Piso en Ceramica Europea Economica</t>
  </si>
  <si>
    <t>Zocalos en Ceramica Europea Economica</t>
  </si>
  <si>
    <t>Piso cerámica en baño</t>
  </si>
  <si>
    <t>PUERTAS</t>
  </si>
  <si>
    <t>Puerta entrada doble hoja 2.1 mt flotante de cristal</t>
  </si>
  <si>
    <t>Puertas interiores 1 mt</t>
  </si>
  <si>
    <t>Puertas flotantes en Cristal templado</t>
  </si>
  <si>
    <t>VENTANAS</t>
  </si>
  <si>
    <t>Ventana proyectada aluminio y vidrio Perfiles P40</t>
  </si>
  <si>
    <t>ESCALERA</t>
  </si>
  <si>
    <t>Escalon granito gris</t>
  </si>
  <si>
    <t>Descansos en Ceramica Europea Economica</t>
  </si>
  <si>
    <t>Pintura Acrilica interior en parede y techos</t>
  </si>
  <si>
    <t>INSTALACIONES SANITARIAS</t>
  </si>
  <si>
    <t>Baños</t>
  </si>
  <si>
    <t>Tope en malmolite</t>
  </si>
  <si>
    <t>Inodoro  + Salidas</t>
  </si>
  <si>
    <t>Lavamanos  + Salidas</t>
  </si>
  <si>
    <t>Desague De Piso 2" Parrilla</t>
  </si>
  <si>
    <t>Orinal Pequeño + Salidas Ap Y An</t>
  </si>
  <si>
    <t>Camara De Inspeccion 0.70x0.70x0.70 Caliche</t>
  </si>
  <si>
    <t>Miscelanios, espejos y diviciones</t>
  </si>
  <si>
    <t>Cocina</t>
  </si>
  <si>
    <t>Gabinetes de piso y pared MDF</t>
  </si>
  <si>
    <t>Fregadero Acero Inox. Sencillo + Salidas</t>
  </si>
  <si>
    <t>Trampa De Grasa 1.00x1.00x1.00 Caliche</t>
  </si>
  <si>
    <t>INSTALACIONES ELECTRICAS</t>
  </si>
  <si>
    <t>Luz Cenital</t>
  </si>
  <si>
    <t>Interruptor Sencillo</t>
  </si>
  <si>
    <t>Interruptor Doble</t>
  </si>
  <si>
    <t>Interruptor Triple</t>
  </si>
  <si>
    <t>Interruptor Tres Vias</t>
  </si>
  <si>
    <t>Tomacorriente Doble 110v</t>
  </si>
  <si>
    <t>Tomacorriente Sencillo 220v</t>
  </si>
  <si>
    <t>Salida Telefono DATA</t>
  </si>
  <si>
    <t>Panel Distribucion 24 Espacios</t>
  </si>
  <si>
    <t>NIVEL N1</t>
  </si>
  <si>
    <t>Bajante y ventilación</t>
  </si>
  <si>
    <t>NIVEL N2</t>
  </si>
  <si>
    <t>NIVEL N3</t>
  </si>
  <si>
    <t>EXTERIORES, TERMINACIONES DE TECHO Y
MISCELANEOS</t>
  </si>
  <si>
    <t>TERMINACIONES DE TECHO</t>
  </si>
  <si>
    <t>Fino de techo plano</t>
  </si>
  <si>
    <t>Zabaletas de techo</t>
  </si>
  <si>
    <t>Impermeabilizante</t>
  </si>
  <si>
    <t>PINTURA EXTERIOR</t>
  </si>
  <si>
    <t>Pintura Acrilica exterior</t>
  </si>
  <si>
    <t>SUBIDA DE MATERIALES</t>
  </si>
  <si>
    <t>Subida de materiales a Nivel 1</t>
  </si>
  <si>
    <t>Subida de materiales a Nivel 2</t>
  </si>
  <si>
    <t>Subida de materiales a Nivel 3</t>
  </si>
  <si>
    <t>Ascensores</t>
  </si>
  <si>
    <t>Barandas en acero</t>
  </si>
  <si>
    <t>Fachada exterior (logo, cubre Sol y elementos no
estructurales)</t>
  </si>
  <si>
    <t>SUBTOTAL MISCELANEO</t>
  </si>
  <si>
    <t xml:space="preserve">ADICIONALES POR AUMENTO DE VOLUMEN/PARTIDA NUEVA </t>
  </si>
  <si>
    <t xml:space="preserve">PARTIDAS </t>
  </si>
  <si>
    <t xml:space="preserve">SOTANO </t>
  </si>
  <si>
    <t>Hormigon armado</t>
  </si>
  <si>
    <t xml:space="preserve">hormigon de limpieza </t>
  </si>
  <si>
    <t xml:space="preserve">Preliminares </t>
  </si>
  <si>
    <t xml:space="preserve">letrero de obra 4x8 pies </t>
  </si>
  <si>
    <t>und</t>
  </si>
  <si>
    <t xml:space="preserve">caseta de materiales </t>
  </si>
  <si>
    <t xml:space="preserve">Baños provisionales </t>
  </si>
  <si>
    <t>carga y bote material de desbroce</t>
  </si>
  <si>
    <t>Movimiento de tierra</t>
  </si>
  <si>
    <t xml:space="preserve">Excavacion (corte y nivelacion terreno) con equipo </t>
  </si>
  <si>
    <t>Carga y bote material sobrante excavacion con equipo</t>
  </si>
  <si>
    <t>Suministro y colocacion de relleno</t>
  </si>
  <si>
    <t>Fosa ascensor ejecutivo</t>
  </si>
  <si>
    <t xml:space="preserve">Platea fosa </t>
  </si>
  <si>
    <t xml:space="preserve">Muro de hormigon de 30 cm </t>
  </si>
  <si>
    <t>Fosa ascensor Panoramico</t>
  </si>
  <si>
    <t xml:space="preserve">Muro de hormigon de 25 cm </t>
  </si>
  <si>
    <t xml:space="preserve">Diseño de planos, estudios generales y control de calidad </t>
  </si>
  <si>
    <t>Rediseño y modificaciones de planos</t>
  </si>
  <si>
    <t>Estudio de suelo</t>
  </si>
  <si>
    <t>Control de calidad proyecto( Incluye proctor, analisis del hormigon )</t>
  </si>
  <si>
    <t xml:space="preserve">SUBTOTAL GENERAL DE ADICIONALES </t>
  </si>
  <si>
    <t>Pag 2/2</t>
  </si>
  <si>
    <t>SUB-TOTAL GENERAL</t>
  </si>
  <si>
    <t>IMPREVISTOS</t>
  </si>
  <si>
    <t>En el mes de Julio no se realizaron Cubicaciones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</si>
</sst>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&quot;RD$&quot;#,##0.00_);[Red]\(&quot;RD$&quot;#,##0.00\)"/>
    <numFmt numFmtId="166" formatCode="0.0"/>
    <numFmt numFmtId="167" formatCode="_(* #,##0_);_(* \(#,##0\);_(* &quot;-&quot;??_);_(@_)"/>
    <numFmt numFmtId="168" formatCode="&quot;$&quot;#,##0.00"/>
    <numFmt numFmtId="169" formatCode="_(* #,##0.000000_);_(* \(#,##0.000000\);_(* &quot;-&quot;??_);_(@_)"/>
    <numFmt numFmtId="170" formatCode="&quot;RD$&quot;#,##0.00"/>
    <numFmt numFmtId="171" formatCode="0.0%"/>
    <numFmt numFmtId="172" formatCode="_(&quot;RD$&quot;* #,##0.00_);_(&quot;RD$&quot;* \(#,##0.00\);_(&quot;RD$&quot;* &quot;-&quot;??_);_(@_)"/>
    <numFmt numFmtId="173" formatCode="_(* #,##0.0_);_(* \(#,##0.0\);_(* &quot;-&quot;??_);_(@_)"/>
    <numFmt numFmtId="174" formatCode="&quot;RD$&quot;#,##0.00_);\(&quot;RD$&quot;#,##0.00\)"/>
    <numFmt numFmtId="175" formatCode="#,##0.0000000"/>
    <numFmt numFmtId="176" formatCode="_(* #,##0.00000000_);_(* \(#,##0.00000000\);_(* &quot;-&quot;????????_);_(@_)"/>
    <numFmt numFmtId="177" formatCode="#,##0.00000_);\(#,##0.0000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9" tint="-0.499984740745262"/>
      <name val="Times New Roman"/>
      <family val="1"/>
    </font>
    <font>
      <b/>
      <u/>
      <sz val="9"/>
      <name val="Times New Roman"/>
      <family val="1"/>
    </font>
    <font>
      <b/>
      <u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10"/>
      <name val="Arial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9" tint="-0.499984740745262"/>
      <name val="Times New Roman"/>
      <family val="1"/>
    </font>
    <font>
      <b/>
      <sz val="1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16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" fillId="0" borderId="0"/>
  </cellStyleXfs>
  <cellXfs count="86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49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/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/>
    </xf>
    <xf numFmtId="164" fontId="3" fillId="3" borderId="4" xfId="2" applyFont="1" applyFill="1" applyBorder="1" applyAlignment="1">
      <alignment horizontal="center"/>
    </xf>
    <xf numFmtId="164" fontId="3" fillId="3" borderId="5" xfId="2" applyFont="1" applyFill="1" applyBorder="1" applyAlignment="1">
      <alignment horizontal="center"/>
    </xf>
    <xf numFmtId="164" fontId="3" fillId="4" borderId="5" xfId="2" applyFont="1" applyFill="1" applyBorder="1" applyAlignment="1">
      <alignment horizontal="center"/>
    </xf>
    <xf numFmtId="164" fontId="3" fillId="4" borderId="4" xfId="2" applyFont="1" applyFill="1" applyBorder="1" applyAlignment="1">
      <alignment horizontal="center"/>
    </xf>
    <xf numFmtId="0" fontId="3" fillId="4" borderId="4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4" fontId="3" fillId="5" borderId="4" xfId="2" applyFont="1" applyFill="1" applyBorder="1" applyAlignment="1">
      <alignment horizontal="center"/>
    </xf>
    <xf numFmtId="164" fontId="3" fillId="5" borderId="6" xfId="2" applyFont="1" applyFill="1" applyBorder="1" applyAlignment="1">
      <alignment horizontal="center"/>
    </xf>
    <xf numFmtId="166" fontId="3" fillId="6" borderId="7" xfId="0" applyNumberFormat="1" applyFont="1" applyFill="1" applyBorder="1" applyAlignment="1">
      <alignment horizontal="center" vertical="top"/>
    </xf>
    <xf numFmtId="0" fontId="3" fillId="6" borderId="2" xfId="0" applyFont="1" applyFill="1" applyBorder="1"/>
    <xf numFmtId="0" fontId="5" fillId="6" borderId="2" xfId="0" applyFont="1" applyFill="1" applyBorder="1"/>
    <xf numFmtId="0" fontId="5" fillId="6" borderId="2" xfId="0" applyFont="1" applyFill="1" applyBorder="1" applyAlignment="1">
      <alignment horizontal="center"/>
    </xf>
    <xf numFmtId="164" fontId="5" fillId="6" borderId="2" xfId="2" applyFont="1" applyFill="1" applyBorder="1"/>
    <xf numFmtId="164" fontId="5" fillId="7" borderId="2" xfId="2" applyFont="1" applyFill="1" applyBorder="1"/>
    <xf numFmtId="0" fontId="3" fillId="7" borderId="2" xfId="0" applyFont="1" applyFill="1" applyBorder="1" applyAlignment="1">
      <alignment horizontal="left" vertical="top"/>
    </xf>
    <xf numFmtId="0" fontId="3" fillId="7" borderId="2" xfId="0" applyFont="1" applyFill="1" applyBorder="1"/>
    <xf numFmtId="0" fontId="5" fillId="8" borderId="2" xfId="0" applyFont="1" applyFill="1" applyBorder="1" applyAlignment="1">
      <alignment horizontal="center"/>
    </xf>
    <xf numFmtId="164" fontId="5" fillId="8" borderId="2" xfId="2" applyFont="1" applyFill="1" applyBorder="1"/>
    <xf numFmtId="164" fontId="5" fillId="8" borderId="8" xfId="2" applyFont="1" applyFill="1" applyBorder="1"/>
    <xf numFmtId="2" fontId="5" fillId="6" borderId="7" xfId="0" applyNumberFormat="1" applyFont="1" applyFill="1" applyBorder="1" applyAlignment="1">
      <alignment horizontal="center" vertical="top"/>
    </xf>
    <xf numFmtId="0" fontId="5" fillId="6" borderId="2" xfId="0" applyFont="1" applyFill="1" applyBorder="1" applyAlignment="1">
      <alignment wrapText="1"/>
    </xf>
    <xf numFmtId="164" fontId="5" fillId="6" borderId="2" xfId="2" applyFont="1" applyFill="1" applyBorder="1" applyAlignment="1">
      <alignment wrapText="1"/>
    </xf>
    <xf numFmtId="164" fontId="5" fillId="6" borderId="9" xfId="2" applyFont="1" applyFill="1" applyBorder="1" applyAlignment="1">
      <alignment wrapText="1"/>
    </xf>
    <xf numFmtId="164" fontId="5" fillId="7" borderId="9" xfId="2" applyFont="1" applyFill="1" applyBorder="1"/>
    <xf numFmtId="164" fontId="6" fillId="7" borderId="2" xfId="2" applyFont="1" applyFill="1" applyBorder="1"/>
    <xf numFmtId="2" fontId="5" fillId="7" borderId="2" xfId="0" applyNumberFormat="1" applyFont="1" applyFill="1" applyBorder="1" applyAlignment="1">
      <alignment horizontal="right"/>
    </xf>
    <xf numFmtId="167" fontId="5" fillId="7" borderId="2" xfId="2" applyNumberFormat="1" applyFont="1" applyFill="1" applyBorder="1" applyAlignment="1"/>
    <xf numFmtId="164" fontId="5" fillId="8" borderId="2" xfId="2" applyFont="1" applyFill="1" applyBorder="1" applyAlignment="1">
      <alignment horizontal="center"/>
    </xf>
    <xf numFmtId="164" fontId="5" fillId="8" borderId="10" xfId="2" applyFont="1" applyFill="1" applyBorder="1" applyAlignment="1">
      <alignment wrapText="1"/>
    </xf>
    <xf numFmtId="164" fontId="7" fillId="7" borderId="2" xfId="2" applyFont="1" applyFill="1" applyBorder="1"/>
    <xf numFmtId="10" fontId="5" fillId="7" borderId="2" xfId="2" applyNumberFormat="1" applyFont="1" applyFill="1" applyBorder="1" applyAlignment="1"/>
    <xf numFmtId="2" fontId="5" fillId="6" borderId="11" xfId="0" applyNumberFormat="1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wrapText="1"/>
    </xf>
    <xf numFmtId="0" fontId="5" fillId="6" borderId="12" xfId="0" applyFont="1" applyFill="1" applyBorder="1" applyAlignment="1">
      <alignment horizontal="center"/>
    </xf>
    <xf numFmtId="164" fontId="5" fillId="6" borderId="12" xfId="2" applyFont="1" applyFill="1" applyBorder="1"/>
    <xf numFmtId="164" fontId="3" fillId="6" borderId="9" xfId="2" applyFont="1" applyFill="1" applyBorder="1" applyAlignment="1">
      <alignment wrapText="1"/>
    </xf>
    <xf numFmtId="164" fontId="5" fillId="7" borderId="2" xfId="0" applyNumberFormat="1" applyFont="1" applyFill="1" applyBorder="1" applyAlignment="1">
      <alignment horizontal="right"/>
    </xf>
    <xf numFmtId="164" fontId="7" fillId="7" borderId="12" xfId="2" applyFont="1" applyFill="1" applyBorder="1"/>
    <xf numFmtId="164" fontId="7" fillId="7" borderId="2" xfId="0" applyNumberFormat="1" applyFont="1" applyFill="1" applyBorder="1" applyAlignment="1">
      <alignment horizontal="right"/>
    </xf>
    <xf numFmtId="167" fontId="7" fillId="7" borderId="2" xfId="2" applyNumberFormat="1" applyFont="1" applyFill="1" applyBorder="1" applyAlignment="1"/>
    <xf numFmtId="164" fontId="3" fillId="8" borderId="2" xfId="2" applyFont="1" applyFill="1" applyBorder="1" applyAlignment="1">
      <alignment horizontal="center"/>
    </xf>
    <xf numFmtId="164" fontId="8" fillId="8" borderId="10" xfId="2" applyFont="1" applyFill="1" applyBorder="1" applyAlignment="1">
      <alignment wrapText="1"/>
    </xf>
    <xf numFmtId="164" fontId="3" fillId="8" borderId="8" xfId="2" applyFont="1" applyFill="1" applyBorder="1"/>
    <xf numFmtId="2" fontId="5" fillId="6" borderId="13" xfId="0" applyNumberFormat="1" applyFont="1" applyFill="1" applyBorder="1" applyAlignment="1">
      <alignment horizontal="center" vertical="top"/>
    </xf>
    <xf numFmtId="0" fontId="5" fillId="6" borderId="10" xfId="0" applyFont="1" applyFill="1" applyBorder="1"/>
    <xf numFmtId="0" fontId="5" fillId="6" borderId="10" xfId="0" applyFont="1" applyFill="1" applyBorder="1" applyAlignment="1">
      <alignment horizontal="center"/>
    </xf>
    <xf numFmtId="164" fontId="5" fillId="6" borderId="10" xfId="2" applyFont="1" applyFill="1" applyBorder="1"/>
    <xf numFmtId="164" fontId="5" fillId="7" borderId="10" xfId="2" applyFont="1" applyFill="1" applyBorder="1"/>
    <xf numFmtId="2" fontId="5" fillId="6" borderId="2" xfId="0" applyNumberFormat="1" applyFont="1" applyFill="1" applyBorder="1" applyAlignment="1">
      <alignment horizontal="center" vertical="top"/>
    </xf>
    <xf numFmtId="2" fontId="5" fillId="6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/>
    </xf>
    <xf numFmtId="164" fontId="5" fillId="7" borderId="12" xfId="2" applyFont="1" applyFill="1" applyBorder="1"/>
    <xf numFmtId="0" fontId="3" fillId="6" borderId="2" xfId="0" applyFont="1" applyFill="1" applyBorder="1" applyAlignment="1">
      <alignment vertical="center" wrapText="1"/>
    </xf>
    <xf numFmtId="2" fontId="7" fillId="7" borderId="14" xfId="0" applyNumberFormat="1" applyFont="1" applyFill="1" applyBorder="1" applyAlignment="1">
      <alignment horizontal="right"/>
    </xf>
    <xf numFmtId="167" fontId="7" fillId="7" borderId="12" xfId="2" applyNumberFormat="1" applyFont="1" applyFill="1" applyBorder="1" applyAlignment="1"/>
    <xf numFmtId="164" fontId="3" fillId="8" borderId="2" xfId="0" applyNumberFormat="1" applyFont="1" applyFill="1" applyBorder="1" applyAlignment="1">
      <alignment horizontal="center"/>
    </xf>
    <xf numFmtId="164" fontId="3" fillId="8" borderId="10" xfId="2" applyFont="1" applyFill="1" applyBorder="1" applyAlignment="1">
      <alignment wrapText="1"/>
    </xf>
    <xf numFmtId="0" fontId="3" fillId="6" borderId="2" xfId="0" applyFont="1" applyFill="1" applyBorder="1" applyAlignment="1">
      <alignment vertical="center"/>
    </xf>
    <xf numFmtId="2" fontId="5" fillId="6" borderId="7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/>
    </xf>
    <xf numFmtId="164" fontId="5" fillId="8" borderId="2" xfId="2" applyFont="1" applyFill="1" applyBorder="1" applyAlignment="1">
      <alignment wrapText="1"/>
    </xf>
    <xf numFmtId="0" fontId="3" fillId="6" borderId="2" xfId="0" applyFont="1" applyFill="1" applyBorder="1" applyAlignment="1">
      <alignment horizontal="center"/>
    </xf>
    <xf numFmtId="164" fontId="3" fillId="6" borderId="2" xfId="2" applyFont="1" applyFill="1" applyBorder="1"/>
    <xf numFmtId="2" fontId="3" fillId="6" borderId="7" xfId="0" applyNumberFormat="1" applyFont="1" applyFill="1" applyBorder="1" applyAlignment="1">
      <alignment horizontal="center" vertical="top"/>
    </xf>
    <xf numFmtId="164" fontId="5" fillId="6" borderId="2" xfId="2" applyFont="1" applyFill="1" applyBorder="1" applyAlignment="1"/>
    <xf numFmtId="164" fontId="5" fillId="6" borderId="9" xfId="2" applyFont="1" applyFill="1" applyBorder="1" applyAlignment="1"/>
    <xf numFmtId="2" fontId="5" fillId="7" borderId="14" xfId="0" applyNumberFormat="1" applyFont="1" applyFill="1" applyBorder="1" applyAlignment="1">
      <alignment horizontal="right"/>
    </xf>
    <xf numFmtId="167" fontId="5" fillId="7" borderId="12" xfId="2" applyNumberFormat="1" applyFont="1" applyFill="1" applyBorder="1" applyAlignment="1"/>
    <xf numFmtId="164" fontId="3" fillId="6" borderId="2" xfId="2" applyFont="1" applyFill="1" applyBorder="1" applyAlignment="1"/>
    <xf numFmtId="164" fontId="3" fillId="6" borderId="9" xfId="2" applyFont="1" applyFill="1" applyBorder="1" applyAlignment="1"/>
    <xf numFmtId="2" fontId="3" fillId="6" borderId="7" xfId="0" applyNumberFormat="1" applyFont="1" applyFill="1" applyBorder="1" applyAlignment="1">
      <alignment horizontal="center" vertical="center"/>
    </xf>
    <xf numFmtId="164" fontId="5" fillId="7" borderId="2" xfId="2" applyFont="1" applyFill="1" applyBorder="1" applyAlignment="1"/>
    <xf numFmtId="168" fontId="5" fillId="6" borderId="9" xfId="2" applyNumberFormat="1" applyFont="1" applyFill="1" applyBorder="1" applyAlignment="1"/>
    <xf numFmtId="169" fontId="5" fillId="7" borderId="12" xfId="2" applyNumberFormat="1" applyFont="1" applyFill="1" applyBorder="1" applyAlignment="1"/>
    <xf numFmtId="4" fontId="9" fillId="8" borderId="2" xfId="0" applyNumberFormat="1" applyFont="1" applyFill="1" applyBorder="1" applyAlignment="1">
      <alignment horizontal="center" wrapText="1"/>
    </xf>
    <xf numFmtId="4" fontId="3" fillId="8" borderId="2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/>
    </xf>
    <xf numFmtId="164" fontId="3" fillId="6" borderId="10" xfId="2" applyFont="1" applyFill="1" applyBorder="1" applyAlignment="1"/>
    <xf numFmtId="164" fontId="3" fillId="6" borderId="15" xfId="2" applyFont="1" applyFill="1" applyBorder="1" applyAlignment="1"/>
    <xf numFmtId="164" fontId="5" fillId="7" borderId="10" xfId="2" applyFont="1" applyFill="1" applyBorder="1" applyAlignment="1"/>
    <xf numFmtId="2" fontId="5" fillId="7" borderId="16" xfId="0" applyNumberFormat="1" applyFont="1" applyFill="1" applyBorder="1" applyAlignment="1">
      <alignment horizontal="right"/>
    </xf>
    <xf numFmtId="167" fontId="5" fillId="7" borderId="17" xfId="2" applyNumberFormat="1" applyFont="1" applyFill="1" applyBorder="1" applyAlignment="1"/>
    <xf numFmtId="0" fontId="5" fillId="8" borderId="10" xfId="0" applyFont="1" applyFill="1" applyBorder="1" applyAlignment="1">
      <alignment horizontal="center"/>
    </xf>
    <xf numFmtId="164" fontId="5" fillId="8" borderId="18" xfId="2" applyFont="1" applyFill="1" applyBorder="1"/>
    <xf numFmtId="2" fontId="5" fillId="9" borderId="0" xfId="0" applyNumberFormat="1" applyFont="1" applyFill="1" applyAlignment="1">
      <alignment horizontal="center" vertical="top"/>
    </xf>
    <xf numFmtId="0" fontId="3" fillId="9" borderId="0" xfId="0" applyFont="1" applyFill="1" applyAlignment="1">
      <alignment vertical="center" wrapText="1"/>
    </xf>
    <xf numFmtId="0" fontId="3" fillId="9" borderId="0" xfId="0" applyFont="1" applyFill="1" applyAlignment="1">
      <alignment horizontal="center"/>
    </xf>
    <xf numFmtId="164" fontId="3" fillId="9" borderId="0" xfId="2" applyFont="1" applyFill="1" applyBorder="1"/>
    <xf numFmtId="164" fontId="3" fillId="9" borderId="0" xfId="2" applyFont="1" applyFill="1" applyBorder="1" applyAlignment="1">
      <alignment wrapText="1"/>
    </xf>
    <xf numFmtId="164" fontId="5" fillId="9" borderId="0" xfId="2" applyFont="1" applyFill="1" applyBorder="1"/>
    <xf numFmtId="2" fontId="5" fillId="9" borderId="0" xfId="0" applyNumberFormat="1" applyFont="1" applyFill="1" applyAlignment="1">
      <alignment horizontal="right"/>
    </xf>
    <xf numFmtId="167" fontId="5" fillId="9" borderId="0" xfId="2" applyNumberFormat="1" applyFont="1" applyFill="1" applyBorder="1" applyAlignment="1"/>
    <xf numFmtId="0" fontId="5" fillId="9" borderId="0" xfId="0" applyFont="1" applyFill="1" applyAlignment="1">
      <alignment horizontal="center"/>
    </xf>
    <xf numFmtId="164" fontId="5" fillId="9" borderId="0" xfId="2" applyFont="1" applyFill="1" applyBorder="1" applyAlignment="1">
      <alignment wrapText="1"/>
    </xf>
    <xf numFmtId="2" fontId="5" fillId="6" borderId="7" xfId="0" applyNumberFormat="1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wrapText="1"/>
    </xf>
    <xf numFmtId="164" fontId="5" fillId="7" borderId="2" xfId="2" applyFont="1" applyFill="1" applyBorder="1" applyAlignment="1">
      <alignment wrapText="1"/>
    </xf>
    <xf numFmtId="2" fontId="5" fillId="7" borderId="2" xfId="0" applyNumberFormat="1" applyFont="1" applyFill="1" applyBorder="1" applyAlignment="1">
      <alignment horizontal="right" wrapText="1"/>
    </xf>
    <xf numFmtId="10" fontId="5" fillId="7" borderId="2" xfId="2" applyNumberFormat="1" applyFont="1" applyFill="1" applyBorder="1" applyAlignment="1">
      <alignment wrapText="1"/>
    </xf>
    <xf numFmtId="164" fontId="5" fillId="8" borderId="8" xfId="2" applyFont="1" applyFill="1" applyBorder="1" applyAlignment="1">
      <alignment wrapText="1"/>
    </xf>
    <xf numFmtId="2" fontId="5" fillId="7" borderId="14" xfId="0" applyNumberFormat="1" applyFont="1" applyFill="1" applyBorder="1" applyAlignment="1">
      <alignment horizontal="right" wrapText="1"/>
    </xf>
    <xf numFmtId="167" fontId="5" fillId="7" borderId="12" xfId="2" applyNumberFormat="1" applyFont="1" applyFill="1" applyBorder="1" applyAlignment="1">
      <alignment wrapText="1"/>
    </xf>
    <xf numFmtId="4" fontId="3" fillId="8" borderId="2" xfId="0" applyNumberFormat="1" applyFont="1" applyFill="1" applyBorder="1" applyAlignment="1">
      <alignment horizontal="center" wrapText="1"/>
    </xf>
    <xf numFmtId="164" fontId="3" fillId="8" borderId="8" xfId="2" applyFont="1" applyFill="1" applyBorder="1" applyAlignment="1">
      <alignment wrapText="1"/>
    </xf>
    <xf numFmtId="0" fontId="5" fillId="8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164" fontId="3" fillId="6" borderId="2" xfId="2" applyFont="1" applyFill="1" applyBorder="1" applyAlignment="1">
      <alignment wrapText="1"/>
    </xf>
    <xf numFmtId="2" fontId="3" fillId="6" borderId="7" xfId="0" applyNumberFormat="1" applyFont="1" applyFill="1" applyBorder="1" applyAlignment="1">
      <alignment horizontal="center" vertical="top" wrapText="1"/>
    </xf>
    <xf numFmtId="164" fontId="7" fillId="7" borderId="2" xfId="2" applyFont="1" applyFill="1" applyBorder="1" applyAlignment="1">
      <alignment wrapText="1"/>
    </xf>
    <xf numFmtId="164" fontId="3" fillId="8" borderId="2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wrapText="1"/>
    </xf>
    <xf numFmtId="164" fontId="10" fillId="3" borderId="2" xfId="2" applyFont="1" applyFill="1" applyBorder="1" applyAlignment="1">
      <alignment horizontal="center" wrapText="1"/>
    </xf>
    <xf numFmtId="164" fontId="10" fillId="4" borderId="2" xfId="2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wrapText="1"/>
    </xf>
    <xf numFmtId="164" fontId="10" fillId="5" borderId="2" xfId="2" applyFont="1" applyFill="1" applyBorder="1" applyAlignment="1">
      <alignment horizontal="center" wrapText="1"/>
    </xf>
    <xf numFmtId="2" fontId="9" fillId="6" borderId="2" xfId="0" applyNumberFormat="1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center" wrapText="1"/>
    </xf>
    <xf numFmtId="164" fontId="9" fillId="6" borderId="2" xfId="2" applyFont="1" applyFill="1" applyBorder="1" applyAlignment="1">
      <alignment wrapText="1"/>
    </xf>
    <xf numFmtId="164" fontId="9" fillId="7" borderId="2" xfId="2" applyFont="1" applyFill="1" applyBorder="1" applyAlignment="1">
      <alignment wrapText="1"/>
    </xf>
    <xf numFmtId="2" fontId="9" fillId="7" borderId="2" xfId="0" applyNumberFormat="1" applyFont="1" applyFill="1" applyBorder="1" applyAlignment="1">
      <alignment horizontal="right" wrapText="1"/>
    </xf>
    <xf numFmtId="167" fontId="9" fillId="7" borderId="2" xfId="2" applyNumberFormat="1" applyFont="1" applyFill="1" applyBorder="1" applyAlignment="1">
      <alignment wrapText="1"/>
    </xf>
    <xf numFmtId="0" fontId="9" fillId="8" borderId="2" xfId="0" applyFont="1" applyFill="1" applyBorder="1" applyAlignment="1">
      <alignment horizontal="center" wrapText="1"/>
    </xf>
    <xf numFmtId="164" fontId="9" fillId="8" borderId="2" xfId="2" applyFont="1" applyFill="1" applyBorder="1" applyAlignment="1">
      <alignment wrapText="1"/>
    </xf>
    <xf numFmtId="0" fontId="9" fillId="6" borderId="2" xfId="0" applyFont="1" applyFill="1" applyBorder="1" applyAlignment="1">
      <alignment horizontal="left" wrapText="1"/>
    </xf>
    <xf numFmtId="10" fontId="9" fillId="7" borderId="2" xfId="2" applyNumberFormat="1" applyFont="1" applyFill="1" applyBorder="1" applyAlignment="1">
      <alignment wrapText="1"/>
    </xf>
    <xf numFmtId="0" fontId="9" fillId="6" borderId="2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center" vertical="center" wrapText="1"/>
    </xf>
    <xf numFmtId="164" fontId="9" fillId="6" borderId="2" xfId="2" applyFont="1" applyFill="1" applyBorder="1" applyAlignment="1">
      <alignment vertical="center" wrapText="1"/>
    </xf>
    <xf numFmtId="164" fontId="10" fillId="6" borderId="2" xfId="2" applyFont="1" applyFill="1" applyBorder="1" applyAlignment="1">
      <alignment wrapText="1"/>
    </xf>
    <xf numFmtId="4" fontId="10" fillId="8" borderId="2" xfId="0" applyNumberFormat="1" applyFont="1" applyFill="1" applyBorder="1" applyAlignment="1">
      <alignment horizontal="center" wrapText="1"/>
    </xf>
    <xf numFmtId="164" fontId="10" fillId="8" borderId="2" xfId="2" applyFont="1" applyFill="1" applyBorder="1" applyAlignment="1">
      <alignment wrapText="1"/>
    </xf>
    <xf numFmtId="164" fontId="9" fillId="7" borderId="2" xfId="2" applyFont="1" applyFill="1" applyBorder="1" applyAlignment="1">
      <alignment vertical="center" wrapText="1"/>
    </xf>
    <xf numFmtId="2" fontId="9" fillId="7" borderId="2" xfId="0" applyNumberFormat="1" applyFont="1" applyFill="1" applyBorder="1" applyAlignment="1">
      <alignment horizontal="right" vertical="center" wrapText="1"/>
    </xf>
    <xf numFmtId="10" fontId="9" fillId="7" borderId="2" xfId="2" applyNumberFormat="1" applyFont="1" applyFill="1" applyBorder="1" applyAlignment="1">
      <alignment vertical="center" wrapText="1"/>
    </xf>
    <xf numFmtId="164" fontId="9" fillId="8" borderId="2" xfId="2" applyFont="1" applyFill="1" applyBorder="1" applyAlignment="1">
      <alignment vertical="center" wrapText="1"/>
    </xf>
    <xf numFmtId="164" fontId="10" fillId="8" borderId="2" xfId="2" applyFont="1" applyFill="1" applyBorder="1" applyAlignment="1">
      <alignment vertical="center" wrapText="1"/>
    </xf>
    <xf numFmtId="164" fontId="9" fillId="6" borderId="2" xfId="2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wrapText="1"/>
    </xf>
    <xf numFmtId="2" fontId="10" fillId="6" borderId="2" xfId="0" applyNumberFormat="1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wrapText="1"/>
    </xf>
    <xf numFmtId="168" fontId="10" fillId="8" borderId="2" xfId="2" applyNumberFormat="1" applyFont="1" applyFill="1" applyBorder="1" applyAlignment="1">
      <alignment wrapText="1"/>
    </xf>
    <xf numFmtId="164" fontId="10" fillId="6" borderId="2" xfId="2" applyFont="1" applyFill="1" applyBorder="1" applyAlignment="1">
      <alignment vertical="center" wrapText="1"/>
    </xf>
    <xf numFmtId="4" fontId="10" fillId="8" borderId="2" xfId="2" applyNumberFormat="1" applyFont="1" applyFill="1" applyBorder="1" applyAlignment="1">
      <alignment wrapText="1"/>
    </xf>
    <xf numFmtId="4" fontId="10" fillId="8" borderId="2" xfId="2" applyNumberFormat="1" applyFont="1" applyFill="1" applyBorder="1" applyAlignment="1">
      <alignment vertical="center" wrapText="1"/>
    </xf>
    <xf numFmtId="164" fontId="5" fillId="6" borderId="2" xfId="2" applyFont="1" applyFill="1" applyBorder="1" applyAlignment="1">
      <alignment vertical="center" wrapText="1"/>
    </xf>
    <xf numFmtId="164" fontId="3" fillId="6" borderId="2" xfId="2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/>
    </xf>
    <xf numFmtId="164" fontId="5" fillId="6" borderId="2" xfId="2" applyFont="1" applyFill="1" applyBorder="1" applyAlignment="1">
      <alignment vertical="center"/>
    </xf>
    <xf numFmtId="164" fontId="5" fillId="6" borderId="9" xfId="2" applyFont="1" applyFill="1" applyBorder="1" applyAlignment="1">
      <alignment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170" fontId="8" fillId="0" borderId="0" xfId="0" applyNumberFormat="1" applyFont="1" applyAlignment="1">
      <alignment wrapText="1"/>
    </xf>
    <xf numFmtId="164" fontId="12" fillId="0" borderId="0" xfId="0" applyNumberFormat="1" applyFont="1"/>
    <xf numFmtId="170" fontId="12" fillId="0" borderId="0" xfId="0" applyNumberFormat="1" applyFont="1" applyAlignment="1">
      <alignment wrapText="1"/>
    </xf>
    <xf numFmtId="164" fontId="10" fillId="0" borderId="2" xfId="2" applyFont="1" applyFill="1" applyBorder="1" applyAlignment="1">
      <alignment vertical="center" wrapText="1"/>
    </xf>
    <xf numFmtId="4" fontId="12" fillId="0" borderId="0" xfId="0" applyNumberFormat="1" applyFont="1"/>
    <xf numFmtId="0" fontId="8" fillId="0" borderId="0" xfId="0" applyFont="1" applyAlignment="1">
      <alignment wrapText="1"/>
    </xf>
    <xf numFmtId="170" fontId="8" fillId="0" borderId="0" xfId="0" applyNumberFormat="1" applyFont="1"/>
    <xf numFmtId="0" fontId="8" fillId="0" borderId="0" xfId="0" applyFont="1"/>
    <xf numFmtId="0" fontId="10" fillId="0" borderId="0" xfId="0" applyFont="1" applyAlignment="1">
      <alignment horizontal="center"/>
    </xf>
    <xf numFmtId="170" fontId="3" fillId="0" borderId="0" xfId="2" applyNumberFormat="1" applyFont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170" fontId="14" fillId="0" borderId="0" xfId="2" applyNumberFormat="1" applyFont="1" applyBorder="1" applyAlignment="1">
      <alignment horizontal="center"/>
    </xf>
    <xf numFmtId="171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5" fillId="0" borderId="0" xfId="2" applyFont="1" applyBorder="1"/>
    <xf numFmtId="9" fontId="3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9" fontId="3" fillId="0" borderId="0" xfId="3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171" fontId="15" fillId="0" borderId="0" xfId="0" applyNumberFormat="1" applyFont="1" applyAlignment="1">
      <alignment horizontal="center"/>
    </xf>
    <xf numFmtId="170" fontId="15" fillId="0" borderId="0" xfId="2" applyNumberFormat="1" applyFont="1" applyBorder="1" applyAlignment="1">
      <alignment horizontal="center"/>
    </xf>
    <xf numFmtId="0" fontId="14" fillId="0" borderId="0" xfId="0" applyFont="1"/>
    <xf numFmtId="9" fontId="14" fillId="0" borderId="0" xfId="0" applyNumberFormat="1" applyFont="1" applyAlignment="1">
      <alignment horizontal="center"/>
    </xf>
    <xf numFmtId="164" fontId="3" fillId="0" borderId="0" xfId="2" applyFont="1" applyBorder="1"/>
    <xf numFmtId="17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70" fontId="8" fillId="0" borderId="0" xfId="2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8" fontId="14" fillId="0" borderId="0" xfId="0" applyNumberFormat="1" applyFont="1" applyAlignment="1">
      <alignment horizontal="center"/>
    </xf>
    <xf numFmtId="168" fontId="5" fillId="0" borderId="0" xfId="2" applyNumberFormat="1" applyFont="1" applyBorder="1"/>
    <xf numFmtId="9" fontId="5" fillId="0" borderId="0" xfId="0" applyNumberFormat="1" applyFont="1" applyAlignment="1">
      <alignment horizontal="center"/>
    </xf>
    <xf numFmtId="170" fontId="3" fillId="0" borderId="0" xfId="2" applyNumberFormat="1" applyFont="1" applyBorder="1"/>
    <xf numFmtId="0" fontId="17" fillId="0" borderId="0" xfId="0" applyFont="1" applyAlignment="1">
      <alignment horizontal="left"/>
    </xf>
    <xf numFmtId="172" fontId="3" fillId="0" borderId="0" xfId="0" applyNumberFormat="1" applyFont="1" applyAlignment="1">
      <alignment horizontal="center"/>
    </xf>
    <xf numFmtId="0" fontId="3" fillId="0" borderId="0" xfId="4" applyFont="1" applyAlignment="1">
      <alignment horizontal="center"/>
    </xf>
    <xf numFmtId="0" fontId="18" fillId="0" borderId="0" xfId="4"/>
    <xf numFmtId="0" fontId="4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19" fillId="0" borderId="0" xfId="4" applyFont="1" applyAlignment="1">
      <alignment horizontal="center"/>
    </xf>
    <xf numFmtId="0" fontId="5" fillId="0" borderId="0" xfId="4" applyFont="1"/>
    <xf numFmtId="0" fontId="20" fillId="0" borderId="0" xfId="4" applyFont="1" applyAlignment="1">
      <alignment horizontal="center"/>
    </xf>
    <xf numFmtId="0" fontId="3" fillId="0" borderId="0" xfId="4" applyFont="1" applyAlignment="1">
      <alignment horizontal="right"/>
    </xf>
    <xf numFmtId="0" fontId="3" fillId="0" borderId="0" xfId="4" applyFont="1"/>
    <xf numFmtId="49" fontId="3" fillId="0" borderId="0" xfId="4" applyNumberFormat="1" applyFont="1" applyAlignment="1">
      <alignment horizontal="right"/>
    </xf>
    <xf numFmtId="165" fontId="3" fillId="0" borderId="0" xfId="4" applyNumberFormat="1" applyFont="1" applyAlignment="1">
      <alignment horizontal="left"/>
    </xf>
    <xf numFmtId="164" fontId="21" fillId="0" borderId="0" xfId="4" applyNumberFormat="1" applyFont="1"/>
    <xf numFmtId="0" fontId="3" fillId="0" borderId="0" xfId="4" applyFont="1" applyAlignment="1">
      <alignment horizontal="left"/>
    </xf>
    <xf numFmtId="0" fontId="21" fillId="0" borderId="0" xfId="4" applyFont="1"/>
    <xf numFmtId="17" fontId="3" fillId="0" borderId="0" xfId="4" applyNumberFormat="1" applyFont="1" applyAlignment="1">
      <alignment horizontal="right"/>
    </xf>
    <xf numFmtId="14" fontId="3" fillId="0" borderId="0" xfId="4" applyNumberFormat="1" applyFont="1"/>
    <xf numFmtId="0" fontId="22" fillId="0" borderId="0" xfId="4" applyFont="1"/>
    <xf numFmtId="164" fontId="3" fillId="0" borderId="0" xfId="4" applyNumberFormat="1" applyFont="1" applyAlignment="1">
      <alignment horizontal="left"/>
    </xf>
    <xf numFmtId="0" fontId="3" fillId="3" borderId="2" xfId="4" applyFont="1" applyFill="1" applyBorder="1" applyAlignment="1">
      <alignment horizontal="center" vertical="top" wrapText="1"/>
    </xf>
    <xf numFmtId="0" fontId="3" fillId="3" borderId="2" xfId="4" applyFont="1" applyFill="1" applyBorder="1" applyAlignment="1">
      <alignment horizontal="center" wrapText="1"/>
    </xf>
    <xf numFmtId="164" fontId="3" fillId="3" borderId="2" xfId="5" applyFont="1" applyFill="1" applyBorder="1" applyAlignment="1">
      <alignment horizontal="center" wrapText="1"/>
    </xf>
    <xf numFmtId="164" fontId="3" fillId="4" borderId="2" xfId="5" applyFont="1" applyFill="1" applyBorder="1" applyAlignment="1">
      <alignment horizontal="center" wrapText="1"/>
    </xf>
    <xf numFmtId="0" fontId="3" fillId="4" borderId="2" xfId="4" applyFont="1" applyFill="1" applyBorder="1" applyAlignment="1">
      <alignment horizontal="left" vertical="top" wrapText="1"/>
    </xf>
    <xf numFmtId="0" fontId="3" fillId="4" borderId="2" xfId="4" applyFont="1" applyFill="1" applyBorder="1" applyAlignment="1">
      <alignment horizontal="center" wrapText="1"/>
    </xf>
    <xf numFmtId="0" fontId="3" fillId="5" borderId="2" xfId="4" applyFont="1" applyFill="1" applyBorder="1" applyAlignment="1">
      <alignment horizontal="center" wrapText="1"/>
    </xf>
    <xf numFmtId="164" fontId="3" fillId="5" borderId="2" xfId="5" applyFont="1" applyFill="1" applyBorder="1" applyAlignment="1">
      <alignment horizontal="center" wrapText="1"/>
    </xf>
    <xf numFmtId="164" fontId="23" fillId="0" borderId="0" xfId="5" applyFont="1" applyBorder="1" applyAlignment="1">
      <alignment horizontal="center" wrapText="1"/>
    </xf>
    <xf numFmtId="166" fontId="3" fillId="6" borderId="2" xfId="4" applyNumberFormat="1" applyFont="1" applyFill="1" applyBorder="1" applyAlignment="1">
      <alignment horizontal="center" vertical="top" wrapText="1"/>
    </xf>
    <xf numFmtId="0" fontId="3" fillId="6" borderId="2" xfId="4" applyFont="1" applyFill="1" applyBorder="1" applyAlignment="1">
      <alignment wrapText="1"/>
    </xf>
    <xf numFmtId="0" fontId="5" fillId="6" borderId="2" xfId="4" applyFont="1" applyFill="1" applyBorder="1" applyAlignment="1">
      <alignment wrapText="1"/>
    </xf>
    <xf numFmtId="0" fontId="5" fillId="6" borderId="2" xfId="4" applyFont="1" applyFill="1" applyBorder="1" applyAlignment="1">
      <alignment horizontal="center" wrapText="1"/>
    </xf>
    <xf numFmtId="164" fontId="5" fillId="6" borderId="2" xfId="5" applyFont="1" applyFill="1" applyBorder="1" applyAlignment="1">
      <alignment wrapText="1"/>
    </xf>
    <xf numFmtId="164" fontId="5" fillId="7" borderId="2" xfId="5" applyFont="1" applyFill="1" applyBorder="1" applyAlignment="1">
      <alignment wrapText="1"/>
    </xf>
    <xf numFmtId="0" fontId="3" fillId="7" borderId="2" xfId="4" applyFont="1" applyFill="1" applyBorder="1" applyAlignment="1">
      <alignment horizontal="left" vertical="top" wrapText="1"/>
    </xf>
    <xf numFmtId="0" fontId="3" fillId="7" borderId="2" xfId="4" applyFont="1" applyFill="1" applyBorder="1" applyAlignment="1">
      <alignment wrapText="1"/>
    </xf>
    <xf numFmtId="0" fontId="5" fillId="8" borderId="2" xfId="4" applyFont="1" applyFill="1" applyBorder="1" applyAlignment="1">
      <alignment horizontal="center" wrapText="1"/>
    </xf>
    <xf numFmtId="164" fontId="5" fillId="8" borderId="2" xfId="5" applyFont="1" applyFill="1" applyBorder="1" applyAlignment="1">
      <alignment wrapText="1"/>
    </xf>
    <xf numFmtId="164" fontId="21" fillId="0" borderId="0" xfId="5" applyFont="1" applyBorder="1" applyAlignment="1">
      <alignment wrapText="1"/>
    </xf>
    <xf numFmtId="2" fontId="5" fillId="6" borderId="2" xfId="4" applyNumberFormat="1" applyFont="1" applyFill="1" applyBorder="1" applyAlignment="1">
      <alignment horizontal="center" vertical="top" wrapText="1"/>
    </xf>
    <xf numFmtId="164" fontId="6" fillId="7" borderId="2" xfId="5" applyFont="1" applyFill="1" applyBorder="1" applyAlignment="1">
      <alignment wrapText="1"/>
    </xf>
    <xf numFmtId="2" fontId="5" fillId="7" borderId="2" xfId="4" applyNumberFormat="1" applyFont="1" applyFill="1" applyBorder="1" applyAlignment="1">
      <alignment horizontal="right" wrapText="1"/>
    </xf>
    <xf numFmtId="167" fontId="5" fillId="7" borderId="2" xfId="5" applyNumberFormat="1" applyFont="1" applyFill="1" applyBorder="1" applyAlignment="1">
      <alignment wrapText="1"/>
    </xf>
    <xf numFmtId="164" fontId="5" fillId="8" borderId="2" xfId="5" applyFont="1" applyFill="1" applyBorder="1" applyAlignment="1">
      <alignment horizontal="center" wrapText="1"/>
    </xf>
    <xf numFmtId="164" fontId="21" fillId="0" borderId="0" xfId="5" applyBorder="1" applyAlignment="1">
      <alignment wrapText="1"/>
    </xf>
    <xf numFmtId="168" fontId="3" fillId="8" borderId="2" xfId="5" applyNumberFormat="1" applyFont="1" applyFill="1" applyBorder="1" applyAlignment="1">
      <alignment horizontal="center" wrapText="1"/>
    </xf>
    <xf numFmtId="168" fontId="3" fillId="8" borderId="2" xfId="6" applyNumberFormat="1" applyFont="1" applyFill="1" applyBorder="1" applyAlignment="1">
      <alignment wrapText="1"/>
    </xf>
    <xf numFmtId="164" fontId="5" fillId="7" borderId="2" xfId="4" applyNumberFormat="1" applyFont="1" applyFill="1" applyBorder="1" applyAlignment="1">
      <alignment horizontal="right" wrapText="1"/>
    </xf>
    <xf numFmtId="2" fontId="5" fillId="6" borderId="2" xfId="4" applyNumberFormat="1" applyFont="1" applyFill="1" applyBorder="1" applyAlignment="1">
      <alignment horizontal="center" vertical="center" wrapText="1"/>
    </xf>
    <xf numFmtId="170" fontId="3" fillId="6" borderId="2" xfId="5" applyNumberFormat="1" applyFont="1" applyFill="1" applyBorder="1" applyAlignment="1">
      <alignment wrapText="1"/>
    </xf>
    <xf numFmtId="2" fontId="3" fillId="6" borderId="2" xfId="4" applyNumberFormat="1" applyFont="1" applyFill="1" applyBorder="1" applyAlignment="1">
      <alignment horizontal="center" vertical="top" wrapText="1"/>
    </xf>
    <xf numFmtId="168" fontId="3" fillId="8" borderId="2" xfId="4" applyNumberFormat="1" applyFont="1" applyFill="1" applyBorder="1" applyAlignment="1">
      <alignment horizontal="center" wrapText="1"/>
    </xf>
    <xf numFmtId="168" fontId="3" fillId="8" borderId="2" xfId="5" applyNumberFormat="1" applyFont="1" applyFill="1" applyBorder="1" applyAlignment="1">
      <alignment wrapText="1"/>
    </xf>
    <xf numFmtId="0" fontId="5" fillId="6" borderId="2" xfId="4" applyFont="1" applyFill="1" applyBorder="1" applyAlignment="1">
      <alignment horizontal="left" wrapText="1"/>
    </xf>
    <xf numFmtId="9" fontId="5" fillId="7" borderId="2" xfId="7" applyFont="1" applyFill="1" applyBorder="1" applyAlignment="1">
      <alignment horizontal="center" wrapText="1"/>
    </xf>
    <xf numFmtId="2" fontId="5" fillId="8" borderId="2" xfId="4" applyNumberFormat="1" applyFont="1" applyFill="1" applyBorder="1" applyAlignment="1">
      <alignment horizontal="center" wrapText="1"/>
    </xf>
    <xf numFmtId="0" fontId="5" fillId="6" borderId="2" xfId="4" applyFont="1" applyFill="1" applyBorder="1" applyAlignment="1">
      <alignment vertical="center" wrapText="1"/>
    </xf>
    <xf numFmtId="0" fontId="3" fillId="6" borderId="2" xfId="4" applyFont="1" applyFill="1" applyBorder="1" applyAlignment="1">
      <alignment vertical="center" wrapText="1"/>
    </xf>
    <xf numFmtId="2" fontId="6" fillId="6" borderId="2" xfId="4" applyNumberFormat="1" applyFont="1" applyFill="1" applyBorder="1" applyAlignment="1">
      <alignment horizontal="center" vertical="center" wrapText="1"/>
    </xf>
    <xf numFmtId="0" fontId="6" fillId="6" borderId="2" xfId="4" applyFont="1" applyFill="1" applyBorder="1" applyAlignment="1">
      <alignment horizontal="left" vertical="center" wrapText="1"/>
    </xf>
    <xf numFmtId="0" fontId="6" fillId="6" borderId="2" xfId="4" applyFont="1" applyFill="1" applyBorder="1" applyAlignment="1">
      <alignment horizontal="center" vertical="center" wrapText="1"/>
    </xf>
    <xf numFmtId="164" fontId="6" fillId="6" borderId="2" xfId="5" applyFont="1" applyFill="1" applyBorder="1" applyAlignment="1">
      <alignment horizontal="center" vertical="center" wrapText="1"/>
    </xf>
    <xf numFmtId="164" fontId="6" fillId="6" borderId="2" xfId="5" applyFont="1" applyFill="1" applyBorder="1" applyAlignment="1">
      <alignment vertical="center" wrapText="1"/>
    </xf>
    <xf numFmtId="0" fontId="6" fillId="6" borderId="2" xfId="4" applyFont="1" applyFill="1" applyBorder="1" applyAlignment="1">
      <alignment vertical="center" wrapText="1"/>
    </xf>
    <xf numFmtId="0" fontId="5" fillId="6" borderId="2" xfId="4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vertical="center" wrapText="1"/>
    </xf>
    <xf numFmtId="164" fontId="3" fillId="6" borderId="2" xfId="5" applyFont="1" applyFill="1" applyBorder="1" applyAlignment="1">
      <alignment wrapText="1"/>
    </xf>
    <xf numFmtId="164" fontId="24" fillId="7" borderId="9" xfId="5" applyFont="1" applyFill="1" applyBorder="1" applyAlignment="1">
      <alignment wrapText="1"/>
    </xf>
    <xf numFmtId="164" fontId="24" fillId="7" borderId="19" xfId="5" applyFont="1" applyFill="1" applyBorder="1" applyAlignment="1">
      <alignment wrapText="1"/>
    </xf>
    <xf numFmtId="2" fontId="6" fillId="7" borderId="2" xfId="4" applyNumberFormat="1" applyFont="1" applyFill="1" applyBorder="1" applyAlignment="1">
      <alignment horizontal="right" wrapText="1"/>
    </xf>
    <xf numFmtId="167" fontId="6" fillId="7" borderId="2" xfId="5" applyNumberFormat="1" applyFont="1" applyFill="1" applyBorder="1" applyAlignment="1">
      <alignment wrapText="1"/>
    </xf>
    <xf numFmtId="2" fontId="6" fillId="6" borderId="2" xfId="4" applyNumberFormat="1" applyFont="1" applyFill="1" applyBorder="1" applyAlignment="1">
      <alignment horizontal="center" vertical="top" wrapText="1"/>
    </xf>
    <xf numFmtId="0" fontId="6" fillId="6" borderId="2" xfId="4" applyFont="1" applyFill="1" applyBorder="1" applyAlignment="1">
      <alignment horizontal="center" wrapText="1"/>
    </xf>
    <xf numFmtId="164" fontId="6" fillId="6" borderId="2" xfId="5" applyFont="1" applyFill="1" applyBorder="1" applyAlignment="1">
      <alignment wrapText="1"/>
    </xf>
    <xf numFmtId="0" fontId="3" fillId="6" borderId="2" xfId="4" applyFont="1" applyFill="1" applyBorder="1" applyAlignment="1">
      <alignment horizontal="center" wrapText="1"/>
    </xf>
    <xf numFmtId="2" fontId="3" fillId="6" borderId="2" xfId="4" applyNumberFormat="1" applyFont="1" applyFill="1" applyBorder="1" applyAlignment="1">
      <alignment horizontal="center" vertical="center" wrapText="1"/>
    </xf>
    <xf numFmtId="0" fontId="6" fillId="8" borderId="2" xfId="4" applyFont="1" applyFill="1" applyBorder="1" applyAlignment="1">
      <alignment horizontal="center" wrapText="1"/>
    </xf>
    <xf numFmtId="164" fontId="6" fillId="8" borderId="2" xfId="5" applyFont="1" applyFill="1" applyBorder="1" applyAlignment="1">
      <alignment wrapText="1"/>
    </xf>
    <xf numFmtId="164" fontId="25" fillId="0" borderId="0" xfId="5" applyFont="1" applyBorder="1" applyAlignment="1">
      <alignment wrapText="1"/>
    </xf>
    <xf numFmtId="2" fontId="8" fillId="6" borderId="2" xfId="4" applyNumberFormat="1" applyFont="1" applyFill="1" applyBorder="1" applyAlignment="1">
      <alignment horizontal="center" vertical="center" wrapText="1"/>
    </xf>
    <xf numFmtId="0" fontId="8" fillId="6" borderId="2" xfId="4" applyFont="1" applyFill="1" applyBorder="1" applyAlignment="1">
      <alignment vertical="center" wrapText="1"/>
    </xf>
    <xf numFmtId="173" fontId="6" fillId="6" borderId="2" xfId="5" applyNumberFormat="1" applyFont="1" applyFill="1" applyBorder="1" applyAlignment="1">
      <alignment wrapText="1"/>
    </xf>
    <xf numFmtId="170" fontId="3" fillId="6" borderId="2" xfId="4" applyNumberFormat="1" applyFont="1" applyFill="1" applyBorder="1" applyAlignment="1">
      <alignment vertical="center" wrapText="1"/>
    </xf>
    <xf numFmtId="170" fontId="3" fillId="6" borderId="2" xfId="4" applyNumberFormat="1" applyFont="1" applyFill="1" applyBorder="1" applyAlignment="1">
      <alignment horizontal="center" wrapText="1"/>
    </xf>
    <xf numFmtId="2" fontId="17" fillId="6" borderId="2" xfId="4" applyNumberFormat="1" applyFont="1" applyFill="1" applyBorder="1" applyAlignment="1">
      <alignment horizontal="center" vertical="top" wrapText="1"/>
    </xf>
    <xf numFmtId="0" fontId="17" fillId="6" borderId="2" xfId="4" applyFont="1" applyFill="1" applyBorder="1" applyAlignment="1">
      <alignment vertical="center" wrapText="1"/>
    </xf>
    <xf numFmtId="0" fontId="17" fillId="6" borderId="2" xfId="4" applyFont="1" applyFill="1" applyBorder="1" applyAlignment="1">
      <alignment horizontal="center" wrapText="1"/>
    </xf>
    <xf numFmtId="164" fontId="17" fillId="6" borderId="2" xfId="5" applyFont="1" applyFill="1" applyBorder="1" applyAlignment="1">
      <alignment wrapText="1"/>
    </xf>
    <xf numFmtId="170" fontId="17" fillId="6" borderId="2" xfId="5" applyNumberFormat="1" applyFont="1" applyFill="1" applyBorder="1" applyAlignment="1">
      <alignment wrapText="1"/>
    </xf>
    <xf numFmtId="2" fontId="5" fillId="9" borderId="0" xfId="4" applyNumberFormat="1" applyFont="1" applyFill="1" applyAlignment="1">
      <alignment horizontal="center" vertical="top" wrapText="1"/>
    </xf>
    <xf numFmtId="0" fontId="3" fillId="9" borderId="0" xfId="4" applyFont="1" applyFill="1" applyAlignment="1">
      <alignment vertical="center" wrapText="1"/>
    </xf>
    <xf numFmtId="0" fontId="5" fillId="9" borderId="0" xfId="4" applyFont="1" applyFill="1" applyAlignment="1">
      <alignment horizontal="center" wrapText="1"/>
    </xf>
    <xf numFmtId="164" fontId="5" fillId="9" borderId="0" xfId="5" applyFont="1" applyFill="1" applyBorder="1" applyAlignment="1">
      <alignment wrapText="1"/>
    </xf>
    <xf numFmtId="170" fontId="3" fillId="9" borderId="0" xfId="5" applyNumberFormat="1" applyFont="1" applyFill="1" applyBorder="1" applyAlignment="1">
      <alignment wrapText="1"/>
    </xf>
    <xf numFmtId="2" fontId="5" fillId="9" borderId="0" xfId="4" applyNumberFormat="1" applyFont="1" applyFill="1" applyAlignment="1">
      <alignment horizontal="right" wrapText="1"/>
    </xf>
    <xf numFmtId="167" fontId="5" fillId="9" borderId="0" xfId="5" applyNumberFormat="1" applyFont="1" applyFill="1" applyBorder="1" applyAlignment="1">
      <alignment wrapText="1"/>
    </xf>
    <xf numFmtId="0" fontId="18" fillId="0" borderId="0" xfId="4" applyAlignment="1">
      <alignment wrapText="1"/>
    </xf>
    <xf numFmtId="0" fontId="3" fillId="0" borderId="0" xfId="4" applyFont="1" applyAlignment="1">
      <alignment wrapText="1"/>
    </xf>
    <xf numFmtId="0" fontId="27" fillId="3" borderId="2" xfId="4" applyFont="1" applyFill="1" applyBorder="1" applyAlignment="1">
      <alignment wrapText="1"/>
    </xf>
    <xf numFmtId="0" fontId="27" fillId="3" borderId="2" xfId="4" applyFont="1" applyFill="1" applyBorder="1" applyAlignment="1">
      <alignment horizontal="center" wrapText="1"/>
    </xf>
    <xf numFmtId="0" fontId="27" fillId="4" borderId="2" xfId="4" applyFont="1" applyFill="1" applyBorder="1" applyAlignment="1">
      <alignment horizontal="center" wrapText="1"/>
    </xf>
    <xf numFmtId="0" fontId="27" fillId="5" borderId="2" xfId="4" applyFont="1" applyFill="1" applyBorder="1" applyAlignment="1">
      <alignment horizontal="center" wrapText="1"/>
    </xf>
    <xf numFmtId="2" fontId="3" fillId="6" borderId="2" xfId="4" applyNumberFormat="1" applyFont="1" applyFill="1" applyBorder="1" applyAlignment="1">
      <alignment horizontal="left" wrapText="1"/>
    </xf>
    <xf numFmtId="2" fontId="5" fillId="6" borderId="2" xfId="4" applyNumberFormat="1" applyFont="1" applyFill="1" applyBorder="1" applyAlignment="1">
      <alignment horizontal="center" wrapText="1"/>
    </xf>
    <xf numFmtId="4" fontId="5" fillId="6" borderId="2" xfId="4" applyNumberFormat="1" applyFont="1" applyFill="1" applyBorder="1" applyAlignment="1">
      <alignment horizontal="center" wrapText="1"/>
    </xf>
    <xf numFmtId="164" fontId="28" fillId="11" borderId="2" xfId="5" applyFont="1" applyFill="1" applyBorder="1" applyAlignment="1">
      <alignment wrapText="1"/>
    </xf>
    <xf numFmtId="164" fontId="28" fillId="8" borderId="2" xfId="5" applyFont="1" applyFill="1" applyBorder="1" applyAlignment="1">
      <alignment horizontal="center" wrapText="1"/>
    </xf>
    <xf numFmtId="2" fontId="5" fillId="6" borderId="2" xfId="4" applyNumberFormat="1" applyFont="1" applyFill="1" applyBorder="1" applyAlignment="1">
      <alignment horizontal="left" wrapText="1"/>
    </xf>
    <xf numFmtId="4" fontId="5" fillId="6" borderId="2" xfId="4" applyNumberFormat="1" applyFont="1" applyFill="1" applyBorder="1" applyAlignment="1">
      <alignment horizontal="right" wrapText="1"/>
    </xf>
    <xf numFmtId="164" fontId="5" fillId="11" borderId="2" xfId="5" applyFont="1" applyFill="1" applyBorder="1" applyAlignment="1">
      <alignment wrapText="1"/>
    </xf>
    <xf numFmtId="10" fontId="5" fillId="11" borderId="2" xfId="4" applyNumberFormat="1" applyFont="1" applyFill="1" applyBorder="1" applyAlignment="1">
      <alignment wrapText="1"/>
    </xf>
    <xf numFmtId="164" fontId="5" fillId="6" borderId="2" xfId="5" applyFont="1" applyFill="1" applyBorder="1" applyAlignment="1">
      <alignment horizontal="center" wrapText="1"/>
    </xf>
    <xf numFmtId="4" fontId="5" fillId="6" borderId="2" xfId="5" applyNumberFormat="1" applyFont="1" applyFill="1" applyBorder="1" applyAlignment="1">
      <alignment horizontal="right" wrapText="1"/>
    </xf>
    <xf numFmtId="170" fontId="3" fillId="6" borderId="2" xfId="4" applyNumberFormat="1" applyFont="1" applyFill="1" applyBorder="1" applyAlignment="1">
      <alignment horizontal="right" wrapText="1"/>
    </xf>
    <xf numFmtId="164" fontId="3" fillId="8" borderId="2" xfId="5" applyFont="1" applyFill="1" applyBorder="1" applyAlignment="1">
      <alignment horizontal="center" wrapText="1"/>
    </xf>
    <xf numFmtId="164" fontId="3" fillId="8" borderId="2" xfId="5" applyFont="1" applyFill="1" applyBorder="1" applyAlignment="1">
      <alignment wrapText="1"/>
    </xf>
    <xf numFmtId="164" fontId="5" fillId="6" borderId="2" xfId="4" applyNumberFormat="1" applyFont="1" applyFill="1" applyBorder="1" applyAlignment="1">
      <alignment horizontal="center" wrapText="1"/>
    </xf>
    <xf numFmtId="2" fontId="5" fillId="11" borderId="2" xfId="4" applyNumberFormat="1" applyFont="1" applyFill="1" applyBorder="1" applyAlignment="1">
      <alignment horizontal="right" vertical="top" wrapText="1"/>
    </xf>
    <xf numFmtId="167" fontId="5" fillId="11" borderId="2" xfId="4" applyNumberFormat="1" applyFont="1" applyFill="1" applyBorder="1" applyAlignment="1">
      <alignment wrapText="1"/>
    </xf>
    <xf numFmtId="0" fontId="3" fillId="6" borderId="2" xfId="4" applyFont="1" applyFill="1" applyBorder="1" applyAlignment="1">
      <alignment horizontal="left" wrapText="1"/>
    </xf>
    <xf numFmtId="164" fontId="5" fillId="6" borderId="2" xfId="4" applyNumberFormat="1" applyFont="1" applyFill="1" applyBorder="1" applyAlignment="1">
      <alignment wrapText="1"/>
    </xf>
    <xf numFmtId="164" fontId="3" fillId="6" borderId="2" xfId="4" applyNumberFormat="1" applyFont="1" applyFill="1" applyBorder="1" applyAlignment="1">
      <alignment wrapText="1"/>
    </xf>
    <xf numFmtId="164" fontId="18" fillId="0" borderId="0" xfId="4" applyNumberFormat="1" applyAlignment="1">
      <alignment wrapText="1"/>
    </xf>
    <xf numFmtId="2" fontId="28" fillId="0" borderId="0" xfId="4" applyNumberFormat="1" applyFont="1" applyAlignment="1">
      <alignment horizontal="center" vertical="top" wrapText="1"/>
    </xf>
    <xf numFmtId="164" fontId="27" fillId="0" borderId="0" xfId="5" applyFont="1" applyFill="1" applyBorder="1" applyAlignment="1">
      <alignment horizontal="center" wrapText="1"/>
    </xf>
    <xf numFmtId="164" fontId="27" fillId="0" borderId="0" xfId="5" applyFont="1" applyFill="1" applyBorder="1" applyAlignment="1">
      <alignment wrapText="1"/>
    </xf>
    <xf numFmtId="164" fontId="3" fillId="0" borderId="0" xfId="5" applyFont="1" applyFill="1" applyBorder="1" applyAlignment="1">
      <alignment wrapText="1"/>
    </xf>
    <xf numFmtId="2" fontId="3" fillId="0" borderId="0" xfId="4" applyNumberFormat="1" applyFont="1" applyAlignment="1">
      <alignment horizontal="right" vertical="top" wrapText="1"/>
    </xf>
    <xf numFmtId="167" fontId="3" fillId="0" borderId="0" xfId="4" applyNumberFormat="1" applyFont="1" applyAlignment="1">
      <alignment wrapText="1"/>
    </xf>
    <xf numFmtId="164" fontId="3" fillId="0" borderId="0" xfId="5" applyFont="1" applyFill="1" applyBorder="1" applyAlignment="1">
      <alignment horizontal="right" wrapText="1"/>
    </xf>
    <xf numFmtId="0" fontId="5" fillId="0" borderId="0" xfId="4" applyFont="1" applyAlignment="1">
      <alignment wrapText="1"/>
    </xf>
    <xf numFmtId="0" fontId="10" fillId="0" borderId="0" xfId="4" applyFont="1" applyAlignment="1">
      <alignment wrapText="1"/>
    </xf>
    <xf numFmtId="174" fontId="3" fillId="0" borderId="0" xfId="5" applyNumberFormat="1" applyFont="1" applyFill="1" applyBorder="1" applyAlignment="1">
      <alignment wrapText="1"/>
    </xf>
    <xf numFmtId="164" fontId="5" fillId="0" borderId="0" xfId="5" applyFont="1" applyFill="1" applyBorder="1" applyAlignment="1">
      <alignment horizontal="right" wrapText="1"/>
    </xf>
    <xf numFmtId="0" fontId="9" fillId="0" borderId="0" xfId="8" applyAlignment="1">
      <alignment wrapText="1"/>
    </xf>
    <xf numFmtId="0" fontId="3" fillId="0" borderId="0" xfId="4" applyFont="1" applyAlignment="1">
      <alignment vertical="center" wrapText="1"/>
    </xf>
    <xf numFmtId="170" fontId="10" fillId="0" borderId="0" xfId="4" applyNumberFormat="1" applyFont="1" applyAlignment="1">
      <alignment wrapText="1"/>
    </xf>
    <xf numFmtId="4" fontId="3" fillId="0" borderId="0" xfId="4" applyNumberFormat="1" applyFont="1" applyAlignment="1">
      <alignment horizontal="right" wrapText="1"/>
    </xf>
    <xf numFmtId="170" fontId="3" fillId="0" borderId="0" xfId="4" applyNumberFormat="1" applyFont="1" applyAlignment="1">
      <alignment wrapText="1"/>
    </xf>
    <xf numFmtId="4" fontId="3" fillId="0" borderId="0" xfId="4" applyNumberFormat="1" applyFont="1" applyAlignment="1">
      <alignment wrapText="1"/>
    </xf>
    <xf numFmtId="0" fontId="29" fillId="0" borderId="0" xfId="4" applyFont="1" applyAlignment="1">
      <alignment horizontal="right" wrapText="1"/>
    </xf>
    <xf numFmtId="0" fontId="29" fillId="0" borderId="0" xfId="4" applyFont="1" applyAlignment="1">
      <alignment wrapText="1"/>
    </xf>
    <xf numFmtId="0" fontId="18" fillId="0" borderId="21" xfId="4" applyBorder="1" applyAlignment="1">
      <alignment wrapText="1"/>
    </xf>
    <xf numFmtId="0" fontId="18" fillId="0" borderId="22" xfId="4" applyBorder="1" applyAlignment="1">
      <alignment wrapText="1"/>
    </xf>
    <xf numFmtId="0" fontId="18" fillId="0" borderId="23" xfId="4" applyBorder="1" applyAlignment="1">
      <alignment wrapText="1"/>
    </xf>
    <xf numFmtId="0" fontId="18" fillId="0" borderId="24" xfId="4" applyBorder="1" applyAlignment="1">
      <alignment wrapText="1"/>
    </xf>
    <xf numFmtId="0" fontId="4" fillId="0" borderId="0" xfId="4" applyFont="1" applyAlignment="1">
      <alignment horizontal="center" wrapText="1"/>
    </xf>
    <xf numFmtId="0" fontId="4" fillId="0" borderId="25" xfId="4" applyFont="1" applyBorder="1" applyAlignment="1">
      <alignment horizontal="center" wrapText="1"/>
    </xf>
    <xf numFmtId="0" fontId="4" fillId="0" borderId="24" xfId="4" applyFont="1" applyBorder="1" applyAlignment="1">
      <alignment horizontal="center" wrapText="1"/>
    </xf>
    <xf numFmtId="0" fontId="5" fillId="0" borderId="25" xfId="4" applyFont="1" applyBorder="1" applyAlignment="1">
      <alignment horizontal="center" wrapText="1"/>
    </xf>
    <xf numFmtId="0" fontId="5" fillId="0" borderId="24" xfId="4" applyFont="1" applyBorder="1" applyAlignment="1">
      <alignment wrapText="1"/>
    </xf>
    <xf numFmtId="0" fontId="3" fillId="0" borderId="0" xfId="4" applyFont="1" applyAlignment="1">
      <alignment horizontal="right" vertical="center" wrapText="1"/>
    </xf>
    <xf numFmtId="49" fontId="3" fillId="0" borderId="0" xfId="4" applyNumberFormat="1" applyFont="1" applyAlignment="1">
      <alignment horizontal="right" wrapText="1"/>
    </xf>
    <xf numFmtId="0" fontId="3" fillId="0" borderId="0" xfId="4" applyFont="1" applyAlignment="1">
      <alignment horizontal="right" wrapText="1"/>
    </xf>
    <xf numFmtId="165" fontId="3" fillId="0" borderId="25" xfId="4" applyNumberFormat="1" applyFont="1" applyBorder="1" applyAlignment="1">
      <alignment horizontal="left" wrapText="1"/>
    </xf>
    <xf numFmtId="170" fontId="3" fillId="0" borderId="0" xfId="5" applyNumberFormat="1" applyFont="1" applyBorder="1" applyAlignment="1">
      <alignment horizontal="center" wrapText="1"/>
    </xf>
    <xf numFmtId="0" fontId="3" fillId="0" borderId="0" xfId="4" applyFont="1" applyAlignment="1">
      <alignment horizontal="left" wrapText="1"/>
    </xf>
    <xf numFmtId="17" fontId="3" fillId="0" borderId="0" xfId="4" applyNumberFormat="1" applyFont="1" applyAlignment="1">
      <alignment horizontal="right" wrapText="1"/>
    </xf>
    <xf numFmtId="14" fontId="3" fillId="0" borderId="25" xfId="4" applyNumberFormat="1" applyFont="1" applyBorder="1" applyAlignment="1">
      <alignment wrapText="1"/>
    </xf>
    <xf numFmtId="0" fontId="3" fillId="0" borderId="0" xfId="4" applyFont="1" applyAlignment="1">
      <alignment horizontal="center" wrapText="1"/>
    </xf>
    <xf numFmtId="0" fontId="5" fillId="0" borderId="25" xfId="4" applyFont="1" applyBorder="1" applyAlignment="1">
      <alignment wrapText="1"/>
    </xf>
    <xf numFmtId="170" fontId="14" fillId="0" borderId="0" xfId="5" applyNumberFormat="1" applyFont="1" applyBorder="1" applyAlignment="1">
      <alignment horizontal="center" wrapText="1"/>
    </xf>
    <xf numFmtId="0" fontId="3" fillId="0" borderId="25" xfId="4" applyFont="1" applyBorder="1" applyAlignment="1">
      <alignment horizontal="center" wrapText="1"/>
    </xf>
    <xf numFmtId="172" fontId="5" fillId="0" borderId="0" xfId="5" applyNumberFormat="1" applyFont="1" applyBorder="1" applyAlignment="1">
      <alignment wrapText="1"/>
    </xf>
    <xf numFmtId="0" fontId="3" fillId="0" borderId="24" xfId="4" applyFont="1" applyBorder="1" applyAlignment="1">
      <alignment horizontal="center" wrapText="1"/>
    </xf>
    <xf numFmtId="170" fontId="3" fillId="0" borderId="0" xfId="4" applyNumberFormat="1" applyFont="1" applyAlignment="1">
      <alignment horizontal="center" wrapText="1"/>
    </xf>
    <xf numFmtId="168" fontId="3" fillId="0" borderId="0" xfId="4" applyNumberFormat="1" applyFont="1" applyAlignment="1">
      <alignment horizontal="center" wrapText="1"/>
    </xf>
    <xf numFmtId="0" fontId="18" fillId="0" borderId="25" xfId="4" applyBorder="1" applyAlignment="1">
      <alignment wrapText="1"/>
    </xf>
    <xf numFmtId="0" fontId="5" fillId="0" borderId="24" xfId="4" applyFont="1" applyBorder="1" applyAlignment="1">
      <alignment horizontal="left" vertical="top" wrapText="1"/>
    </xf>
    <xf numFmtId="171" fontId="3" fillId="0" borderId="0" xfId="4" applyNumberFormat="1" applyFont="1" applyAlignment="1">
      <alignment horizontal="center" wrapText="1"/>
    </xf>
    <xf numFmtId="175" fontId="3" fillId="0" borderId="0" xfId="4" applyNumberFormat="1" applyFont="1" applyAlignment="1">
      <alignment horizontal="center" wrapText="1"/>
    </xf>
    <xf numFmtId="9" fontId="3" fillId="0" borderId="0" xfId="4" applyNumberFormat="1" applyFont="1" applyAlignment="1">
      <alignment horizontal="center" wrapText="1"/>
    </xf>
    <xf numFmtId="168" fontId="16" fillId="0" borderId="0" xfId="4" applyNumberFormat="1" applyFont="1" applyAlignment="1">
      <alignment horizontal="center" wrapText="1"/>
    </xf>
    <xf numFmtId="168" fontId="14" fillId="0" borderId="0" xfId="4" applyNumberFormat="1" applyFont="1" applyAlignment="1">
      <alignment horizontal="center" wrapText="1"/>
    </xf>
    <xf numFmtId="9" fontId="3" fillId="0" borderId="0" xfId="7" applyFont="1" applyBorder="1" applyAlignment="1">
      <alignment horizontal="center" wrapText="1"/>
    </xf>
    <xf numFmtId="171" fontId="15" fillId="0" borderId="0" xfId="4" applyNumberFormat="1" applyFont="1" applyAlignment="1">
      <alignment horizontal="center" wrapText="1"/>
    </xf>
    <xf numFmtId="170" fontId="15" fillId="0" borderId="0" xfId="5" applyNumberFormat="1" applyFont="1" applyBorder="1" applyAlignment="1">
      <alignment horizontal="center" wrapText="1"/>
    </xf>
    <xf numFmtId="172" fontId="3" fillId="0" borderId="0" xfId="4" applyNumberFormat="1" applyFont="1" applyAlignment="1">
      <alignment horizontal="center" wrapText="1"/>
    </xf>
    <xf numFmtId="0" fontId="14" fillId="0" borderId="0" xfId="4" applyFont="1" applyAlignment="1">
      <alignment wrapText="1"/>
    </xf>
    <xf numFmtId="9" fontId="14" fillId="0" borderId="0" xfId="4" applyNumberFormat="1" applyFont="1" applyAlignment="1">
      <alignment horizontal="center" wrapText="1"/>
    </xf>
    <xf numFmtId="168" fontId="14" fillId="0" borderId="0" xfId="4" applyNumberFormat="1" applyFont="1" applyAlignment="1">
      <alignment horizontal="center" vertical="top" wrapText="1"/>
    </xf>
    <xf numFmtId="170" fontId="14" fillId="0" borderId="0" xfId="4" applyNumberFormat="1" applyFont="1" applyAlignment="1">
      <alignment horizontal="center" wrapText="1"/>
    </xf>
    <xf numFmtId="164" fontId="3" fillId="0" borderId="0" xfId="5" applyFont="1" applyBorder="1" applyAlignment="1">
      <alignment wrapText="1"/>
    </xf>
    <xf numFmtId="0" fontId="5" fillId="0" borderId="0" xfId="4" applyFont="1" applyAlignment="1">
      <alignment horizontal="left" vertical="top" wrapText="1"/>
    </xf>
    <xf numFmtId="168" fontId="5" fillId="0" borderId="0" xfId="5" applyNumberFormat="1" applyFont="1" applyBorder="1" applyAlignment="1">
      <alignment wrapText="1"/>
    </xf>
    <xf numFmtId="172" fontId="5" fillId="0" borderId="0" xfId="4" applyNumberFormat="1" applyFont="1" applyAlignment="1">
      <alignment horizontal="center" wrapText="1"/>
    </xf>
    <xf numFmtId="164" fontId="5" fillId="0" borderId="0" xfId="5" applyFont="1" applyBorder="1" applyAlignment="1">
      <alignment wrapText="1"/>
    </xf>
    <xf numFmtId="171" fontId="14" fillId="0" borderId="0" xfId="4" applyNumberFormat="1" applyFont="1" applyAlignment="1">
      <alignment horizontal="center" wrapText="1"/>
    </xf>
    <xf numFmtId="0" fontId="14" fillId="0" borderId="0" xfId="4" applyFont="1" applyAlignment="1">
      <alignment horizontal="center" wrapText="1"/>
    </xf>
    <xf numFmtId="0" fontId="5" fillId="0" borderId="0" xfId="4" applyFont="1" applyAlignment="1">
      <alignment horizontal="center" wrapText="1"/>
    </xf>
    <xf numFmtId="170" fontId="8" fillId="0" borderId="0" xfId="5" applyNumberFormat="1" applyFont="1" applyBorder="1" applyAlignment="1">
      <alignment horizontal="center" wrapText="1"/>
    </xf>
    <xf numFmtId="9" fontId="5" fillId="0" borderId="0" xfId="4" applyNumberFormat="1" applyFont="1" applyAlignment="1">
      <alignment horizontal="center" wrapText="1"/>
    </xf>
    <xf numFmtId="170" fontId="3" fillId="0" borderId="0" xfId="5" applyNumberFormat="1" applyFont="1" applyBorder="1" applyAlignment="1">
      <alignment wrapText="1"/>
    </xf>
    <xf numFmtId="164" fontId="5" fillId="0" borderId="25" xfId="5" applyFont="1" applyBorder="1" applyAlignment="1">
      <alignment wrapText="1"/>
    </xf>
    <xf numFmtId="0" fontId="17" fillId="0" borderId="0" xfId="4" applyFont="1" applyAlignment="1">
      <alignment horizontal="left" wrapText="1"/>
    </xf>
    <xf numFmtId="168" fontId="8" fillId="0" borderId="0" xfId="5" applyNumberFormat="1" applyFont="1" applyBorder="1" applyAlignment="1">
      <alignment horizontal="center" wrapText="1"/>
    </xf>
    <xf numFmtId="172" fontId="3" fillId="0" borderId="25" xfId="4" applyNumberFormat="1" applyFont="1" applyBorder="1" applyAlignment="1">
      <alignment horizontal="center" wrapText="1"/>
    </xf>
    <xf numFmtId="0" fontId="3" fillId="0" borderId="26" xfId="4" applyFont="1" applyBorder="1" applyAlignment="1">
      <alignment horizontal="center" wrapText="1"/>
    </xf>
    <xf numFmtId="0" fontId="3" fillId="0" borderId="27" xfId="4" applyFont="1" applyBorder="1" applyAlignment="1">
      <alignment horizontal="center" wrapText="1"/>
    </xf>
    <xf numFmtId="0" fontId="3" fillId="0" borderId="28" xfId="4" applyFont="1" applyBorder="1" applyAlignment="1">
      <alignment horizontal="center" wrapText="1"/>
    </xf>
    <xf numFmtId="0" fontId="4" fillId="0" borderId="0" xfId="0" applyFont="1" applyAlignment="1">
      <alignment horizontal="right"/>
    </xf>
    <xf numFmtId="176" fontId="5" fillId="0" borderId="0" xfId="0" applyNumberFormat="1" applyFont="1"/>
    <xf numFmtId="0" fontId="10" fillId="0" borderId="0" xfId="0" applyFont="1" applyAlignment="1">
      <alignment horizontal="left"/>
    </xf>
    <xf numFmtId="177" fontId="5" fillId="0" borderId="0" xfId="0" applyNumberFormat="1" applyFont="1"/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/>
    </xf>
    <xf numFmtId="164" fontId="3" fillId="3" borderId="2" xfId="2" applyFont="1" applyFill="1" applyBorder="1" applyAlignment="1">
      <alignment horizontal="center"/>
    </xf>
    <xf numFmtId="164" fontId="3" fillId="4" borderId="2" xfId="2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4" fontId="3" fillId="5" borderId="2" xfId="2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166" fontId="3" fillId="6" borderId="2" xfId="0" applyNumberFormat="1" applyFont="1" applyFill="1" applyBorder="1" applyAlignment="1">
      <alignment horizontal="center" vertical="top"/>
    </xf>
    <xf numFmtId="0" fontId="5" fillId="6" borderId="2" xfId="0" applyFont="1" applyFill="1" applyBorder="1" applyAlignment="1">
      <alignment horizontal="right"/>
    </xf>
    <xf numFmtId="39" fontId="5" fillId="6" borderId="2" xfId="2" applyNumberFormat="1" applyFont="1" applyFill="1" applyBorder="1" applyAlignment="1">
      <alignment wrapText="1"/>
    </xf>
    <xf numFmtId="164" fontId="5" fillId="8" borderId="2" xfId="0" applyNumberFormat="1" applyFont="1" applyFill="1" applyBorder="1"/>
    <xf numFmtId="164" fontId="3" fillId="8" borderId="2" xfId="2" applyFont="1" applyFill="1" applyBorder="1" applyAlignment="1">
      <alignment wrapText="1"/>
    </xf>
    <xf numFmtId="164" fontId="0" fillId="0" borderId="0" xfId="0" applyNumberFormat="1"/>
    <xf numFmtId="0" fontId="3" fillId="6" borderId="2" xfId="0" applyFont="1" applyFill="1" applyBorder="1" applyAlignment="1">
      <alignment wrapText="1"/>
    </xf>
    <xf numFmtId="170" fontId="3" fillId="6" borderId="2" xfId="2" applyNumberFormat="1" applyFont="1" applyFill="1" applyBorder="1" applyAlignment="1">
      <alignment wrapText="1"/>
    </xf>
    <xf numFmtId="2" fontId="3" fillId="6" borderId="2" xfId="0" applyNumberFormat="1" applyFont="1" applyFill="1" applyBorder="1" applyAlignment="1">
      <alignment horizontal="center" vertical="top"/>
    </xf>
    <xf numFmtId="0" fontId="3" fillId="6" borderId="2" xfId="0" applyFont="1" applyFill="1" applyBorder="1" applyAlignment="1">
      <alignment horizontal="left" wrapText="1"/>
    </xf>
    <xf numFmtId="170" fontId="5" fillId="6" borderId="2" xfId="2" applyNumberFormat="1" applyFont="1" applyFill="1" applyBorder="1" applyAlignment="1">
      <alignment wrapText="1"/>
    </xf>
    <xf numFmtId="164" fontId="3" fillId="8" borderId="2" xfId="0" applyNumberFormat="1" applyFont="1" applyFill="1" applyBorder="1"/>
    <xf numFmtId="164" fontId="3" fillId="8" borderId="2" xfId="2" applyFont="1" applyFill="1" applyBorder="1"/>
    <xf numFmtId="2" fontId="3" fillId="6" borderId="2" xfId="0" applyNumberFormat="1" applyFont="1" applyFill="1" applyBorder="1" applyAlignment="1">
      <alignment horizontal="center" vertical="center"/>
    </xf>
    <xf numFmtId="164" fontId="5" fillId="6" borderId="2" xfId="2" applyFont="1" applyFill="1" applyBorder="1" applyAlignment="1">
      <alignment horizontal="right"/>
    </xf>
    <xf numFmtId="0" fontId="5" fillId="6" borderId="2" xfId="0" applyFont="1" applyFill="1" applyBorder="1" applyAlignment="1">
      <alignment horizontal="left" wrapText="1"/>
    </xf>
    <xf numFmtId="4" fontId="5" fillId="6" borderId="2" xfId="2" applyNumberFormat="1" applyFont="1" applyFill="1" applyBorder="1" applyAlignment="1">
      <alignment wrapText="1"/>
    </xf>
    <xf numFmtId="0" fontId="3" fillId="6" borderId="2" xfId="0" applyFont="1" applyFill="1" applyBorder="1" applyAlignment="1">
      <alignment horizontal="right"/>
    </xf>
    <xf numFmtId="4" fontId="3" fillId="6" borderId="2" xfId="2" applyNumberFormat="1" applyFont="1" applyFill="1" applyBorder="1"/>
    <xf numFmtId="4" fontId="5" fillId="6" borderId="2" xfId="2" applyNumberFormat="1" applyFont="1" applyFill="1" applyBorder="1"/>
    <xf numFmtId="2" fontId="5" fillId="6" borderId="2" xfId="0" applyNumberFormat="1" applyFont="1" applyFill="1" applyBorder="1" applyAlignment="1">
      <alignment horizontal="center" wrapText="1"/>
    </xf>
    <xf numFmtId="2" fontId="5" fillId="6" borderId="2" xfId="0" applyNumberFormat="1" applyFont="1" applyFill="1" applyBorder="1" applyAlignment="1">
      <alignment horizontal="right"/>
    </xf>
    <xf numFmtId="4" fontId="5" fillId="6" borderId="2" xfId="0" applyNumberFormat="1" applyFont="1" applyFill="1" applyBorder="1" applyAlignment="1">
      <alignment horizontal="right"/>
    </xf>
    <xf numFmtId="0" fontId="3" fillId="6" borderId="2" xfId="0" applyFont="1" applyFill="1" applyBorder="1" applyAlignment="1">
      <alignment horizontal="left"/>
    </xf>
    <xf numFmtId="2" fontId="3" fillId="6" borderId="2" xfId="0" applyNumberFormat="1" applyFont="1" applyFill="1" applyBorder="1" applyAlignment="1">
      <alignment horizontal="center" wrapText="1"/>
    </xf>
    <xf numFmtId="164" fontId="5" fillId="6" borderId="2" xfId="2" applyFont="1" applyFill="1" applyBorder="1" applyAlignment="1">
      <alignment horizontal="center"/>
    </xf>
    <xf numFmtId="164" fontId="5" fillId="7" borderId="2" xfId="3" applyNumberFormat="1" applyFont="1" applyFill="1" applyBorder="1" applyAlignment="1">
      <alignment horizontal="center"/>
    </xf>
    <xf numFmtId="0" fontId="5" fillId="7" borderId="2" xfId="2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right" wrapText="1"/>
    </xf>
    <xf numFmtId="2" fontId="5" fillId="6" borderId="2" xfId="0" applyNumberFormat="1" applyFont="1" applyFill="1" applyBorder="1" applyAlignment="1">
      <alignment horizontal="right" wrapText="1"/>
    </xf>
    <xf numFmtId="0" fontId="3" fillId="6" borderId="2" xfId="0" applyFont="1" applyFill="1" applyBorder="1" applyAlignment="1">
      <alignment horizontal="right" wrapText="1"/>
    </xf>
    <xf numFmtId="2" fontId="3" fillId="6" borderId="2" xfId="0" applyNumberFormat="1" applyFont="1" applyFill="1" applyBorder="1" applyAlignment="1">
      <alignment horizontal="center" vertical="center" wrapText="1"/>
    </xf>
    <xf numFmtId="164" fontId="5" fillId="7" borderId="2" xfId="2" applyFont="1" applyFill="1" applyBorder="1" applyAlignment="1">
      <alignment horizontal="right"/>
    </xf>
    <xf numFmtId="164" fontId="3" fillId="6" borderId="2" xfId="2" applyFont="1" applyFill="1" applyBorder="1" applyAlignment="1">
      <alignment horizontal="left"/>
    </xf>
    <xf numFmtId="0" fontId="3" fillId="6" borderId="2" xfId="0" applyFont="1" applyFill="1" applyBorder="1" applyAlignment="1">
      <alignment horizontal="left" vertical="top" wrapText="1"/>
    </xf>
    <xf numFmtId="168" fontId="5" fillId="6" borderId="2" xfId="2" applyNumberFormat="1" applyFont="1" applyFill="1" applyBorder="1" applyAlignment="1">
      <alignment wrapText="1"/>
    </xf>
    <xf numFmtId="4" fontId="3" fillId="8" borderId="2" xfId="2" applyNumberFormat="1" applyFont="1" applyFill="1" applyBorder="1"/>
    <xf numFmtId="168" fontId="5" fillId="8" borderId="2" xfId="2" applyNumberFormat="1" applyFont="1" applyFill="1" applyBorder="1"/>
    <xf numFmtId="164" fontId="5" fillId="6" borderId="2" xfId="2" applyFont="1" applyFill="1" applyBorder="1" applyAlignment="1">
      <alignment horizontal="right" vertical="center"/>
    </xf>
    <xf numFmtId="164" fontId="5" fillId="6" borderId="2" xfId="2" applyFont="1" applyFill="1" applyBorder="1" applyAlignment="1">
      <alignment horizontal="right" vertical="center" wrapText="1"/>
    </xf>
    <xf numFmtId="2" fontId="5" fillId="7" borderId="2" xfId="0" applyNumberFormat="1" applyFont="1" applyFill="1" applyBorder="1" applyAlignment="1">
      <alignment horizontal="right" vertical="center"/>
    </xf>
    <xf numFmtId="167" fontId="5" fillId="7" borderId="2" xfId="2" applyNumberFormat="1" applyFont="1" applyFill="1" applyBorder="1" applyAlignment="1">
      <alignment vertical="center"/>
    </xf>
    <xf numFmtId="164" fontId="5" fillId="8" borderId="2" xfId="0" applyNumberFormat="1" applyFont="1" applyFill="1" applyBorder="1" applyAlignment="1">
      <alignment vertical="center"/>
    </xf>
    <xf numFmtId="164" fontId="5" fillId="8" borderId="2" xfId="2" applyFont="1" applyFill="1" applyBorder="1" applyAlignment="1">
      <alignment vertical="center" wrapText="1"/>
    </xf>
    <xf numFmtId="164" fontId="5" fillId="8" borderId="2" xfId="2" applyFont="1" applyFill="1" applyBorder="1" applyAlignment="1">
      <alignment vertical="center"/>
    </xf>
    <xf numFmtId="164" fontId="3" fillId="6" borderId="2" xfId="2" applyFont="1" applyFill="1" applyBorder="1" applyAlignment="1">
      <alignment horizontal="right" vertical="center"/>
    </xf>
    <xf numFmtId="164" fontId="3" fillId="6" borderId="2" xfId="2" applyFont="1" applyFill="1" applyBorder="1" applyAlignment="1">
      <alignment vertical="center"/>
    </xf>
    <xf numFmtId="164" fontId="3" fillId="6" borderId="2" xfId="2" applyFont="1" applyFill="1" applyBorder="1" applyAlignment="1">
      <alignment horizontal="right" vertical="center" wrapText="1"/>
    </xf>
    <xf numFmtId="170" fontId="3" fillId="6" borderId="2" xfId="2" applyNumberFormat="1" applyFont="1" applyFill="1" applyBorder="1" applyAlignment="1">
      <alignment vertical="center" wrapText="1"/>
    </xf>
    <xf numFmtId="0" fontId="10" fillId="0" borderId="0" xfId="0" applyFont="1"/>
    <xf numFmtId="0" fontId="5" fillId="0" borderId="0" xfId="0" applyFont="1" applyAlignment="1">
      <alignment horizontal="right"/>
    </xf>
    <xf numFmtId="170" fontId="12" fillId="0" borderId="0" xfId="0" applyNumberFormat="1" applyFont="1"/>
    <xf numFmtId="170" fontId="3" fillId="0" borderId="0" xfId="0" applyNumberFormat="1" applyFont="1"/>
    <xf numFmtId="0" fontId="30" fillId="0" borderId="0" xfId="0" applyFont="1"/>
    <xf numFmtId="0" fontId="12" fillId="0" borderId="0" xfId="0" applyFont="1"/>
    <xf numFmtId="0" fontId="30" fillId="0" borderId="0" xfId="0" applyFont="1" applyAlignment="1">
      <alignment horizontal="right"/>
    </xf>
    <xf numFmtId="0" fontId="8" fillId="6" borderId="2" xfId="0" applyFont="1" applyFill="1" applyBorder="1" applyAlignment="1">
      <alignment horizontal="center"/>
    </xf>
    <xf numFmtId="0" fontId="8" fillId="6" borderId="2" xfId="0" applyFont="1" applyFill="1" applyBorder="1"/>
    <xf numFmtId="0" fontId="7" fillId="6" borderId="2" xfId="0" applyFont="1" applyFill="1" applyBorder="1" applyAlignment="1">
      <alignment horizontal="right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center"/>
    </xf>
    <xf numFmtId="164" fontId="5" fillId="6" borderId="19" xfId="2" applyFont="1" applyFill="1" applyBorder="1" applyAlignment="1">
      <alignment horizontal="right" vertical="center"/>
    </xf>
    <xf numFmtId="10" fontId="5" fillId="7" borderId="2" xfId="2" applyNumberFormat="1" applyFont="1" applyFill="1" applyBorder="1" applyAlignment="1">
      <alignment vertical="center"/>
    </xf>
    <xf numFmtId="164" fontId="3" fillId="6" borderId="19" xfId="2" applyFont="1" applyFill="1" applyBorder="1" applyAlignment="1">
      <alignment horizontal="right" vertical="center"/>
    </xf>
    <xf numFmtId="164" fontId="3" fillId="8" borderId="2" xfId="2" applyFont="1" applyFill="1" applyBorder="1" applyAlignment="1">
      <alignment vertical="center" wrapText="1"/>
    </xf>
    <xf numFmtId="164" fontId="3" fillId="8" borderId="2" xfId="2" applyFont="1" applyFill="1" applyBorder="1" applyAlignment="1">
      <alignment vertical="center"/>
    </xf>
    <xf numFmtId="0" fontId="12" fillId="6" borderId="2" xfId="0" applyFont="1" applyFill="1" applyBorder="1" applyAlignment="1">
      <alignment horizontal="center"/>
    </xf>
    <xf numFmtId="0" fontId="12" fillId="6" borderId="2" xfId="0" applyFont="1" applyFill="1" applyBorder="1"/>
    <xf numFmtId="164" fontId="10" fillId="6" borderId="10" xfId="2" applyFont="1" applyFill="1" applyBorder="1" applyAlignment="1">
      <alignment horizontal="right" vertical="center"/>
    </xf>
    <xf numFmtId="164" fontId="10" fillId="6" borderId="10" xfId="2" applyFont="1" applyFill="1" applyBorder="1" applyAlignment="1">
      <alignment vertical="center"/>
    </xf>
    <xf numFmtId="4" fontId="31" fillId="6" borderId="2" xfId="0" applyNumberFormat="1" applyFont="1" applyFill="1" applyBorder="1" applyAlignment="1">
      <alignment horizontal="center"/>
    </xf>
    <xf numFmtId="0" fontId="31" fillId="6" borderId="2" xfId="0" applyFont="1" applyFill="1" applyBorder="1" applyAlignment="1">
      <alignment horizontal="center"/>
    </xf>
    <xf numFmtId="4" fontId="5" fillId="6" borderId="2" xfId="2" applyNumberFormat="1" applyFont="1" applyFill="1" applyBorder="1" applyAlignment="1">
      <alignment vertical="center"/>
    </xf>
    <xf numFmtId="4" fontId="7" fillId="6" borderId="2" xfId="0" applyNumberFormat="1" applyFont="1" applyFill="1" applyBorder="1"/>
    <xf numFmtId="4" fontId="8" fillId="6" borderId="2" xfId="0" applyNumberFormat="1" applyFont="1" applyFill="1" applyBorder="1"/>
    <xf numFmtId="164" fontId="10" fillId="6" borderId="15" xfId="2" applyFont="1" applyFill="1" applyBorder="1" applyAlignment="1">
      <alignment vertical="center"/>
    </xf>
    <xf numFmtId="2" fontId="8" fillId="6" borderId="2" xfId="0" applyNumberFormat="1" applyFont="1" applyFill="1" applyBorder="1" applyAlignment="1">
      <alignment horizontal="center"/>
    </xf>
    <xf numFmtId="4" fontId="5" fillId="6" borderId="9" xfId="2" applyNumberFormat="1" applyFont="1" applyFill="1" applyBorder="1" applyAlignment="1">
      <alignment vertical="center"/>
    </xf>
    <xf numFmtId="4" fontId="3" fillId="6" borderId="9" xfId="2" applyNumberFormat="1" applyFont="1" applyFill="1" applyBorder="1" applyAlignment="1">
      <alignment vertical="center"/>
    </xf>
    <xf numFmtId="0" fontId="8" fillId="6" borderId="19" xfId="0" applyFont="1" applyFill="1" applyBorder="1"/>
    <xf numFmtId="4" fontId="7" fillId="6" borderId="9" xfId="0" applyNumberFormat="1" applyFont="1" applyFill="1" applyBorder="1"/>
    <xf numFmtId="2" fontId="7" fillId="6" borderId="2" xfId="0" applyNumberFormat="1" applyFont="1" applyFill="1" applyBorder="1" applyAlignment="1">
      <alignment horizontal="center"/>
    </xf>
    <xf numFmtId="0" fontId="7" fillId="6" borderId="19" xfId="0" applyFont="1" applyFill="1" applyBorder="1"/>
    <xf numFmtId="0" fontId="3" fillId="6" borderId="19" xfId="0" applyFont="1" applyFill="1" applyBorder="1" applyAlignment="1">
      <alignment horizontal="left" wrapText="1"/>
    </xf>
    <xf numFmtId="4" fontId="8" fillId="6" borderId="9" xfId="0" applyNumberFormat="1" applyFont="1" applyFill="1" applyBorder="1"/>
    <xf numFmtId="0" fontId="7" fillId="6" borderId="9" xfId="0" applyFont="1" applyFill="1" applyBorder="1"/>
    <xf numFmtId="2" fontId="5" fillId="7" borderId="0" xfId="0" applyNumberFormat="1" applyFont="1" applyFill="1" applyAlignment="1">
      <alignment horizontal="right" vertical="center"/>
    </xf>
    <xf numFmtId="2" fontId="5" fillId="7" borderId="10" xfId="0" applyNumberFormat="1" applyFont="1" applyFill="1" applyBorder="1" applyAlignment="1">
      <alignment horizontal="right" vertical="center"/>
    </xf>
    <xf numFmtId="164" fontId="5" fillId="8" borderId="10" xfId="0" applyNumberFormat="1" applyFont="1" applyFill="1" applyBorder="1" applyAlignment="1">
      <alignment vertical="center"/>
    </xf>
    <xf numFmtId="164" fontId="5" fillId="8" borderId="10" xfId="2" applyFont="1" applyFill="1" applyBorder="1" applyAlignment="1">
      <alignment vertical="center" wrapText="1"/>
    </xf>
    <xf numFmtId="164" fontId="5" fillId="8" borderId="10" xfId="2" applyFont="1" applyFill="1" applyBorder="1" applyAlignment="1">
      <alignment vertical="center"/>
    </xf>
    <xf numFmtId="0" fontId="3" fillId="6" borderId="29" xfId="0" applyFont="1" applyFill="1" applyBorder="1" applyAlignment="1">
      <alignment horizontal="left" wrapText="1"/>
    </xf>
    <xf numFmtId="0" fontId="7" fillId="6" borderId="10" xfId="0" applyFont="1" applyFill="1" applyBorder="1" applyAlignment="1">
      <alignment horizontal="right"/>
    </xf>
    <xf numFmtId="0" fontId="7" fillId="6" borderId="10" xfId="0" applyFont="1" applyFill="1" applyBorder="1"/>
    <xf numFmtId="4" fontId="8" fillId="6" borderId="15" xfId="0" applyNumberFormat="1" applyFont="1" applyFill="1" applyBorder="1"/>
    <xf numFmtId="164" fontId="3" fillId="8" borderId="2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/>
    </xf>
    <xf numFmtId="164" fontId="8" fillId="0" borderId="0" xfId="0" applyNumberFormat="1" applyFont="1"/>
    <xf numFmtId="164" fontId="3" fillId="0" borderId="0" xfId="2" applyFont="1" applyFill="1" applyBorder="1" applyAlignment="1">
      <alignment vertical="center"/>
    </xf>
    <xf numFmtId="164" fontId="27" fillId="0" borderId="0" xfId="2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1" fillId="0" borderId="0" xfId="2" applyBorder="1"/>
    <xf numFmtId="168" fontId="1" fillId="0" borderId="0" xfId="2" applyNumberFormat="1" applyBorder="1"/>
    <xf numFmtId="4" fontId="3" fillId="0" borderId="0" xfId="0" applyNumberFormat="1" applyFont="1" applyAlignment="1">
      <alignment horizontal="center"/>
    </xf>
    <xf numFmtId="4" fontId="3" fillId="0" borderId="0" xfId="3" applyNumberFormat="1" applyFont="1" applyBorder="1"/>
    <xf numFmtId="4" fontId="3" fillId="0" borderId="0" xfId="0" applyNumberFormat="1" applyFont="1"/>
    <xf numFmtId="4" fontId="3" fillId="0" borderId="0" xfId="2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171" fontId="3" fillId="0" borderId="0" xfId="0" applyNumberFormat="1" applyFont="1" applyAlignment="1">
      <alignment horizontal="right"/>
    </xf>
    <xf numFmtId="4" fontId="3" fillId="0" borderId="0" xfId="2" applyNumberFormat="1" applyFont="1" applyBorder="1"/>
    <xf numFmtId="9" fontId="3" fillId="0" borderId="0" xfId="0" applyNumberFormat="1" applyFont="1" applyAlignment="1">
      <alignment horizontal="right"/>
    </xf>
    <xf numFmtId="10" fontId="3" fillId="0" borderId="0" xfId="3" applyNumberFormat="1" applyFont="1" applyBorder="1" applyAlignment="1">
      <alignment horizontal="center"/>
    </xf>
    <xf numFmtId="4" fontId="3" fillId="0" borderId="0" xfId="2" applyNumberFormat="1" applyFont="1" applyBorder="1" applyAlignment="1"/>
    <xf numFmtId="4" fontId="15" fillId="0" borderId="0" xfId="2" applyNumberFormat="1" applyFont="1" applyBorder="1" applyAlignment="1">
      <alignment horizontal="center"/>
    </xf>
    <xf numFmtId="9" fontId="14" fillId="0" borderId="0" xfId="0" applyNumberFormat="1" applyFont="1" applyAlignment="1">
      <alignment horizontal="right"/>
    </xf>
    <xf numFmtId="4" fontId="14" fillId="0" borderId="0" xfId="2" applyNumberFormat="1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 horizontal="right"/>
    </xf>
    <xf numFmtId="0" fontId="32" fillId="0" borderId="0" xfId="0" applyFont="1"/>
    <xf numFmtId="9" fontId="5" fillId="0" borderId="0" xfId="0" applyNumberFormat="1" applyFont="1" applyAlignment="1">
      <alignment horizontal="right"/>
    </xf>
    <xf numFmtId="4" fontId="5" fillId="0" borderId="0" xfId="2" applyNumberFormat="1" applyFont="1" applyBorder="1"/>
    <xf numFmtId="4" fontId="8" fillId="0" borderId="0" xfId="2" applyNumberFormat="1" applyFont="1" applyBorder="1" applyAlignment="1">
      <alignment horizontal="center"/>
    </xf>
    <xf numFmtId="4" fontId="14" fillId="0" borderId="0" xfId="2" applyNumberFormat="1" applyFont="1" applyBorder="1"/>
    <xf numFmtId="164" fontId="7" fillId="0" borderId="0" xfId="2" applyFont="1" applyBorder="1" applyAlignme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170" fontId="3" fillId="0" borderId="0" xfId="0" applyNumberFormat="1" applyFont="1" applyAlignment="1">
      <alignment horizontal="left"/>
    </xf>
    <xf numFmtId="164" fontId="1" fillId="0" borderId="0" xfId="2" applyBorder="1" applyAlignment="1"/>
    <xf numFmtId="168" fontId="1" fillId="0" borderId="0" xfId="2" applyNumberFormat="1" applyBorder="1" applyAlignment="1"/>
    <xf numFmtId="0" fontId="10" fillId="3" borderId="2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/>
    </xf>
    <xf numFmtId="164" fontId="10" fillId="3" borderId="2" xfId="2" applyFont="1" applyFill="1" applyBorder="1" applyAlignment="1">
      <alignment horizontal="center"/>
    </xf>
    <xf numFmtId="164" fontId="10" fillId="3" borderId="2" xfId="2" applyFont="1" applyFill="1" applyBorder="1" applyAlignment="1">
      <alignment horizontal="right"/>
    </xf>
    <xf numFmtId="164" fontId="10" fillId="4" borderId="2" xfId="2" applyFont="1" applyFill="1" applyBorder="1" applyAlignment="1">
      <alignment horizontal="center"/>
    </xf>
    <xf numFmtId="0" fontId="10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164" fontId="10" fillId="5" borderId="2" xfId="2" applyFont="1" applyFill="1" applyBorder="1" applyAlignment="1">
      <alignment horizontal="center"/>
    </xf>
    <xf numFmtId="164" fontId="23" fillId="0" borderId="0" xfId="2" applyFont="1" applyBorder="1" applyAlignment="1">
      <alignment horizontal="center"/>
    </xf>
    <xf numFmtId="2" fontId="10" fillId="6" borderId="2" xfId="0" applyNumberFormat="1" applyFont="1" applyFill="1" applyBorder="1" applyAlignment="1">
      <alignment horizontal="center" vertical="top"/>
    </xf>
    <xf numFmtId="0" fontId="10" fillId="6" borderId="2" xfId="0" applyFont="1" applyFill="1" applyBorder="1"/>
    <xf numFmtId="0" fontId="9" fillId="6" borderId="2" xfId="0" applyFont="1" applyFill="1" applyBorder="1"/>
    <xf numFmtId="0" fontId="9" fillId="6" borderId="2" xfId="0" applyFont="1" applyFill="1" applyBorder="1" applyAlignment="1">
      <alignment horizontal="center"/>
    </xf>
    <xf numFmtId="0" fontId="9" fillId="6" borderId="2" xfId="2" applyNumberFormat="1" applyFont="1" applyFill="1" applyBorder="1" applyAlignment="1"/>
    <xf numFmtId="0" fontId="9" fillId="6" borderId="2" xfId="2" applyNumberFormat="1" applyFont="1" applyFill="1" applyBorder="1" applyAlignment="1">
      <alignment horizontal="right"/>
    </xf>
    <xf numFmtId="164" fontId="9" fillId="7" borderId="2" xfId="2" applyFont="1" applyFill="1" applyBorder="1" applyAlignment="1"/>
    <xf numFmtId="0" fontId="10" fillId="7" borderId="2" xfId="0" applyFont="1" applyFill="1" applyBorder="1" applyAlignment="1">
      <alignment horizontal="left" vertical="top"/>
    </xf>
    <xf numFmtId="0" fontId="10" fillId="7" borderId="2" xfId="0" applyFont="1" applyFill="1" applyBorder="1"/>
    <xf numFmtId="0" fontId="9" fillId="8" borderId="2" xfId="0" applyFont="1" applyFill="1" applyBorder="1" applyAlignment="1">
      <alignment horizontal="center"/>
    </xf>
    <xf numFmtId="164" fontId="9" fillId="8" borderId="2" xfId="2" applyFont="1" applyFill="1" applyBorder="1" applyAlignment="1"/>
    <xf numFmtId="164" fontId="21" fillId="0" borderId="0" xfId="2" applyFont="1" applyBorder="1" applyAlignment="1"/>
    <xf numFmtId="2" fontId="9" fillId="6" borderId="2" xfId="0" applyNumberFormat="1" applyFont="1" applyFill="1" applyBorder="1" applyAlignment="1">
      <alignment horizontal="center" vertical="top"/>
    </xf>
    <xf numFmtId="4" fontId="9" fillId="6" borderId="2" xfId="0" applyNumberFormat="1" applyFont="1" applyFill="1" applyBorder="1" applyAlignment="1">
      <alignment horizontal="center"/>
    </xf>
    <xf numFmtId="0" fontId="9" fillId="6" borderId="2" xfId="2" applyNumberFormat="1" applyFont="1" applyFill="1" applyBorder="1" applyAlignment="1">
      <alignment horizontal="center"/>
    </xf>
    <xf numFmtId="2" fontId="9" fillId="6" borderId="2" xfId="2" applyNumberFormat="1" applyFont="1" applyFill="1" applyBorder="1" applyAlignment="1"/>
    <xf numFmtId="4" fontId="9" fillId="6" borderId="2" xfId="2" applyNumberFormat="1" applyFont="1" applyFill="1" applyBorder="1" applyAlignment="1">
      <alignment horizontal="right"/>
    </xf>
    <xf numFmtId="2" fontId="9" fillId="7" borderId="2" xfId="0" applyNumberFormat="1" applyFont="1" applyFill="1" applyBorder="1" applyAlignment="1">
      <alignment horizontal="right"/>
    </xf>
    <xf numFmtId="10" fontId="9" fillId="7" borderId="2" xfId="2" applyNumberFormat="1" applyFont="1" applyFill="1" applyBorder="1" applyAlignment="1"/>
    <xf numFmtId="2" fontId="9" fillId="6" borderId="2" xfId="0" applyNumberFormat="1" applyFont="1" applyFill="1" applyBorder="1" applyAlignment="1">
      <alignment horizontal="center"/>
    </xf>
    <xf numFmtId="4" fontId="9" fillId="6" borderId="2" xfId="2" applyNumberFormat="1" applyFont="1" applyFill="1" applyBorder="1" applyAlignment="1"/>
    <xf numFmtId="0" fontId="9" fillId="6" borderId="2" xfId="0" applyFont="1" applyFill="1" applyBorder="1" applyAlignment="1">
      <alignment horizontal="center" vertical="top"/>
    </xf>
    <xf numFmtId="0" fontId="10" fillId="6" borderId="2" xfId="0" applyFont="1" applyFill="1" applyBorder="1" applyAlignment="1">
      <alignment horizontal="center"/>
    </xf>
    <xf numFmtId="0" fontId="10" fillId="6" borderId="2" xfId="2" applyNumberFormat="1" applyFont="1" applyFill="1" applyBorder="1" applyAlignment="1">
      <alignment horizontal="center"/>
    </xf>
    <xf numFmtId="0" fontId="10" fillId="6" borderId="2" xfId="2" applyNumberFormat="1" applyFont="1" applyFill="1" applyBorder="1" applyAlignment="1"/>
    <xf numFmtId="170" fontId="10" fillId="6" borderId="2" xfId="2" applyNumberFormat="1" applyFont="1" applyFill="1" applyBorder="1" applyAlignment="1">
      <alignment horizontal="right"/>
    </xf>
    <xf numFmtId="167" fontId="9" fillId="7" borderId="2" xfId="2" applyNumberFormat="1" applyFont="1" applyFill="1" applyBorder="1" applyAlignment="1"/>
    <xf numFmtId="174" fontId="10" fillId="8" borderId="2" xfId="2" applyNumberFormat="1" applyFont="1" applyFill="1" applyBorder="1" applyAlignment="1"/>
    <xf numFmtId="2" fontId="9" fillId="6" borderId="2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/>
    </xf>
    <xf numFmtId="170" fontId="10" fillId="8" borderId="2" xfId="2" applyNumberFormat="1" applyFont="1" applyFill="1" applyBorder="1" applyAlignment="1"/>
    <xf numFmtId="0" fontId="10" fillId="6" borderId="2" xfId="0" applyFont="1" applyFill="1" applyBorder="1" applyAlignment="1">
      <alignment horizontal="left"/>
    </xf>
    <xf numFmtId="4" fontId="9" fillId="8" borderId="2" xfId="0" applyNumberFormat="1" applyFont="1" applyFill="1" applyBorder="1"/>
    <xf numFmtId="0" fontId="31" fillId="6" borderId="2" xfId="0" applyFont="1" applyFill="1" applyBorder="1" applyAlignment="1">
      <alignment horizontal="left"/>
    </xf>
    <xf numFmtId="2" fontId="31" fillId="6" borderId="2" xfId="0" applyNumberFormat="1" applyFont="1" applyFill="1" applyBorder="1" applyAlignment="1">
      <alignment horizontal="center"/>
    </xf>
    <xf numFmtId="0" fontId="31" fillId="6" borderId="2" xfId="2" applyNumberFormat="1" applyFont="1" applyFill="1" applyBorder="1" applyAlignment="1">
      <alignment horizontal="center"/>
    </xf>
    <xf numFmtId="4" fontId="31" fillId="6" borderId="2" xfId="2" applyNumberFormat="1" applyFont="1" applyFill="1" applyBorder="1" applyAlignment="1"/>
    <xf numFmtId="4" fontId="31" fillId="6" borderId="2" xfId="2" applyNumberFormat="1" applyFont="1" applyFill="1" applyBorder="1" applyAlignment="1">
      <alignment horizontal="right"/>
    </xf>
    <xf numFmtId="0" fontId="12" fillId="6" borderId="2" xfId="0" applyFont="1" applyFill="1" applyBorder="1" applyAlignment="1">
      <alignment horizontal="left"/>
    </xf>
    <xf numFmtId="2" fontId="12" fillId="6" borderId="2" xfId="0" applyNumberFormat="1" applyFont="1" applyFill="1" applyBorder="1" applyAlignment="1">
      <alignment horizontal="center"/>
    </xf>
    <xf numFmtId="0" fontId="12" fillId="6" borderId="2" xfId="2" applyNumberFormat="1" applyFont="1" applyFill="1" applyBorder="1" applyAlignment="1">
      <alignment horizontal="center"/>
    </xf>
    <xf numFmtId="4" fontId="12" fillId="6" borderId="2" xfId="2" applyNumberFormat="1" applyFont="1" applyFill="1" applyBorder="1" applyAlignment="1"/>
    <xf numFmtId="170" fontId="12" fillId="6" borderId="2" xfId="2" applyNumberFormat="1" applyFont="1" applyFill="1" applyBorder="1" applyAlignment="1">
      <alignment horizontal="right"/>
    </xf>
    <xf numFmtId="0" fontId="9" fillId="6" borderId="2" xfId="0" applyFont="1" applyFill="1" applyBorder="1" applyAlignment="1">
      <alignment horizontal="left"/>
    </xf>
    <xf numFmtId="164" fontId="31" fillId="6" borderId="2" xfId="2" applyFont="1" applyFill="1" applyBorder="1" applyAlignment="1">
      <alignment horizontal="center"/>
    </xf>
    <xf numFmtId="164" fontId="31" fillId="6" borderId="2" xfId="2" applyFont="1" applyFill="1" applyBorder="1" applyAlignment="1"/>
    <xf numFmtId="164" fontId="31" fillId="6" borderId="2" xfId="2" applyFont="1" applyFill="1" applyBorder="1" applyAlignment="1">
      <alignment horizontal="right"/>
    </xf>
    <xf numFmtId="0" fontId="31" fillId="6" borderId="2" xfId="0" applyFont="1" applyFill="1" applyBorder="1" applyAlignment="1">
      <alignment horizontal="left" vertical="top"/>
    </xf>
    <xf numFmtId="0" fontId="31" fillId="6" borderId="2" xfId="0" applyFont="1" applyFill="1" applyBorder="1" applyAlignment="1">
      <alignment horizontal="center" vertical="top"/>
    </xf>
    <xf numFmtId="164" fontId="31" fillId="6" borderId="2" xfId="2" applyFont="1" applyFill="1" applyBorder="1" applyAlignment="1">
      <alignment horizontal="center" vertical="top"/>
    </xf>
    <xf numFmtId="164" fontId="31" fillId="6" borderId="2" xfId="2" applyFont="1" applyFill="1" applyBorder="1" applyAlignment="1">
      <alignment vertical="top"/>
    </xf>
    <xf numFmtId="164" fontId="31" fillId="6" borderId="2" xfId="2" applyFont="1" applyFill="1" applyBorder="1" applyAlignment="1">
      <alignment horizontal="right" vertical="top"/>
    </xf>
    <xf numFmtId="0" fontId="10" fillId="6" borderId="2" xfId="0" applyFont="1" applyFill="1" applyBorder="1" applyAlignment="1">
      <alignment horizontal="left" vertical="top"/>
    </xf>
    <xf numFmtId="0" fontId="10" fillId="6" borderId="2" xfId="0" applyFont="1" applyFill="1" applyBorder="1" applyAlignment="1">
      <alignment horizontal="center" vertical="top"/>
    </xf>
    <xf numFmtId="164" fontId="10" fillId="6" borderId="2" xfId="2" applyFont="1" applyFill="1" applyBorder="1" applyAlignment="1">
      <alignment horizontal="center" vertical="top"/>
    </xf>
    <xf numFmtId="164" fontId="10" fillId="6" borderId="2" xfId="2" applyFont="1" applyFill="1" applyBorder="1" applyAlignment="1">
      <alignment vertical="top"/>
    </xf>
    <xf numFmtId="170" fontId="10" fillId="6" borderId="2" xfId="2" applyNumberFormat="1" applyFont="1" applyFill="1" applyBorder="1" applyAlignment="1">
      <alignment horizontal="right" vertical="top"/>
    </xf>
    <xf numFmtId="2" fontId="12" fillId="2" borderId="1" xfId="1" applyNumberFormat="1" applyFont="1" applyBorder="1" applyAlignment="1">
      <alignment horizontal="center" vertical="top" shrinkToFit="1"/>
    </xf>
    <xf numFmtId="0" fontId="12" fillId="2" borderId="1" xfId="1" applyFont="1" applyBorder="1" applyAlignment="1">
      <alignment horizontal="left" vertical="top"/>
    </xf>
    <xf numFmtId="0" fontId="31" fillId="2" borderId="1" xfId="1" applyFont="1" applyBorder="1" applyAlignment="1">
      <alignment horizontal="left"/>
    </xf>
    <xf numFmtId="0" fontId="31" fillId="2" borderId="1" xfId="1" applyFont="1" applyBorder="1" applyAlignment="1">
      <alignment horizontal="center"/>
    </xf>
    <xf numFmtId="0" fontId="31" fillId="2" borderId="1" xfId="1" applyFont="1" applyBorder="1" applyAlignment="1">
      <alignment horizontal="right"/>
    </xf>
    <xf numFmtId="2" fontId="31" fillId="2" borderId="1" xfId="1" applyNumberFormat="1" applyFont="1" applyBorder="1" applyAlignment="1">
      <alignment horizontal="center" vertical="top" shrinkToFit="1"/>
    </xf>
    <xf numFmtId="0" fontId="31" fillId="2" borderId="1" xfId="1" applyFont="1" applyBorder="1" applyAlignment="1">
      <alignment horizontal="left" vertical="top"/>
    </xf>
    <xf numFmtId="4" fontId="31" fillId="2" borderId="1" xfId="1" applyNumberFormat="1" applyFont="1" applyBorder="1" applyAlignment="1">
      <alignment horizontal="center" vertical="top" shrinkToFit="1"/>
    </xf>
    <xf numFmtId="0" fontId="31" fillId="2" borderId="1" xfId="1" applyFont="1" applyBorder="1" applyAlignment="1">
      <alignment horizontal="center" vertical="top"/>
    </xf>
    <xf numFmtId="2" fontId="31" fillId="2" borderId="1" xfId="1" applyNumberFormat="1" applyFont="1" applyBorder="1" applyAlignment="1">
      <alignment horizontal="right" vertical="top" shrinkToFit="1"/>
    </xf>
    <xf numFmtId="4" fontId="31" fillId="2" borderId="1" xfId="1" applyNumberFormat="1" applyFont="1" applyBorder="1" applyAlignment="1">
      <alignment horizontal="right" vertical="top" shrinkToFit="1"/>
    </xf>
    <xf numFmtId="0" fontId="12" fillId="2" borderId="1" xfId="1" applyFont="1" applyBorder="1" applyAlignment="1">
      <alignment horizontal="left"/>
    </xf>
    <xf numFmtId="0" fontId="12" fillId="2" borderId="1" xfId="1" applyFont="1" applyBorder="1" applyAlignment="1">
      <alignment horizontal="center"/>
    </xf>
    <xf numFmtId="170" fontId="12" fillId="2" borderId="1" xfId="1" applyNumberFormat="1" applyFont="1" applyBorder="1" applyAlignment="1">
      <alignment horizontal="right"/>
    </xf>
    <xf numFmtId="164" fontId="10" fillId="8" borderId="2" xfId="2" applyFont="1" applyFill="1" applyBorder="1" applyAlignment="1"/>
    <xf numFmtId="2" fontId="31" fillId="2" borderId="1" xfId="1" applyNumberFormat="1" applyFont="1" applyBorder="1" applyAlignment="1">
      <alignment horizontal="center" vertical="center" shrinkToFit="1"/>
    </xf>
    <xf numFmtId="170" fontId="9" fillId="8" borderId="2" xfId="2" applyNumberFormat="1" applyFont="1" applyFill="1" applyBorder="1" applyAlignment="1"/>
    <xf numFmtId="170" fontId="10" fillId="8" borderId="2" xfId="0" applyNumberFormat="1" applyFont="1" applyFill="1" applyBorder="1" applyAlignment="1">
      <alignment horizontal="center"/>
    </xf>
    <xf numFmtId="4" fontId="9" fillId="8" borderId="2" xfId="0" applyNumberFormat="1" applyFont="1" applyFill="1" applyBorder="1" applyAlignment="1">
      <alignment horizontal="center"/>
    </xf>
    <xf numFmtId="4" fontId="9" fillId="8" borderId="2" xfId="0" applyNumberFormat="1" applyFont="1" applyFill="1" applyBorder="1" applyAlignment="1">
      <alignment horizontal="right"/>
    </xf>
    <xf numFmtId="168" fontId="10" fillId="8" borderId="2" xfId="2" applyNumberFormat="1" applyFont="1" applyFill="1" applyBorder="1" applyAlignment="1"/>
    <xf numFmtId="2" fontId="31" fillId="2" borderId="30" xfId="1" applyNumberFormat="1" applyFont="1" applyBorder="1" applyAlignment="1">
      <alignment horizontal="center" vertical="top" shrinkToFit="1"/>
    </xf>
    <xf numFmtId="0" fontId="31" fillId="2" borderId="30" xfId="1" applyFont="1" applyBorder="1" applyAlignment="1">
      <alignment horizontal="left" vertical="top"/>
    </xf>
    <xf numFmtId="0" fontId="31" fillId="2" borderId="30" xfId="1" applyFont="1" applyBorder="1" applyAlignment="1">
      <alignment horizontal="center" vertical="top"/>
    </xf>
    <xf numFmtId="4" fontId="31" fillId="2" borderId="30" xfId="1" applyNumberFormat="1" applyFont="1" applyBorder="1" applyAlignment="1">
      <alignment horizontal="right" vertical="top" shrinkToFit="1"/>
    </xf>
    <xf numFmtId="2" fontId="31" fillId="2" borderId="2" xfId="1" applyNumberFormat="1" applyFont="1" applyBorder="1" applyAlignment="1">
      <alignment horizontal="center" vertical="top" shrinkToFit="1"/>
    </xf>
    <xf numFmtId="0" fontId="31" fillId="2" borderId="2" xfId="1" applyFont="1" applyBorder="1" applyAlignment="1">
      <alignment horizontal="left" vertical="top"/>
    </xf>
    <xf numFmtId="0" fontId="31" fillId="2" borderId="2" xfId="1" applyFont="1" applyBorder="1" applyAlignment="1">
      <alignment horizontal="center" vertical="top"/>
    </xf>
    <xf numFmtId="4" fontId="31" fillId="2" borderId="2" xfId="1" applyNumberFormat="1" applyFont="1" applyBorder="1" applyAlignment="1">
      <alignment horizontal="right" vertical="top" shrinkToFit="1"/>
    </xf>
    <xf numFmtId="0" fontId="12" fillId="2" borderId="2" xfId="1" applyFont="1" applyBorder="1" applyAlignment="1">
      <alignment horizontal="left" vertical="top"/>
    </xf>
    <xf numFmtId="2" fontId="12" fillId="2" borderId="2" xfId="1" applyNumberFormat="1" applyFont="1" applyBorder="1" applyAlignment="1">
      <alignment horizontal="center" vertical="top" shrinkToFit="1"/>
    </xf>
    <xf numFmtId="0" fontId="12" fillId="2" borderId="2" xfId="1" applyFont="1" applyBorder="1" applyAlignment="1">
      <alignment horizontal="center" vertical="top"/>
    </xf>
    <xf numFmtId="4" fontId="12" fillId="2" borderId="2" xfId="1" applyNumberFormat="1" applyFont="1" applyBorder="1" applyAlignment="1">
      <alignment horizontal="right" vertical="top" shrinkToFit="1"/>
    </xf>
    <xf numFmtId="170" fontId="12" fillId="2" borderId="2" xfId="1" applyNumberFormat="1" applyFont="1" applyBorder="1" applyAlignment="1">
      <alignment horizontal="right" vertical="top" shrinkToFit="1"/>
    </xf>
    <xf numFmtId="0" fontId="12" fillId="2" borderId="31" xfId="1" applyFont="1" applyBorder="1" applyAlignment="1">
      <alignment horizontal="center" vertical="top"/>
    </xf>
    <xf numFmtId="0" fontId="12" fillId="2" borderId="31" xfId="1" applyFont="1" applyBorder="1" applyAlignment="1">
      <alignment horizontal="left" vertical="top"/>
    </xf>
    <xf numFmtId="0" fontId="31" fillId="2" borderId="31" xfId="1" applyFont="1" applyBorder="1" applyAlignment="1">
      <alignment horizontal="left"/>
    </xf>
    <xf numFmtId="0" fontId="31" fillId="2" borderId="31" xfId="1" applyFont="1" applyBorder="1" applyAlignment="1">
      <alignment horizontal="center"/>
    </xf>
    <xf numFmtId="0" fontId="31" fillId="2" borderId="31" xfId="1" applyFont="1" applyBorder="1" applyAlignment="1">
      <alignment horizontal="right"/>
    </xf>
    <xf numFmtId="2" fontId="12" fillId="2" borderId="31" xfId="1" applyNumberFormat="1" applyFont="1" applyBorder="1" applyAlignment="1">
      <alignment horizontal="center" vertical="top" shrinkToFit="1"/>
    </xf>
    <xf numFmtId="2" fontId="31" fillId="2" borderId="31" xfId="1" applyNumberFormat="1" applyFont="1" applyBorder="1" applyAlignment="1">
      <alignment horizontal="center" vertical="top" shrinkToFit="1"/>
    </xf>
    <xf numFmtId="0" fontId="31" fillId="2" borderId="31" xfId="1" applyFont="1" applyBorder="1" applyAlignment="1">
      <alignment horizontal="left" vertical="top"/>
    </xf>
    <xf numFmtId="0" fontId="31" fillId="2" borderId="31" xfId="1" applyFont="1" applyBorder="1" applyAlignment="1">
      <alignment horizontal="center" vertical="top"/>
    </xf>
    <xf numFmtId="4" fontId="31" fillId="2" borderId="31" xfId="1" applyNumberFormat="1" applyFont="1" applyBorder="1" applyAlignment="1">
      <alignment horizontal="right" vertical="top" shrinkToFit="1"/>
    </xf>
    <xf numFmtId="0" fontId="12" fillId="2" borderId="31" xfId="1" applyFont="1" applyBorder="1" applyAlignment="1">
      <alignment horizontal="left"/>
    </xf>
    <xf numFmtId="0" fontId="12" fillId="2" borderId="31" xfId="1" applyFont="1" applyBorder="1" applyAlignment="1">
      <alignment horizontal="center"/>
    </xf>
    <xf numFmtId="170" fontId="12" fillId="2" borderId="31" xfId="1" applyNumberFormat="1" applyFont="1" applyBorder="1" applyAlignment="1">
      <alignment horizontal="right"/>
    </xf>
    <xf numFmtId="4" fontId="31" fillId="2" borderId="31" xfId="1" applyNumberFormat="1" applyFont="1" applyBorder="1" applyAlignment="1">
      <alignment horizontal="center" vertical="top" shrinkToFit="1"/>
    </xf>
    <xf numFmtId="2" fontId="31" fillId="2" borderId="31" xfId="1" applyNumberFormat="1" applyFont="1" applyBorder="1" applyAlignment="1">
      <alignment horizontal="right" vertical="top" shrinkToFit="1"/>
    </xf>
    <xf numFmtId="2" fontId="31" fillId="2" borderId="32" xfId="1" applyNumberFormat="1" applyFont="1" applyBorder="1" applyAlignment="1">
      <alignment horizontal="center" vertical="top" shrinkToFit="1"/>
    </xf>
    <xf numFmtId="0" fontId="31" fillId="2" borderId="32" xfId="1" applyFont="1" applyBorder="1" applyAlignment="1">
      <alignment horizontal="left" vertical="top"/>
    </xf>
    <xf numFmtId="0" fontId="31" fillId="2" borderId="32" xfId="1" applyFont="1" applyBorder="1" applyAlignment="1">
      <alignment horizontal="center" vertical="top"/>
    </xf>
    <xf numFmtId="4" fontId="31" fillId="2" borderId="32" xfId="1" applyNumberFormat="1" applyFont="1" applyBorder="1" applyAlignment="1">
      <alignment horizontal="right" vertical="top" shrinkToFit="1"/>
    </xf>
    <xf numFmtId="0" fontId="12" fillId="2" borderId="33" xfId="1" applyFont="1" applyBorder="1" applyAlignment="1">
      <alignment horizontal="center" vertical="top"/>
    </xf>
    <xf numFmtId="0" fontId="12" fillId="2" borderId="33" xfId="1" applyFont="1" applyBorder="1" applyAlignment="1">
      <alignment horizontal="left" vertical="top"/>
    </xf>
    <xf numFmtId="0" fontId="31" fillId="2" borderId="33" xfId="1" applyFont="1" applyBorder="1" applyAlignment="1">
      <alignment horizontal="left"/>
    </xf>
    <xf numFmtId="0" fontId="31" fillId="2" borderId="33" xfId="1" applyFont="1" applyBorder="1" applyAlignment="1">
      <alignment horizontal="center"/>
    </xf>
    <xf numFmtId="0" fontId="31" fillId="2" borderId="33" xfId="1" applyFont="1" applyBorder="1" applyAlignment="1">
      <alignment horizontal="right"/>
    </xf>
    <xf numFmtId="2" fontId="12" fillId="2" borderId="31" xfId="1" applyNumberFormat="1" applyFont="1" applyBorder="1" applyAlignment="1">
      <alignment horizontal="left"/>
    </xf>
    <xf numFmtId="0" fontId="31" fillId="2" borderId="31" xfId="1" applyFont="1" applyBorder="1" applyAlignment="1">
      <alignment horizontal="left" vertical="center"/>
    </xf>
    <xf numFmtId="4" fontId="31" fillId="2" borderId="31" xfId="1" applyNumberFormat="1" applyFont="1" applyBorder="1" applyAlignment="1">
      <alignment horizontal="right" vertical="center" shrinkToFit="1"/>
    </xf>
    <xf numFmtId="2" fontId="31" fillId="2" borderId="31" xfId="1" applyNumberFormat="1" applyFont="1" applyBorder="1" applyAlignment="1">
      <alignment horizontal="center" vertical="center" shrinkToFit="1"/>
    </xf>
    <xf numFmtId="0" fontId="12" fillId="2" borderId="33" xfId="1" applyFont="1" applyBorder="1" applyAlignment="1">
      <alignment horizontal="center" vertical="center"/>
    </xf>
    <xf numFmtId="0" fontId="12" fillId="2" borderId="33" xfId="1" applyFont="1" applyBorder="1" applyAlignment="1">
      <alignment horizontal="left"/>
    </xf>
    <xf numFmtId="0" fontId="31" fillId="2" borderId="33" xfId="1" applyFont="1" applyBorder="1" applyAlignment="1">
      <alignment horizontal="left" vertical="center"/>
    </xf>
    <xf numFmtId="0" fontId="31" fillId="2" borderId="33" xfId="1" applyFont="1" applyBorder="1" applyAlignment="1">
      <alignment horizontal="center" vertical="center"/>
    </xf>
    <xf numFmtId="0" fontId="31" fillId="2" borderId="33" xfId="1" applyFont="1" applyBorder="1" applyAlignment="1">
      <alignment horizontal="right" vertical="center"/>
    </xf>
    <xf numFmtId="2" fontId="31" fillId="2" borderId="32" xfId="1" applyNumberFormat="1" applyFont="1" applyBorder="1" applyAlignment="1">
      <alignment horizontal="center" vertical="center" shrinkToFit="1"/>
    </xf>
    <xf numFmtId="4" fontId="31" fillId="2" borderId="32" xfId="1" applyNumberFormat="1" applyFont="1" applyBorder="1" applyAlignment="1">
      <alignment horizontal="right" vertical="center" shrinkToFit="1"/>
    </xf>
    <xf numFmtId="164" fontId="9" fillId="7" borderId="10" xfId="2" applyFont="1" applyFill="1" applyBorder="1" applyAlignment="1"/>
    <xf numFmtId="2" fontId="9" fillId="7" borderId="10" xfId="0" applyNumberFormat="1" applyFont="1" applyFill="1" applyBorder="1" applyAlignment="1">
      <alignment horizontal="right"/>
    </xf>
    <xf numFmtId="167" fontId="9" fillId="7" borderId="10" xfId="2" applyNumberFormat="1" applyFont="1" applyFill="1" applyBorder="1" applyAlignment="1"/>
    <xf numFmtId="164" fontId="9" fillId="8" borderId="10" xfId="2" applyFont="1" applyFill="1" applyBorder="1" applyAlignment="1"/>
    <xf numFmtId="2" fontId="31" fillId="2" borderId="2" xfId="1" applyNumberFormat="1" applyFont="1" applyBorder="1" applyAlignment="1">
      <alignment horizontal="center" vertical="center" shrinkToFit="1"/>
    </xf>
    <xf numFmtId="4" fontId="12" fillId="2" borderId="2" xfId="1" applyNumberFormat="1" applyFont="1" applyBorder="1" applyAlignment="1">
      <alignment horizontal="right" vertical="center" shrinkToFit="1"/>
    </xf>
    <xf numFmtId="170" fontId="12" fillId="2" borderId="2" xfId="1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center"/>
    </xf>
    <xf numFmtId="0" fontId="9" fillId="0" borderId="0" xfId="0" applyFont="1"/>
    <xf numFmtId="170" fontId="12" fillId="0" borderId="0" xfId="0" applyNumberFormat="1" applyFont="1" applyAlignment="1">
      <alignment horizontal="right"/>
    </xf>
    <xf numFmtId="170" fontId="10" fillId="0" borderId="0" xfId="0" applyNumberFormat="1" applyFont="1"/>
    <xf numFmtId="170" fontId="10" fillId="0" borderId="10" xfId="2" applyNumberFormat="1" applyFont="1" applyFill="1" applyBorder="1" applyAlignment="1"/>
    <xf numFmtId="170" fontId="10" fillId="0" borderId="0" xfId="2" applyNumberFormat="1" applyFont="1" applyFill="1" applyBorder="1" applyAlignment="1"/>
    <xf numFmtId="0" fontId="0" fillId="3" borderId="2" xfId="0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2" xfId="0" applyFill="1" applyBorder="1" applyAlignment="1">
      <alignment horizontal="right" wrapText="1"/>
    </xf>
    <xf numFmtId="164" fontId="3" fillId="4" borderId="2" xfId="2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164" fontId="3" fillId="5" borderId="2" xfId="2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wrapText="1"/>
    </xf>
    <xf numFmtId="0" fontId="30" fillId="7" borderId="2" xfId="0" applyFont="1" applyFill="1" applyBorder="1" applyAlignment="1">
      <alignment wrapText="1"/>
    </xf>
    <xf numFmtId="0" fontId="30" fillId="8" borderId="2" xfId="0" applyFont="1" applyFill="1" applyBorder="1" applyAlignment="1">
      <alignment wrapText="1"/>
    </xf>
    <xf numFmtId="0" fontId="3" fillId="3" borderId="9" xfId="0" applyFont="1" applyFill="1" applyBorder="1" applyAlignment="1">
      <alignment horizontal="right" wrapText="1"/>
    </xf>
    <xf numFmtId="4" fontId="12" fillId="12" borderId="2" xfId="0" applyNumberFormat="1" applyFont="1" applyFill="1" applyBorder="1" applyAlignment="1">
      <alignment horizontal="center" wrapText="1"/>
    </xf>
    <xf numFmtId="0" fontId="12" fillId="12" borderId="2" xfId="0" applyFont="1" applyFill="1" applyBorder="1" applyAlignment="1">
      <alignment wrapText="1"/>
    </xf>
    <xf numFmtId="0" fontId="31" fillId="12" borderId="2" xfId="0" applyFont="1" applyFill="1" applyBorder="1" applyAlignment="1">
      <alignment wrapText="1"/>
    </xf>
    <xf numFmtId="0" fontId="31" fillId="12" borderId="2" xfId="0" applyFont="1" applyFill="1" applyBorder="1" applyAlignment="1">
      <alignment horizontal="center" wrapText="1"/>
    </xf>
    <xf numFmtId="0" fontId="31" fillId="12" borderId="9" xfId="0" applyFont="1" applyFill="1" applyBorder="1" applyAlignment="1">
      <alignment horizontal="right" wrapText="1"/>
    </xf>
    <xf numFmtId="0" fontId="31" fillId="7" borderId="2" xfId="0" applyFont="1" applyFill="1" applyBorder="1" applyAlignment="1">
      <alignment wrapText="1"/>
    </xf>
    <xf numFmtId="0" fontId="31" fillId="8" borderId="2" xfId="0" applyFont="1" applyFill="1" applyBorder="1" applyAlignment="1">
      <alignment wrapText="1"/>
    </xf>
    <xf numFmtId="4" fontId="31" fillId="12" borderId="2" xfId="0" applyNumberFormat="1" applyFont="1" applyFill="1" applyBorder="1" applyAlignment="1">
      <alignment horizontal="center" wrapText="1"/>
    </xf>
    <xf numFmtId="0" fontId="9" fillId="12" borderId="2" xfId="0" applyFont="1" applyFill="1" applyBorder="1" applyAlignment="1">
      <alignment horizontal="left" wrapText="1"/>
    </xf>
    <xf numFmtId="2" fontId="9" fillId="12" borderId="2" xfId="0" applyNumberFormat="1" applyFont="1" applyFill="1" applyBorder="1" applyAlignment="1">
      <alignment horizontal="center" wrapText="1"/>
    </xf>
    <xf numFmtId="0" fontId="9" fillId="12" borderId="2" xfId="2" applyNumberFormat="1" applyFont="1" applyFill="1" applyBorder="1" applyAlignment="1">
      <alignment horizontal="center" wrapText="1"/>
    </xf>
    <xf numFmtId="4" fontId="9" fillId="12" borderId="2" xfId="2" applyNumberFormat="1" applyFont="1" applyFill="1" applyBorder="1" applyAlignment="1">
      <alignment wrapText="1"/>
    </xf>
    <xf numFmtId="4" fontId="9" fillId="12" borderId="9" xfId="2" applyNumberFormat="1" applyFont="1" applyFill="1" applyBorder="1" applyAlignment="1">
      <alignment horizontal="right" wrapText="1"/>
    </xf>
    <xf numFmtId="164" fontId="31" fillId="8" borderId="2" xfId="0" applyNumberFormat="1" applyFont="1" applyFill="1" applyBorder="1" applyAlignment="1">
      <alignment wrapText="1"/>
    </xf>
    <xf numFmtId="0" fontId="10" fillId="12" borderId="2" xfId="0" applyFont="1" applyFill="1" applyBorder="1" applyAlignment="1">
      <alignment horizontal="left" wrapText="1"/>
    </xf>
    <xf numFmtId="170" fontId="10" fillId="12" borderId="9" xfId="2" applyNumberFormat="1" applyFont="1" applyFill="1" applyBorder="1" applyAlignment="1">
      <alignment horizontal="right" wrapText="1"/>
    </xf>
    <xf numFmtId="170" fontId="12" fillId="8" borderId="2" xfId="0" applyNumberFormat="1" applyFont="1" applyFill="1" applyBorder="1" applyAlignment="1">
      <alignment wrapText="1"/>
    </xf>
    <xf numFmtId="4" fontId="9" fillId="12" borderId="2" xfId="2" applyNumberFormat="1" applyFont="1" applyFill="1" applyBorder="1" applyAlignment="1">
      <alignment horizontal="center" wrapText="1"/>
    </xf>
    <xf numFmtId="4" fontId="9" fillId="12" borderId="2" xfId="0" applyNumberFormat="1" applyFont="1" applyFill="1" applyBorder="1" applyAlignment="1">
      <alignment horizontal="center" wrapText="1"/>
    </xf>
    <xf numFmtId="4" fontId="13" fillId="12" borderId="2" xfId="0" applyNumberFormat="1" applyFont="1" applyFill="1" applyBorder="1" applyAlignment="1">
      <alignment horizontal="center" wrapText="1"/>
    </xf>
    <xf numFmtId="170" fontId="31" fillId="7" borderId="2" xfId="0" applyNumberFormat="1" applyFont="1" applyFill="1" applyBorder="1" applyAlignment="1">
      <alignment wrapText="1"/>
    </xf>
    <xf numFmtId="4" fontId="33" fillId="12" borderId="2" xfId="0" applyNumberFormat="1" applyFont="1" applyFill="1" applyBorder="1" applyAlignment="1">
      <alignment horizontal="center" wrapText="1"/>
    </xf>
    <xf numFmtId="4" fontId="31" fillId="7" borderId="2" xfId="0" applyNumberFormat="1" applyFont="1" applyFill="1" applyBorder="1" applyAlignment="1">
      <alignment wrapText="1"/>
    </xf>
    <xf numFmtId="4" fontId="13" fillId="12" borderId="2" xfId="0" applyNumberFormat="1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wrapText="1"/>
    </xf>
    <xf numFmtId="0" fontId="13" fillId="12" borderId="2" xfId="0" applyFont="1" applyFill="1" applyBorder="1" applyAlignment="1">
      <alignment horizontal="center" wrapText="1"/>
    </xf>
    <xf numFmtId="4" fontId="13" fillId="12" borderId="2" xfId="0" applyNumberFormat="1" applyFont="1" applyFill="1" applyBorder="1" applyAlignment="1">
      <alignment wrapText="1"/>
    </xf>
    <xf numFmtId="170" fontId="12" fillId="12" borderId="2" xfId="0" applyNumberFormat="1" applyFont="1" applyFill="1" applyBorder="1" applyAlignment="1">
      <alignment horizontal="right" wrapText="1"/>
    </xf>
    <xf numFmtId="4" fontId="13" fillId="12" borderId="9" xfId="0" applyNumberFormat="1" applyFont="1" applyFill="1" applyBorder="1" applyAlignment="1">
      <alignment horizontal="right" wrapText="1"/>
    </xf>
    <xf numFmtId="4" fontId="31" fillId="12" borderId="2" xfId="0" applyNumberFormat="1" applyFont="1" applyFill="1" applyBorder="1" applyAlignment="1">
      <alignment wrapText="1"/>
    </xf>
    <xf numFmtId="170" fontId="12" fillId="12" borderId="9" xfId="0" applyNumberFormat="1" applyFont="1" applyFill="1" applyBorder="1" applyAlignment="1">
      <alignment horizontal="right" wrapText="1"/>
    </xf>
    <xf numFmtId="4" fontId="31" fillId="12" borderId="9" xfId="0" applyNumberFormat="1" applyFont="1" applyFill="1" applyBorder="1" applyAlignment="1">
      <alignment horizontal="right" wrapText="1"/>
    </xf>
    <xf numFmtId="170" fontId="31" fillId="8" borderId="2" xfId="0" applyNumberFormat="1" applyFont="1" applyFill="1" applyBorder="1" applyAlignment="1">
      <alignment wrapText="1"/>
    </xf>
    <xf numFmtId="4" fontId="9" fillId="12" borderId="2" xfId="2" applyNumberFormat="1" applyFont="1" applyFill="1" applyBorder="1" applyAlignment="1">
      <alignment horizontal="right" wrapText="1"/>
    </xf>
    <xf numFmtId="4" fontId="10" fillId="12" borderId="2" xfId="2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center" wrapText="1"/>
    </xf>
    <xf numFmtId="0" fontId="10" fillId="0" borderId="0" xfId="0" applyFont="1" applyAlignment="1">
      <alignment wrapText="1"/>
    </xf>
    <xf numFmtId="4" fontId="12" fillId="0" borderId="0" xfId="0" applyNumberFormat="1" applyFont="1" applyAlignment="1">
      <alignment horizontal="right" wrapText="1"/>
    </xf>
    <xf numFmtId="165" fontId="12" fillId="0" borderId="0" xfId="0" applyNumberFormat="1" applyFont="1" applyAlignment="1">
      <alignment wrapText="1"/>
    </xf>
    <xf numFmtId="164" fontId="7" fillId="0" borderId="0" xfId="2" applyFont="1" applyBorder="1"/>
    <xf numFmtId="9" fontId="3" fillId="0" borderId="0" xfId="3" applyFont="1" applyBorder="1"/>
    <xf numFmtId="4" fontId="3" fillId="0" borderId="0" xfId="0" applyNumberFormat="1" applyFont="1" applyAlignment="1">
      <alignment horizontal="right"/>
    </xf>
    <xf numFmtId="4" fontId="0" fillId="0" borderId="0" xfId="0" applyNumberFormat="1"/>
    <xf numFmtId="4" fontId="0" fillId="0" borderId="0" xfId="0" applyNumberFormat="1" applyAlignment="1">
      <alignment horizontal="right"/>
    </xf>
    <xf numFmtId="4" fontId="3" fillId="0" borderId="0" xfId="2" applyNumberFormat="1" applyFont="1" applyBorder="1" applyAlignment="1">
      <alignment horizontal="right"/>
    </xf>
    <xf numFmtId="170" fontId="5" fillId="0" borderId="0" xfId="2" applyNumberFormat="1" applyFont="1" applyBorder="1"/>
    <xf numFmtId="4" fontId="5" fillId="0" borderId="0" xfId="0" applyNumberFormat="1" applyFont="1" applyAlignment="1">
      <alignment horizontal="right"/>
    </xf>
    <xf numFmtId="174" fontId="14" fillId="0" borderId="0" xfId="2" applyNumberFormat="1" applyFont="1" applyBorder="1"/>
    <xf numFmtId="174" fontId="5" fillId="0" borderId="0" xfId="0" applyNumberFormat="1" applyFont="1"/>
    <xf numFmtId="174" fontId="5" fillId="0" borderId="0" xfId="0" applyNumberFormat="1" applyFont="1" applyAlignment="1">
      <alignment horizontal="center"/>
    </xf>
    <xf numFmtId="174" fontId="14" fillId="0" borderId="0" xfId="0" applyNumberFormat="1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8" fillId="0" borderId="0" xfId="2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2" applyNumberFormat="1" applyFont="1" applyBorder="1" applyAlignment="1">
      <alignment horizontal="center"/>
    </xf>
    <xf numFmtId="4" fontId="3" fillId="1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4" fillId="0" borderId="0" xfId="2" applyNumberFormat="1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70" fontId="8" fillId="0" borderId="0" xfId="0" applyNumberFormat="1" applyFont="1" applyAlignment="1">
      <alignment horizontal="center"/>
    </xf>
    <xf numFmtId="170" fontId="3" fillId="10" borderId="0" xfId="0" applyNumberFormat="1" applyFont="1" applyFill="1" applyAlignment="1">
      <alignment horizontal="center"/>
    </xf>
    <xf numFmtId="170" fontId="3" fillId="0" borderId="0" xfId="2" applyNumberFormat="1" applyFont="1" applyBorder="1" applyAlignment="1">
      <alignment horizontal="center"/>
    </xf>
    <xf numFmtId="170" fontId="8" fillId="0" borderId="0" xfId="2" applyNumberFormat="1" applyFont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0" fontId="12" fillId="0" borderId="20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0" fontId="12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0" fontId="8" fillId="10" borderId="0" xfId="0" applyNumberFormat="1" applyFont="1" applyFill="1" applyAlignment="1">
      <alignment horizontal="center"/>
    </xf>
    <xf numFmtId="170" fontId="14" fillId="0" borderId="0" xfId="0" applyNumberFormat="1" applyFont="1" applyAlignment="1">
      <alignment horizontal="center"/>
    </xf>
    <xf numFmtId="168" fontId="14" fillId="0" borderId="0" xfId="2" applyNumberFormat="1" applyFont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170" fontId="3" fillId="0" borderId="0" xfId="0" applyNumberFormat="1" applyFont="1" applyAlignment="1">
      <alignment horizontal="center" vertical="top"/>
    </xf>
    <xf numFmtId="165" fontId="3" fillId="0" borderId="0" xfId="2" applyNumberFormat="1" applyFont="1" applyBorder="1" applyAlignment="1">
      <alignment horizontal="center"/>
    </xf>
    <xf numFmtId="168" fontId="3" fillId="0" borderId="0" xfId="2" applyNumberFormat="1" applyFont="1" applyBorder="1" applyAlignment="1">
      <alignment horizontal="center"/>
    </xf>
    <xf numFmtId="0" fontId="11" fillId="3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4" applyFont="1" applyAlignment="1">
      <alignment horizontal="center" wrapText="1"/>
    </xf>
    <xf numFmtId="172" fontId="3" fillId="0" borderId="0" xfId="4" applyNumberFormat="1" applyFont="1" applyAlignment="1">
      <alignment horizontal="center" wrapText="1"/>
    </xf>
    <xf numFmtId="0" fontId="3" fillId="0" borderId="27" xfId="4" applyFont="1" applyBorder="1" applyAlignment="1">
      <alignment horizontal="center" wrapText="1"/>
    </xf>
    <xf numFmtId="0" fontId="3" fillId="0" borderId="27" xfId="4" applyFont="1" applyBorder="1" applyAlignment="1">
      <alignment horizontal="center" vertical="center" wrapText="1"/>
    </xf>
    <xf numFmtId="168" fontId="14" fillId="0" borderId="0" xfId="4" applyNumberFormat="1" applyFont="1" applyAlignment="1">
      <alignment horizontal="center" wrapText="1"/>
    </xf>
    <xf numFmtId="168" fontId="16" fillId="0" borderId="0" xfId="4" applyNumberFormat="1" applyFont="1" applyAlignment="1">
      <alignment horizontal="center" wrapText="1"/>
    </xf>
    <xf numFmtId="168" fontId="16" fillId="0" borderId="25" xfId="4" applyNumberFormat="1" applyFont="1" applyBorder="1" applyAlignment="1">
      <alignment horizontal="center" wrapText="1"/>
    </xf>
    <xf numFmtId="170" fontId="8" fillId="10" borderId="0" xfId="4" applyNumberFormat="1" applyFont="1" applyFill="1" applyAlignment="1">
      <alignment horizontal="center" wrapText="1"/>
    </xf>
    <xf numFmtId="170" fontId="8" fillId="0" borderId="0" xfId="4" applyNumberFormat="1" applyFont="1" applyAlignment="1">
      <alignment horizontal="center" wrapText="1"/>
    </xf>
    <xf numFmtId="170" fontId="8" fillId="0" borderId="25" xfId="4" applyNumberFormat="1" applyFont="1" applyBorder="1" applyAlignment="1">
      <alignment horizontal="center" wrapText="1"/>
    </xf>
    <xf numFmtId="168" fontId="3" fillId="0" borderId="0" xfId="4" applyNumberFormat="1" applyFont="1" applyAlignment="1">
      <alignment horizontal="center" wrapText="1"/>
    </xf>
    <xf numFmtId="168" fontId="3" fillId="0" borderId="25" xfId="4" applyNumberFormat="1" applyFont="1" applyBorder="1" applyAlignment="1">
      <alignment horizontal="center" wrapText="1"/>
    </xf>
    <xf numFmtId="168" fontId="14" fillId="0" borderId="0" xfId="4" applyNumberFormat="1" applyFont="1" applyAlignment="1">
      <alignment horizontal="center" vertical="top" wrapText="1"/>
    </xf>
    <xf numFmtId="170" fontId="14" fillId="0" borderId="0" xfId="4" applyNumberFormat="1" applyFont="1" applyAlignment="1">
      <alignment horizontal="center" wrapText="1"/>
    </xf>
    <xf numFmtId="170" fontId="14" fillId="0" borderId="0" xfId="5" applyNumberFormat="1" applyFont="1" applyBorder="1" applyAlignment="1">
      <alignment horizontal="center" wrapText="1"/>
    </xf>
    <xf numFmtId="170" fontId="14" fillId="0" borderId="25" xfId="5" applyNumberFormat="1" applyFont="1" applyBorder="1" applyAlignment="1">
      <alignment horizontal="center" wrapText="1"/>
    </xf>
    <xf numFmtId="168" fontId="3" fillId="0" borderId="0" xfId="5" applyNumberFormat="1" applyFont="1" applyBorder="1" applyAlignment="1">
      <alignment horizontal="center" wrapText="1"/>
    </xf>
    <xf numFmtId="0" fontId="3" fillId="0" borderId="0" xfId="4" applyFont="1" applyAlignment="1">
      <alignment horizontal="left" vertical="top" wrapText="1"/>
    </xf>
    <xf numFmtId="168" fontId="14" fillId="0" borderId="0" xfId="4" applyNumberFormat="1" applyFont="1" applyAlignment="1">
      <alignment horizontal="center" vertical="center" wrapText="1"/>
    </xf>
    <xf numFmtId="170" fontId="14" fillId="0" borderId="0" xfId="4" applyNumberFormat="1" applyFont="1" applyAlignment="1">
      <alignment horizontal="center" vertical="center" wrapText="1"/>
    </xf>
    <xf numFmtId="170" fontId="14" fillId="0" borderId="0" xfId="5" applyNumberFormat="1" applyFont="1" applyBorder="1" applyAlignment="1">
      <alignment horizontal="center" vertical="center" wrapText="1"/>
    </xf>
    <xf numFmtId="170" fontId="14" fillId="0" borderId="25" xfId="5" applyNumberFormat="1" applyFont="1" applyBorder="1" applyAlignment="1">
      <alignment horizontal="center" vertical="center" wrapText="1"/>
    </xf>
    <xf numFmtId="170" fontId="3" fillId="0" borderId="0" xfId="4" applyNumberFormat="1" applyFont="1" applyAlignment="1">
      <alignment horizontal="center" wrapText="1"/>
    </xf>
    <xf numFmtId="170" fontId="3" fillId="0" borderId="0" xfId="5" applyNumberFormat="1" applyFont="1" applyBorder="1" applyAlignment="1">
      <alignment horizontal="center" wrapText="1"/>
    </xf>
    <xf numFmtId="170" fontId="3" fillId="0" borderId="25" xfId="5" applyNumberFormat="1" applyFont="1" applyBorder="1" applyAlignment="1">
      <alignment horizontal="center" wrapText="1"/>
    </xf>
    <xf numFmtId="168" fontId="15" fillId="0" borderId="0" xfId="5" applyNumberFormat="1" applyFont="1" applyBorder="1" applyAlignment="1">
      <alignment horizontal="center" wrapText="1"/>
    </xf>
    <xf numFmtId="170" fontId="15" fillId="0" borderId="0" xfId="4" applyNumberFormat="1" applyFont="1" applyAlignment="1">
      <alignment horizontal="center" wrapText="1"/>
    </xf>
    <xf numFmtId="170" fontId="15" fillId="0" borderId="0" xfId="5" applyNumberFormat="1" applyFont="1" applyBorder="1" applyAlignment="1">
      <alignment horizontal="center" wrapText="1"/>
    </xf>
    <xf numFmtId="170" fontId="15" fillId="0" borderId="25" xfId="5" applyNumberFormat="1" applyFont="1" applyBorder="1" applyAlignment="1">
      <alignment horizontal="center" wrapText="1"/>
    </xf>
    <xf numFmtId="0" fontId="3" fillId="0" borderId="24" xfId="4" applyFont="1" applyBorder="1" applyAlignment="1">
      <alignment horizontal="center" wrapText="1"/>
    </xf>
    <xf numFmtId="170" fontId="3" fillId="0" borderId="25" xfId="4" applyNumberFormat="1" applyFont="1" applyBorder="1" applyAlignment="1">
      <alignment horizontal="center" wrapText="1"/>
    </xf>
    <xf numFmtId="0" fontId="3" fillId="0" borderId="24" xfId="4" applyFont="1" applyBorder="1" applyAlignment="1">
      <alignment horizontal="right" wrapText="1"/>
    </xf>
    <xf numFmtId="0" fontId="3" fillId="0" borderId="0" xfId="4" applyFont="1" applyAlignment="1">
      <alignment horizontal="right" wrapText="1"/>
    </xf>
    <xf numFmtId="0" fontId="3" fillId="0" borderId="0" xfId="4" applyFont="1" applyAlignment="1">
      <alignment horizontal="left" vertical="center" wrapText="1"/>
    </xf>
    <xf numFmtId="0" fontId="3" fillId="0" borderId="25" xfId="4" applyFont="1" applyBorder="1" applyAlignment="1">
      <alignment horizontal="center" wrapText="1"/>
    </xf>
    <xf numFmtId="0" fontId="26" fillId="3" borderId="2" xfId="4" applyFont="1" applyFill="1" applyBorder="1" applyAlignment="1">
      <alignment horizontal="center" wrapText="1"/>
    </xf>
    <xf numFmtId="0" fontId="26" fillId="4" borderId="2" xfId="4" applyFont="1" applyFill="1" applyBorder="1" applyAlignment="1">
      <alignment horizontal="center" wrapText="1"/>
    </xf>
    <xf numFmtId="0" fontId="26" fillId="5" borderId="2" xfId="4" applyFont="1" applyFill="1" applyBorder="1" applyAlignment="1">
      <alignment horizontal="center" wrapText="1"/>
    </xf>
    <xf numFmtId="0" fontId="10" fillId="0" borderId="22" xfId="4" applyFont="1" applyBorder="1" applyAlignment="1">
      <alignment horizontal="center" wrapText="1"/>
    </xf>
    <xf numFmtId="0" fontId="4" fillId="0" borderId="0" xfId="4" applyFont="1" applyAlignment="1">
      <alignment horizontal="center" wrapText="1"/>
    </xf>
    <xf numFmtId="0" fontId="3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4" fillId="0" borderId="0" xfId="4" applyFont="1" applyAlignment="1">
      <alignment horizontal="center"/>
    </xf>
    <xf numFmtId="0" fontId="4" fillId="3" borderId="2" xfId="4" applyFont="1" applyFill="1" applyBorder="1" applyAlignment="1">
      <alignment horizontal="center"/>
    </xf>
    <xf numFmtId="0" fontId="4" fillId="4" borderId="2" xfId="4" applyFont="1" applyFill="1" applyBorder="1" applyAlignment="1">
      <alignment horizontal="center"/>
    </xf>
    <xf numFmtId="0" fontId="4" fillId="5" borderId="2" xfId="4" applyFont="1" applyFill="1" applyBorder="1" applyAlignment="1">
      <alignment horizontal="center"/>
    </xf>
    <xf numFmtId="0" fontId="3" fillId="0" borderId="20" xfId="4" applyFont="1" applyBorder="1" applyAlignment="1">
      <alignment horizontal="left" wrapText="1"/>
    </xf>
  </cellXfs>
  <cellStyles count="9">
    <cellStyle name="20% - Énfasis1" xfId="1" builtinId="30"/>
    <cellStyle name="Millares 2" xfId="2" xr:uid="{D14F653B-1DE1-4AAF-A43D-C4ECF4D4453C}"/>
    <cellStyle name="Millares 3" xfId="5" xr:uid="{969894B5-54F6-4E69-BC88-D743C8F4E7FE}"/>
    <cellStyle name="Moneda 2" xfId="6" xr:uid="{59F5D911-4C4C-4232-8195-3ACF9A6216EE}"/>
    <cellStyle name="Normal" xfId="0" builtinId="0"/>
    <cellStyle name="Normal 2" xfId="4" xr:uid="{2B772A49-E318-4C72-805F-3A30F06FBE8B}"/>
    <cellStyle name="Normal 2 3" xfId="8" xr:uid="{5E3A4BF6-A76F-4BA1-B20E-E4706C78B86A}"/>
    <cellStyle name="Porcentaje 2" xfId="3" xr:uid="{CA3CA758-3EFD-422D-BF38-5F9B85F6B93B}"/>
    <cellStyle name="Porcentaje 3" xfId="7" xr:uid="{945B881E-F34F-42C2-A37C-C4F5D577DA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28575</xdr:rowOff>
    </xdr:from>
    <xdr:to>
      <xdr:col>1</xdr:col>
      <xdr:colOff>553485</xdr:colOff>
      <xdr:row>6</xdr:row>
      <xdr:rowOff>123824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284C401-AB06-4D60-ADCA-D2EDC789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19075"/>
          <a:ext cx="1201185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695325</xdr:colOff>
      <xdr:row>146</xdr:row>
      <xdr:rowOff>154075</xdr:rowOff>
    </xdr:from>
    <xdr:to>
      <xdr:col>1</xdr:col>
      <xdr:colOff>1086081</xdr:colOff>
      <xdr:row>152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065330F-4C49-4259-8A63-488C6C44B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31034125"/>
          <a:ext cx="1152756" cy="10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404</xdr:row>
      <xdr:rowOff>129065</xdr:rowOff>
    </xdr:from>
    <xdr:to>
      <xdr:col>1</xdr:col>
      <xdr:colOff>1304924</xdr:colOff>
      <xdr:row>409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09FB32-2ADF-4FA2-889B-0430374E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77700665"/>
          <a:ext cx="1133474" cy="109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</xdr:row>
      <xdr:rowOff>71916</xdr:rowOff>
    </xdr:from>
    <xdr:to>
      <xdr:col>1</xdr:col>
      <xdr:colOff>714375</xdr:colOff>
      <xdr:row>6</xdr:row>
      <xdr:rowOff>37088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147E96-478B-42B0-A45C-BD6DAC161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62416"/>
          <a:ext cx="1133475" cy="107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85724</xdr:rowOff>
    </xdr:from>
    <xdr:to>
      <xdr:col>1</xdr:col>
      <xdr:colOff>714375</xdr:colOff>
      <xdr:row>9</xdr:row>
      <xdr:rowOff>152399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77533C3-4FB7-4D1C-B6FA-9EE2C8C7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224"/>
          <a:ext cx="14763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714374</xdr:colOff>
      <xdr:row>264</xdr:row>
      <xdr:rowOff>79375</xdr:rowOff>
    </xdr:from>
    <xdr:to>
      <xdr:col>1</xdr:col>
      <xdr:colOff>2057400</xdr:colOff>
      <xdr:row>269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A6E902-7869-4178-AFE1-C99389FA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4" y="51781075"/>
          <a:ext cx="1343026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19050</xdr:rowOff>
    </xdr:from>
    <xdr:to>
      <xdr:col>1</xdr:col>
      <xdr:colOff>841913</xdr:colOff>
      <xdr:row>7</xdr:row>
      <xdr:rowOff>142875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3D6D425-EF21-42D2-AB98-45E832AE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80975"/>
          <a:ext cx="1127663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419101</xdr:colOff>
      <xdr:row>488</xdr:row>
      <xdr:rowOff>28574</xdr:rowOff>
    </xdr:from>
    <xdr:to>
      <xdr:col>1</xdr:col>
      <xdr:colOff>1676400</xdr:colOff>
      <xdr:row>493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C7C883-9C1D-4F27-A772-C6EDAEC0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101003099"/>
          <a:ext cx="1257299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is\LLDESIGN\Documentos\analisis\analisis%20ing.%20Simo\2005%2005%20May%20Text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Documentos%20En%20Uso\Roco%20Ki\Jungle%20Luxe\Primera%20Entrega\presupuesto%20sanitario%20contrato%20jungle%20lux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aapplata-my.sharepoint.com/personal/polancoag_coraapplata_gob_do/Documents/Escritorio/MEIER%20RESIDENCE%202%20(version%20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Usuario\Mis%20documentos\RAMON%20PEGUERO\RAMON%20CHIRIPA\ANALIS%20COSTOS%20EDIFI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/Mis%20documentos/Maximo/Maria%20Angelica/OISOE%20EVA/Calles/Demja%20-%20Hato%20Mayor/Analisis%20Dic%2005%20-%20Demj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CBRIAN/D/My%20Documents/Documentos%20En%20Uso/Resort%20Bahia%20Estela%20Caribe/My%20Documents/Brian's%20Documents/RESIDENCIAL%20APARTAMENTOS/ROMANA%20DEL%20OESTE/Plaza%20Columbus/WINPROJ/Cespedes/Fiesta/Fiesta%20Area%20de%20Espectacul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\Users\DOUGLAS\Desktop\Carretera%20Baoba%20del%20Pi&#241;ar\SOBRE%20B\Users\Luis%20Calderon\Documents\Trabajos\ANALISISDECOSTOS\BASE%20DE%20DATOS%20ANALISI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rinca/Mis%20documentos/Eddy%20Rodr&#237;guez/EXCELL/Analisis/ANALISIS%20DE%20COSTO%20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esupuesto%20Reconstruccion%20Duarte%20santiago-Sto%20Dgo%20completa%20seop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Brian/c/Mis%20Documentos/Mis%20archivos%20recibidos/VillaVinicioCastillo(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PCBRIAN/D/My%20Documents/Documentos%20En%20Uso/Escuelas%20Publicas/Escuelas%20Armenteros%20Tony%20Hernandez/LOLIN%20NAVE%20PTA%20CAN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.guillen\AppData\Roaming\Microsoft\Excel\presupuesto%20las%20terrenas%20Coson,%20Albatr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RABAJOS/Transfer/Costos/Proyectos/Galerias/presu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PIA%20NOV%209-09/Pre.%20Vias%20de%20Accesos%20Edif.Sede/LP/Mis%20doc.%20of/OZORIA%202006/LAS%20AMERICAS/PRESUPUESTO/PRES.%20TUNEL%20CHARLE%20REV%20ABRIL%2007/TUNEL%20CHARLES%20ABRIL%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aapplata-my.sharepoint.com/personal/polancoag_coraapplata_gob_do/Documents/Escritorio/MIO/Edif.%20GYM%20y%20Raquetball.xlsx" TargetMode="External"/></Relationships>
</file>

<file path=xl/externalLinks/_rels/externalLink2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Fiscalizacion\Valiosa\Cubicaciones%20obras%202022\Edificio%20Coraapplata\CUBICACION%20EDIFICIO%202.xlsx" TargetMode="External"/><Relationship Id="rId1" Type="http://schemas.openxmlformats.org/officeDocument/2006/relationships/externalLinkPath" Target="file:///Z:\Fiscalizacion\Valiosa\Cubicaciones%20obras%202022\Edificio%20Coraapplata\CUBICACION%20EDIFICIO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RIAN/C/BASE%20DATOS%20PARA%20ANALISIS/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n%20Francisco%20de%20Macoris\Analisis%20de%20Precios%20Unitari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PIA%20NOV%209-09/Pre.%20Vias%20de%20Accesos%20Edif.Sede/EVALUACION%20CALLES%20DE%20BONAO%20-SEPT%202007-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Raul%20N.%20%20Rizek/My%20Documents/Carretera%20Sto.%20Dgo.%20-%20Samana/Precios%20Rincon%20de%20Molinil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aapplata-my.sharepoint.com/personal/polancoag_coraapplata_gob_do/Documents/Escritorio/PRSUPUESTOS%202021/POZOS%20POP/Pozos%20POP%2012-8-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.guillen\AppData\Roaming\Microsoft\Excel\PADRE_LAS_CASAS\ANALISIS_TO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>
        <row r="29">
          <cell r="B29" t="str">
            <v>MAYO 2005</v>
          </cell>
        </row>
      </sheetData>
      <sheetData sheetId="1">
        <row r="1">
          <cell r="F1" t="str">
            <v>GUIA DE ANALISIS DE COSTOS EDIFICACIONES EN SANTO DOMINGO, REP. DOM.</v>
          </cell>
        </row>
      </sheetData>
      <sheetData sheetId="2"/>
      <sheetData sheetId="3"/>
      <sheetData sheetId="4">
        <row r="72">
          <cell r="D72">
            <v>322</v>
          </cell>
        </row>
      </sheetData>
      <sheetData sheetId="5"/>
      <sheetData sheetId="6">
        <row r="11">
          <cell r="F11">
            <v>507.34</v>
          </cell>
        </row>
        <row r="15">
          <cell r="F15">
            <v>1530.18</v>
          </cell>
        </row>
        <row r="19">
          <cell r="F19">
            <v>1530.18</v>
          </cell>
        </row>
        <row r="23">
          <cell r="F23">
            <v>1530.18</v>
          </cell>
        </row>
        <row r="27">
          <cell r="F27">
            <v>1530.18</v>
          </cell>
        </row>
        <row r="31">
          <cell r="F31">
            <v>1530.18</v>
          </cell>
        </row>
        <row r="39">
          <cell r="F39">
            <v>1530.18</v>
          </cell>
        </row>
        <row r="43">
          <cell r="F43">
            <v>1530.18</v>
          </cell>
        </row>
        <row r="47">
          <cell r="F47">
            <v>1530.18</v>
          </cell>
        </row>
        <row r="51">
          <cell r="F51">
            <v>1530.18</v>
          </cell>
        </row>
        <row r="55">
          <cell r="F55">
            <v>1530.18</v>
          </cell>
        </row>
        <row r="59">
          <cell r="F59">
            <v>1530.18</v>
          </cell>
        </row>
        <row r="72">
          <cell r="F72">
            <v>697.76</v>
          </cell>
        </row>
        <row r="82">
          <cell r="F82">
            <v>836.5</v>
          </cell>
        </row>
        <row r="92">
          <cell r="F92">
            <v>917.08</v>
          </cell>
        </row>
        <row r="106">
          <cell r="F106">
            <v>543.79999999999995</v>
          </cell>
        </row>
        <row r="128">
          <cell r="F128">
            <v>678.7600000000001</v>
          </cell>
        </row>
        <row r="139">
          <cell r="F139">
            <v>598.04999999999995</v>
          </cell>
        </row>
        <row r="150">
          <cell r="F150">
            <v>624.04999999999995</v>
          </cell>
        </row>
        <row r="161">
          <cell r="F161">
            <v>848.02</v>
          </cell>
        </row>
        <row r="172">
          <cell r="F172">
            <v>794.0200000000001</v>
          </cell>
        </row>
        <row r="183">
          <cell r="F183">
            <v>711.99</v>
          </cell>
        </row>
        <row r="194">
          <cell r="F194">
            <v>875.00000000000011</v>
          </cell>
        </row>
        <row r="205">
          <cell r="F205">
            <v>947.36</v>
          </cell>
        </row>
        <row r="216">
          <cell r="F216">
            <v>1310.5900000000001</v>
          </cell>
        </row>
        <row r="227">
          <cell r="F227">
            <v>1379.8700000000003</v>
          </cell>
        </row>
        <row r="238">
          <cell r="F238">
            <v>1264.18</v>
          </cell>
        </row>
        <row r="248">
          <cell r="F248">
            <v>1587.8100000000002</v>
          </cell>
        </row>
        <row r="253">
          <cell r="F253">
            <v>2327.29</v>
          </cell>
        </row>
        <row r="258">
          <cell r="F258">
            <v>1313.05</v>
          </cell>
        </row>
        <row r="263">
          <cell r="F263">
            <v>1115.24</v>
          </cell>
        </row>
        <row r="290">
          <cell r="F290">
            <v>17218.36</v>
          </cell>
        </row>
        <row r="291">
          <cell r="F291">
            <v>964.07</v>
          </cell>
        </row>
        <row r="327">
          <cell r="F327">
            <v>34060.51</v>
          </cell>
        </row>
        <row r="328">
          <cell r="F328">
            <v>1011.6</v>
          </cell>
        </row>
        <row r="342">
          <cell r="F342">
            <v>5441.82</v>
          </cell>
        </row>
        <row r="343">
          <cell r="F343">
            <v>544.17999999999995</v>
          </cell>
        </row>
        <row r="359">
          <cell r="F359">
            <v>431.96</v>
          </cell>
        </row>
        <row r="366">
          <cell r="F366">
            <v>19.939999999999998</v>
          </cell>
        </row>
        <row r="371">
          <cell r="F371">
            <v>17.149999999999999</v>
          </cell>
        </row>
        <row r="375">
          <cell r="F375">
            <v>218.61</v>
          </cell>
        </row>
        <row r="380">
          <cell r="F380">
            <v>29.12</v>
          </cell>
        </row>
        <row r="387">
          <cell r="F387">
            <v>181.91000000000003</v>
          </cell>
        </row>
        <row r="392">
          <cell r="F392">
            <v>150.05000000000001</v>
          </cell>
        </row>
        <row r="399">
          <cell r="F399">
            <v>156.91000000000003</v>
          </cell>
        </row>
        <row r="407">
          <cell r="F407">
            <v>273.65999999999997</v>
          </cell>
        </row>
        <row r="415">
          <cell r="F415">
            <v>192.22</v>
          </cell>
        </row>
        <row r="423">
          <cell r="F423">
            <v>285.47000000000003</v>
          </cell>
        </row>
        <row r="430">
          <cell r="F430">
            <v>255.65000000000003</v>
          </cell>
        </row>
        <row r="438">
          <cell r="F438">
            <v>169.22000000000003</v>
          </cell>
        </row>
        <row r="443">
          <cell r="F443">
            <v>49.57</v>
          </cell>
        </row>
        <row r="448">
          <cell r="F448">
            <v>85.78</v>
          </cell>
        </row>
        <row r="453">
          <cell r="F453">
            <v>99.03</v>
          </cell>
        </row>
        <row r="458">
          <cell r="F458">
            <v>72.27000000000001</v>
          </cell>
        </row>
        <row r="467">
          <cell r="F467">
            <v>1157.81</v>
          </cell>
        </row>
        <row r="473">
          <cell r="F473">
            <v>1271.8599999999999</v>
          </cell>
        </row>
        <row r="479">
          <cell r="F479">
            <v>1025.71</v>
          </cell>
        </row>
        <row r="485">
          <cell r="F485">
            <v>1347.92</v>
          </cell>
        </row>
        <row r="491">
          <cell r="F491">
            <v>1685.12</v>
          </cell>
        </row>
        <row r="509">
          <cell r="F509">
            <v>1377.93</v>
          </cell>
        </row>
        <row r="515">
          <cell r="F515">
            <v>1297.8799999999999</v>
          </cell>
        </row>
        <row r="521">
          <cell r="F521">
            <v>1724.1499999999999</v>
          </cell>
        </row>
        <row r="527">
          <cell r="F527">
            <v>1091.76</v>
          </cell>
        </row>
        <row r="542">
          <cell r="F542">
            <v>16583.740000000002</v>
          </cell>
        </row>
        <row r="546">
          <cell r="F546">
            <v>18579.79</v>
          </cell>
        </row>
        <row r="550">
          <cell r="F550">
            <v>18738.47</v>
          </cell>
        </row>
        <row r="570">
          <cell r="F570">
            <v>20860.149999999998</v>
          </cell>
        </row>
        <row r="574">
          <cell r="F574">
            <v>21111.43</v>
          </cell>
        </row>
        <row r="579">
          <cell r="F579">
            <v>23092.59</v>
          </cell>
        </row>
        <row r="583">
          <cell r="F583">
            <v>25744.17</v>
          </cell>
        </row>
        <row r="596">
          <cell r="F596">
            <v>15537.73</v>
          </cell>
        </row>
        <row r="600">
          <cell r="F600">
            <v>15789.01</v>
          </cell>
        </row>
        <row r="613">
          <cell r="F613">
            <v>15561.800000000003</v>
          </cell>
        </row>
        <row r="617">
          <cell r="F617">
            <v>15813.08</v>
          </cell>
        </row>
        <row r="630">
          <cell r="F630">
            <v>11769.39</v>
          </cell>
        </row>
        <row r="634">
          <cell r="F634">
            <v>12020.67</v>
          </cell>
        </row>
        <row r="648">
          <cell r="F648">
            <v>12287.66</v>
          </cell>
        </row>
        <row r="652">
          <cell r="F652">
            <v>11222.99</v>
          </cell>
        </row>
        <row r="666">
          <cell r="F666">
            <v>11857.79</v>
          </cell>
        </row>
        <row r="670">
          <cell r="F670">
            <v>10555.279999999999</v>
          </cell>
        </row>
        <row r="683">
          <cell r="F683">
            <v>14527.82</v>
          </cell>
        </row>
        <row r="687">
          <cell r="F687">
            <v>14276.54</v>
          </cell>
        </row>
        <row r="700">
          <cell r="F700">
            <v>23866.9</v>
          </cell>
        </row>
        <row r="705">
          <cell r="F705">
            <v>23866.9</v>
          </cell>
        </row>
        <row r="710">
          <cell r="F710">
            <v>23866.9</v>
          </cell>
        </row>
        <row r="715">
          <cell r="F715">
            <v>23866.9</v>
          </cell>
        </row>
        <row r="728">
          <cell r="F728">
            <v>17801.79</v>
          </cell>
        </row>
        <row r="733">
          <cell r="F733">
            <v>17801.79</v>
          </cell>
        </row>
        <row r="756">
          <cell r="F756">
            <v>17825.86</v>
          </cell>
        </row>
        <row r="761">
          <cell r="F761">
            <v>18133.84</v>
          </cell>
        </row>
        <row r="766">
          <cell r="F766">
            <v>17825.86</v>
          </cell>
        </row>
        <row r="771">
          <cell r="F771">
            <v>18133.84</v>
          </cell>
        </row>
        <row r="777">
          <cell r="F777">
            <v>18089.349999999999</v>
          </cell>
        </row>
        <row r="782">
          <cell r="F782">
            <v>18133.84</v>
          </cell>
        </row>
        <row r="788">
          <cell r="F788">
            <v>18089.349999999999</v>
          </cell>
        </row>
        <row r="793">
          <cell r="F793">
            <v>18133.84</v>
          </cell>
        </row>
        <row r="806">
          <cell r="F806">
            <v>14033.45</v>
          </cell>
        </row>
        <row r="811">
          <cell r="F811">
            <v>14278.52</v>
          </cell>
        </row>
        <row r="817">
          <cell r="F817">
            <v>14243.119999999999</v>
          </cell>
        </row>
        <row r="822">
          <cell r="F822">
            <v>14278.52</v>
          </cell>
        </row>
        <row r="836">
          <cell r="F836">
            <v>14551.719999999998</v>
          </cell>
        </row>
        <row r="841">
          <cell r="F841">
            <v>14820.01</v>
          </cell>
        </row>
        <row r="847">
          <cell r="F847">
            <v>14551.72</v>
          </cell>
        </row>
        <row r="852">
          <cell r="F852">
            <v>14820.01</v>
          </cell>
        </row>
        <row r="859">
          <cell r="F859">
            <v>14781.259999999998</v>
          </cell>
        </row>
        <row r="864">
          <cell r="F864">
            <v>14820.01</v>
          </cell>
        </row>
        <row r="871">
          <cell r="F871">
            <v>14781.259999999998</v>
          </cell>
        </row>
        <row r="876">
          <cell r="F876">
            <v>14820.01</v>
          </cell>
        </row>
        <row r="890">
          <cell r="F890">
            <v>13870.57</v>
          </cell>
        </row>
        <row r="895">
          <cell r="F895">
            <v>13122.46</v>
          </cell>
        </row>
        <row r="902">
          <cell r="F902">
            <v>14129.91</v>
          </cell>
        </row>
        <row r="907">
          <cell r="F907">
            <v>14173.689999999999</v>
          </cell>
        </row>
        <row r="920">
          <cell r="F920">
            <v>16566.189999999999</v>
          </cell>
        </row>
        <row r="925">
          <cell r="F925">
            <v>17045.89</v>
          </cell>
        </row>
        <row r="931">
          <cell r="F931">
            <v>16976.599999999999</v>
          </cell>
        </row>
        <row r="936">
          <cell r="F936">
            <v>17045.89</v>
          </cell>
        </row>
        <row r="949">
          <cell r="F949">
            <v>17984.54</v>
          </cell>
        </row>
        <row r="954">
          <cell r="F954">
            <v>18292.52</v>
          </cell>
        </row>
        <row r="960">
          <cell r="F960">
            <v>18248.03</v>
          </cell>
        </row>
        <row r="965">
          <cell r="F965">
            <v>18292.52</v>
          </cell>
        </row>
        <row r="978">
          <cell r="F978">
            <v>14192.130000000001</v>
          </cell>
        </row>
        <row r="983">
          <cell r="F983">
            <v>14437.2</v>
          </cell>
        </row>
        <row r="989">
          <cell r="F989">
            <v>14401.8</v>
          </cell>
        </row>
        <row r="994">
          <cell r="F994">
            <v>14437.2</v>
          </cell>
        </row>
        <row r="1008">
          <cell r="F1008">
            <v>14710.399999999998</v>
          </cell>
        </row>
        <row r="1013">
          <cell r="F1013">
            <v>14978.69</v>
          </cell>
        </row>
        <row r="1019">
          <cell r="F1019">
            <v>14710.4</v>
          </cell>
        </row>
        <row r="1024">
          <cell r="F1024">
            <v>14978.69</v>
          </cell>
        </row>
        <row r="1031">
          <cell r="F1031">
            <v>14939.939999999999</v>
          </cell>
        </row>
        <row r="1036">
          <cell r="F1036">
            <v>14978.69</v>
          </cell>
        </row>
        <row r="1043">
          <cell r="F1043">
            <v>14939.939999999999</v>
          </cell>
        </row>
        <row r="1048">
          <cell r="F1048">
            <v>14978.69</v>
          </cell>
        </row>
        <row r="1062">
          <cell r="F1062">
            <v>14029.25</v>
          </cell>
        </row>
        <row r="1067">
          <cell r="F1067">
            <v>13281.14</v>
          </cell>
        </row>
        <row r="1074">
          <cell r="F1074">
            <v>14288.59</v>
          </cell>
        </row>
        <row r="1079">
          <cell r="F1079">
            <v>14332.369999999999</v>
          </cell>
        </row>
        <row r="1092">
          <cell r="F1092">
            <v>16699.28</v>
          </cell>
        </row>
        <row r="1097">
          <cell r="F1097">
            <v>17178.98</v>
          </cell>
        </row>
        <row r="1103">
          <cell r="F1103">
            <v>17109.690000000002</v>
          </cell>
        </row>
        <row r="1108">
          <cell r="F1108">
            <v>17178.98</v>
          </cell>
        </row>
        <row r="1121">
          <cell r="F1121">
            <v>18246.120000000003</v>
          </cell>
        </row>
        <row r="1126">
          <cell r="F1126">
            <v>18554.099999999999</v>
          </cell>
        </row>
        <row r="1132">
          <cell r="F1132">
            <v>18509.61</v>
          </cell>
        </row>
        <row r="1137">
          <cell r="F1137">
            <v>18554.099999999999</v>
          </cell>
        </row>
        <row r="1150">
          <cell r="F1150">
            <v>14453.71</v>
          </cell>
        </row>
        <row r="1155">
          <cell r="F1155">
            <v>14698.78</v>
          </cell>
        </row>
        <row r="1161">
          <cell r="F1161">
            <v>14663.380000000001</v>
          </cell>
        </row>
        <row r="1166">
          <cell r="F1166">
            <v>14698.78</v>
          </cell>
        </row>
        <row r="1180">
          <cell r="F1180">
            <v>14971.98</v>
          </cell>
        </row>
        <row r="1185">
          <cell r="F1185">
            <v>15240.27</v>
          </cell>
        </row>
        <row r="1191">
          <cell r="F1191">
            <v>14971.98</v>
          </cell>
        </row>
        <row r="1196">
          <cell r="F1196">
            <v>15240.27</v>
          </cell>
        </row>
        <row r="1203">
          <cell r="F1203">
            <v>15201.52</v>
          </cell>
        </row>
        <row r="1208">
          <cell r="F1208">
            <v>15240.27</v>
          </cell>
        </row>
        <row r="1215">
          <cell r="F1215">
            <v>15201.52</v>
          </cell>
        </row>
        <row r="1220">
          <cell r="F1220">
            <v>15240.27</v>
          </cell>
        </row>
        <row r="1234">
          <cell r="F1234">
            <v>14290.830000000002</v>
          </cell>
        </row>
        <row r="1239">
          <cell r="F1239">
            <v>13542.72</v>
          </cell>
        </row>
        <row r="1246">
          <cell r="F1246">
            <v>14550.17</v>
          </cell>
        </row>
        <row r="1251">
          <cell r="F1251">
            <v>14593.95</v>
          </cell>
        </row>
        <row r="1264">
          <cell r="F1264">
            <v>16960.86</v>
          </cell>
        </row>
        <row r="1269">
          <cell r="F1269">
            <v>17440.559999999998</v>
          </cell>
        </row>
        <row r="1275">
          <cell r="F1275">
            <v>17371.27</v>
          </cell>
        </row>
        <row r="1280">
          <cell r="F1280">
            <v>17440.559999999998</v>
          </cell>
        </row>
        <row r="1295">
          <cell r="F1295">
            <v>13738.469999999998</v>
          </cell>
        </row>
        <row r="1307">
          <cell r="F1307">
            <v>13989.749999999998</v>
          </cell>
        </row>
        <row r="1343">
          <cell r="F1343">
            <v>11843.939999999999</v>
          </cell>
        </row>
        <row r="1355">
          <cell r="F1355">
            <v>12095.22</v>
          </cell>
        </row>
        <row r="1371">
          <cell r="F1371">
            <v>27642.12</v>
          </cell>
        </row>
        <row r="1384">
          <cell r="F1384">
            <v>27893.4</v>
          </cell>
        </row>
        <row r="1397">
          <cell r="F1397">
            <v>20939.21</v>
          </cell>
        </row>
        <row r="1410">
          <cell r="F1410">
            <v>21190.489999999998</v>
          </cell>
        </row>
        <row r="1448">
          <cell r="F1448">
            <v>18331.5</v>
          </cell>
        </row>
        <row r="1460">
          <cell r="F1460">
            <v>18582.78</v>
          </cell>
        </row>
        <row r="1473">
          <cell r="F1473">
            <v>29906.18</v>
          </cell>
        </row>
        <row r="1486">
          <cell r="F1486">
            <v>23203.27</v>
          </cell>
        </row>
        <row r="1498">
          <cell r="F1498">
            <v>20595.559999999998</v>
          </cell>
        </row>
        <row r="1513">
          <cell r="F1513">
            <v>9522.4</v>
          </cell>
        </row>
        <row r="1517">
          <cell r="F1517">
            <v>9522.4</v>
          </cell>
        </row>
        <row r="1522">
          <cell r="F1522">
            <v>9662.4599999999991</v>
          </cell>
        </row>
        <row r="1527">
          <cell r="F1527">
            <v>9662.4599999999991</v>
          </cell>
        </row>
        <row r="1539">
          <cell r="F1539">
            <v>8292.11</v>
          </cell>
        </row>
        <row r="1543">
          <cell r="F1543">
            <v>8292.11</v>
          </cell>
        </row>
        <row r="1548">
          <cell r="F1548">
            <v>8407.2999999999993</v>
          </cell>
        </row>
        <row r="1553">
          <cell r="F1553">
            <v>8407.2999999999993</v>
          </cell>
        </row>
        <row r="1565">
          <cell r="F1565">
            <v>11518.45</v>
          </cell>
        </row>
        <row r="1569">
          <cell r="F1569">
            <v>11518.449999999999</v>
          </cell>
        </row>
        <row r="1574">
          <cell r="F1574">
            <v>11658.51</v>
          </cell>
        </row>
        <row r="1579">
          <cell r="F1579">
            <v>11658.51</v>
          </cell>
        </row>
        <row r="1591">
          <cell r="F1591">
            <v>10288.16</v>
          </cell>
        </row>
        <row r="1595">
          <cell r="F1595">
            <v>10288.16</v>
          </cell>
        </row>
        <row r="1600">
          <cell r="F1600">
            <v>10403.35</v>
          </cell>
        </row>
        <row r="1605">
          <cell r="F1605">
            <v>10403.35</v>
          </cell>
        </row>
        <row r="1621">
          <cell r="F1621">
            <v>15563.060000000001</v>
          </cell>
        </row>
        <row r="1625">
          <cell r="F1625">
            <v>15563.060000000001</v>
          </cell>
        </row>
        <row r="1630">
          <cell r="F1630">
            <v>15702.86</v>
          </cell>
        </row>
        <row r="1635">
          <cell r="F1635">
            <v>15702.86</v>
          </cell>
        </row>
        <row r="1648">
          <cell r="F1648">
            <v>15721.740000000002</v>
          </cell>
        </row>
        <row r="1652">
          <cell r="F1652">
            <v>15721.74</v>
          </cell>
        </row>
        <row r="1657">
          <cell r="F1657">
            <v>15861.54</v>
          </cell>
        </row>
        <row r="1662">
          <cell r="F1662">
            <v>15861.54</v>
          </cell>
        </row>
        <row r="1675">
          <cell r="F1675">
            <v>15983.320000000003</v>
          </cell>
        </row>
        <row r="1679">
          <cell r="F1679">
            <v>15983.32</v>
          </cell>
        </row>
        <row r="1684">
          <cell r="F1684">
            <v>16123.12</v>
          </cell>
        </row>
        <row r="1689">
          <cell r="F1689">
            <v>16123.12</v>
          </cell>
        </row>
        <row r="1702">
          <cell r="F1702">
            <v>12843.25</v>
          </cell>
        </row>
        <row r="1706">
          <cell r="F1706">
            <v>12843.25</v>
          </cell>
        </row>
        <row r="1711">
          <cell r="F1711">
            <v>12948.23</v>
          </cell>
        </row>
        <row r="1716">
          <cell r="F1716">
            <v>12948.23</v>
          </cell>
        </row>
        <row r="1729">
          <cell r="F1729">
            <v>13001.93</v>
          </cell>
        </row>
        <row r="1733">
          <cell r="F1733">
            <v>13001.93</v>
          </cell>
        </row>
        <row r="1738">
          <cell r="F1738">
            <v>13106.91</v>
          </cell>
        </row>
        <row r="1743">
          <cell r="F1743">
            <v>13106.91</v>
          </cell>
        </row>
        <row r="1756">
          <cell r="F1756">
            <v>18861.069999999996</v>
          </cell>
        </row>
        <row r="1760">
          <cell r="F1760">
            <v>18861.07</v>
          </cell>
        </row>
        <row r="1765">
          <cell r="F1765">
            <v>19234.09</v>
          </cell>
        </row>
        <row r="1770">
          <cell r="F1770">
            <v>19234.09</v>
          </cell>
        </row>
        <row r="1783">
          <cell r="F1783">
            <v>14784.080000000002</v>
          </cell>
        </row>
        <row r="1787">
          <cell r="F1787">
            <v>14784.08</v>
          </cell>
        </row>
        <row r="1792">
          <cell r="F1792">
            <v>14970.59</v>
          </cell>
        </row>
        <row r="1797">
          <cell r="F1797">
            <v>14970.59</v>
          </cell>
        </row>
        <row r="1810">
          <cell r="F1810">
            <v>19122.649999999998</v>
          </cell>
        </row>
        <row r="1814">
          <cell r="F1814">
            <v>19122.650000000001</v>
          </cell>
        </row>
        <row r="1819">
          <cell r="F1819">
            <v>19495.669999999998</v>
          </cell>
        </row>
        <row r="1824">
          <cell r="F1824">
            <v>19495.669999999998</v>
          </cell>
        </row>
        <row r="1837">
          <cell r="F1837">
            <v>15045.66</v>
          </cell>
        </row>
        <row r="1841">
          <cell r="F1841">
            <v>15045.66</v>
          </cell>
        </row>
        <row r="1846">
          <cell r="F1846">
            <v>15232.17</v>
          </cell>
        </row>
        <row r="1851">
          <cell r="F1851">
            <v>15232.17</v>
          </cell>
        </row>
        <row r="1866">
          <cell r="F1866">
            <v>16080.459999999997</v>
          </cell>
        </row>
        <row r="1871">
          <cell r="F1871">
            <v>16080.46</v>
          </cell>
        </row>
        <row r="1876">
          <cell r="F1876">
            <v>16080.46</v>
          </cell>
        </row>
        <row r="1881">
          <cell r="F1881">
            <v>16080.46</v>
          </cell>
        </row>
        <row r="1885">
          <cell r="F1885">
            <v>16063.73</v>
          </cell>
        </row>
        <row r="1890">
          <cell r="F1890">
            <v>16063.73</v>
          </cell>
        </row>
        <row r="1896">
          <cell r="F1896">
            <v>16063.730000000001</v>
          </cell>
        </row>
        <row r="1901">
          <cell r="F1901">
            <v>16063.73</v>
          </cell>
        </row>
        <row r="1913">
          <cell r="F1913">
            <v>18076.509999999998</v>
          </cell>
        </row>
        <row r="1918">
          <cell r="F1918">
            <v>18076.509999999998</v>
          </cell>
        </row>
        <row r="1923">
          <cell r="F1923">
            <v>18076.509999999998</v>
          </cell>
        </row>
        <row r="1928">
          <cell r="F1928">
            <v>18076.509999999998</v>
          </cell>
        </row>
        <row r="1940">
          <cell r="F1940">
            <v>18235.189999999999</v>
          </cell>
        </row>
        <row r="1945">
          <cell r="F1945">
            <v>18235.189999999999</v>
          </cell>
        </row>
        <row r="1950">
          <cell r="F1950">
            <v>18235.189999999999</v>
          </cell>
        </row>
        <row r="1955">
          <cell r="F1955">
            <v>18235.189999999999</v>
          </cell>
        </row>
        <row r="1967">
          <cell r="F1967">
            <v>18496.769999999997</v>
          </cell>
        </row>
        <row r="1972">
          <cell r="F1972">
            <v>18496.77</v>
          </cell>
        </row>
        <row r="1977">
          <cell r="F1977">
            <v>18496.77</v>
          </cell>
        </row>
        <row r="1982">
          <cell r="F1982">
            <v>18496.77</v>
          </cell>
        </row>
        <row r="1998">
          <cell r="F1998">
            <v>14174.55</v>
          </cell>
        </row>
        <row r="2004">
          <cell r="F2004">
            <v>14461.61</v>
          </cell>
        </row>
        <row r="2017">
          <cell r="F2017">
            <v>11397.97</v>
          </cell>
        </row>
        <row r="2023">
          <cell r="F2023">
            <v>11618.65</v>
          </cell>
        </row>
        <row r="2036">
          <cell r="F2036">
            <v>11115.970000000001</v>
          </cell>
        </row>
        <row r="2042">
          <cell r="F2042">
            <v>11360.52</v>
          </cell>
        </row>
        <row r="2056">
          <cell r="F2056">
            <v>9476.43</v>
          </cell>
        </row>
        <row r="2061">
          <cell r="F2061">
            <v>9476.43</v>
          </cell>
        </row>
        <row r="2068">
          <cell r="F2068">
            <v>9664.39</v>
          </cell>
        </row>
        <row r="2081">
          <cell r="F2081">
            <v>16170.599999999999</v>
          </cell>
        </row>
        <row r="2086">
          <cell r="F2086">
            <v>16506.12</v>
          </cell>
        </row>
        <row r="2092">
          <cell r="F2092">
            <v>16457.66</v>
          </cell>
        </row>
        <row r="2098">
          <cell r="F2098">
            <v>16506.12</v>
          </cell>
        </row>
        <row r="2111">
          <cell r="F2111">
            <v>13394.02</v>
          </cell>
        </row>
        <row r="2116">
          <cell r="F2116">
            <v>13651.960000000001</v>
          </cell>
        </row>
        <row r="2122">
          <cell r="F2122">
            <v>13614.7</v>
          </cell>
        </row>
        <row r="2128">
          <cell r="F2128">
            <v>13651.960000000001</v>
          </cell>
        </row>
        <row r="2141">
          <cell r="F2141">
            <v>13112.02</v>
          </cell>
        </row>
        <row r="2146">
          <cell r="F2146">
            <v>13397.86</v>
          </cell>
        </row>
        <row r="2152">
          <cell r="F2152">
            <v>13356.57</v>
          </cell>
        </row>
        <row r="2158">
          <cell r="F2158">
            <v>13397.86</v>
          </cell>
        </row>
        <row r="2172">
          <cell r="F2172">
            <v>11472.48</v>
          </cell>
        </row>
        <row r="2177">
          <cell r="F2177">
            <v>11692.17</v>
          </cell>
        </row>
        <row r="2184">
          <cell r="F2184">
            <v>11660.439999999999</v>
          </cell>
        </row>
        <row r="2191">
          <cell r="F2191">
            <v>11692.17</v>
          </cell>
        </row>
        <row r="2198">
          <cell r="F2198">
            <v>11660.439999999999</v>
          </cell>
        </row>
        <row r="2205">
          <cell r="F2205">
            <v>11692.17</v>
          </cell>
        </row>
        <row r="2218">
          <cell r="F2218">
            <v>16329.279999999999</v>
          </cell>
        </row>
        <row r="2223">
          <cell r="F2223">
            <v>16664.8</v>
          </cell>
        </row>
        <row r="2229">
          <cell r="F2229">
            <v>16616.34</v>
          </cell>
        </row>
        <row r="2235">
          <cell r="F2235">
            <v>16664.8</v>
          </cell>
        </row>
        <row r="2248">
          <cell r="F2248">
            <v>13552.7</v>
          </cell>
        </row>
        <row r="2253">
          <cell r="F2253">
            <v>13810.64</v>
          </cell>
        </row>
        <row r="2259">
          <cell r="F2259">
            <v>13773.38</v>
          </cell>
        </row>
        <row r="2265">
          <cell r="F2265">
            <v>13810.64</v>
          </cell>
        </row>
        <row r="2278">
          <cell r="F2278">
            <v>13270.7</v>
          </cell>
        </row>
        <row r="2283">
          <cell r="F2283">
            <v>13556.54</v>
          </cell>
        </row>
        <row r="2289">
          <cell r="F2289">
            <v>13515.25</v>
          </cell>
        </row>
        <row r="2295">
          <cell r="F2295">
            <v>13556.54</v>
          </cell>
        </row>
        <row r="2309">
          <cell r="F2309">
            <v>11631.16</v>
          </cell>
        </row>
        <row r="2314">
          <cell r="F2314">
            <v>11850.85</v>
          </cell>
        </row>
        <row r="2321">
          <cell r="F2321">
            <v>11819.119999999999</v>
          </cell>
        </row>
        <row r="2328">
          <cell r="F2328">
            <v>11850.85</v>
          </cell>
        </row>
        <row r="2335">
          <cell r="F2335">
            <v>11819.119999999999</v>
          </cell>
        </row>
        <row r="2342">
          <cell r="F2342">
            <v>11850.85</v>
          </cell>
        </row>
        <row r="2355">
          <cell r="F2355">
            <v>16590.86</v>
          </cell>
        </row>
        <row r="2360">
          <cell r="F2360">
            <v>16926.379999999997</v>
          </cell>
        </row>
        <row r="2366">
          <cell r="F2366">
            <v>16877.919999999998</v>
          </cell>
        </row>
        <row r="2372">
          <cell r="F2372">
            <v>16926.379999999997</v>
          </cell>
        </row>
        <row r="2385">
          <cell r="F2385">
            <v>13814.279999999999</v>
          </cell>
        </row>
        <row r="2390">
          <cell r="F2390">
            <v>14072.220000000001</v>
          </cell>
        </row>
        <row r="2396">
          <cell r="F2396">
            <v>14034.960000000001</v>
          </cell>
        </row>
        <row r="2402">
          <cell r="F2402">
            <v>14526.48</v>
          </cell>
        </row>
        <row r="2415">
          <cell r="F2415">
            <v>13532.280000000002</v>
          </cell>
        </row>
        <row r="2420">
          <cell r="F2420">
            <v>13818.12</v>
          </cell>
        </row>
        <row r="2426">
          <cell r="F2426">
            <v>13776.83</v>
          </cell>
        </row>
        <row r="2432">
          <cell r="F2432">
            <v>13818.12</v>
          </cell>
        </row>
        <row r="2446">
          <cell r="F2446">
            <v>11892.74</v>
          </cell>
        </row>
        <row r="2451">
          <cell r="F2451">
            <v>12112.43</v>
          </cell>
        </row>
        <row r="2458">
          <cell r="F2458">
            <v>12080.7</v>
          </cell>
        </row>
        <row r="2465">
          <cell r="F2465">
            <v>12112.43</v>
          </cell>
        </row>
        <row r="2472">
          <cell r="F2472">
            <v>12080.7</v>
          </cell>
        </row>
        <row r="2479">
          <cell r="F2479">
            <v>12112.43</v>
          </cell>
        </row>
        <row r="2494">
          <cell r="F2494">
            <v>14097.089999999997</v>
          </cell>
        </row>
        <row r="2506">
          <cell r="F2506">
            <v>14348.369999999997</v>
          </cell>
        </row>
        <row r="2517">
          <cell r="F2517">
            <v>14005.61</v>
          </cell>
        </row>
        <row r="2528">
          <cell r="F2528">
            <v>14256.89</v>
          </cell>
        </row>
        <row r="2543">
          <cell r="F2543">
            <v>12276.069999999998</v>
          </cell>
        </row>
        <row r="2547">
          <cell r="F2547">
            <v>12276.07</v>
          </cell>
        </row>
        <row r="2552">
          <cell r="F2552">
            <v>12419.06</v>
          </cell>
        </row>
        <row r="2557">
          <cell r="F2557">
            <v>12419.06</v>
          </cell>
        </row>
        <row r="2569">
          <cell r="F2569">
            <v>11157.28</v>
          </cell>
        </row>
        <row r="2573">
          <cell r="F2573">
            <v>11157.279999999999</v>
          </cell>
        </row>
        <row r="2578">
          <cell r="F2578">
            <v>11276.48</v>
          </cell>
        </row>
        <row r="2583">
          <cell r="F2583">
            <v>11276.48</v>
          </cell>
        </row>
        <row r="2595">
          <cell r="F2595">
            <v>14272.119999999999</v>
          </cell>
        </row>
        <row r="2599">
          <cell r="F2599">
            <v>14272.119999999999</v>
          </cell>
        </row>
        <row r="2604">
          <cell r="F2604">
            <v>14415.109999999999</v>
          </cell>
        </row>
        <row r="2621">
          <cell r="F2621">
            <v>12757.560000000001</v>
          </cell>
        </row>
        <row r="2625">
          <cell r="F2625">
            <v>12757.56</v>
          </cell>
        </row>
        <row r="2630">
          <cell r="F2630">
            <v>12876.76</v>
          </cell>
        </row>
        <row r="2635">
          <cell r="F2635">
            <v>12876.76</v>
          </cell>
        </row>
        <row r="2645">
          <cell r="F2645">
            <v>4918.34</v>
          </cell>
        </row>
        <row r="2652">
          <cell r="F2652">
            <v>4918.34</v>
          </cell>
        </row>
        <row r="2659">
          <cell r="F2659">
            <v>5052.09</v>
          </cell>
        </row>
        <row r="2666">
          <cell r="F2666">
            <v>5052.09</v>
          </cell>
        </row>
        <row r="2673">
          <cell r="F2673">
            <v>4268.6400000000003</v>
          </cell>
        </row>
        <row r="2680">
          <cell r="F2680">
            <v>4268.6400000000003</v>
          </cell>
        </row>
        <row r="2687">
          <cell r="F2687">
            <v>4372.67</v>
          </cell>
        </row>
        <row r="2694">
          <cell r="F2694">
            <v>4372.67</v>
          </cell>
        </row>
        <row r="2701">
          <cell r="F2701">
            <v>7372.77</v>
          </cell>
        </row>
        <row r="2708">
          <cell r="F2708">
            <v>7372.77</v>
          </cell>
        </row>
        <row r="2715">
          <cell r="F2715">
            <v>7556.97</v>
          </cell>
        </row>
        <row r="2722">
          <cell r="F2722">
            <v>7556.97</v>
          </cell>
        </row>
        <row r="2729">
          <cell r="F2729">
            <v>6723.07</v>
          </cell>
        </row>
        <row r="2736">
          <cell r="F2736">
            <v>6723.07</v>
          </cell>
        </row>
        <row r="2743">
          <cell r="F2743">
            <v>6877.55</v>
          </cell>
        </row>
        <row r="2750">
          <cell r="F2750">
            <v>6877.55</v>
          </cell>
        </row>
        <row r="2757">
          <cell r="F2757">
            <v>7588.04</v>
          </cell>
        </row>
        <row r="2764">
          <cell r="F2764">
            <v>7588.04</v>
          </cell>
        </row>
        <row r="2771">
          <cell r="F2771">
            <v>7721.79</v>
          </cell>
        </row>
        <row r="2778">
          <cell r="F2778">
            <v>7721.79</v>
          </cell>
        </row>
        <row r="2785">
          <cell r="F2785">
            <v>6938.34</v>
          </cell>
        </row>
        <row r="2792">
          <cell r="F2792">
            <v>6938.34</v>
          </cell>
        </row>
        <row r="2799">
          <cell r="F2799">
            <v>7042.37</v>
          </cell>
        </row>
        <row r="2806">
          <cell r="F2806">
            <v>7042.37</v>
          </cell>
        </row>
        <row r="2813">
          <cell r="F2813">
            <v>7746.72</v>
          </cell>
        </row>
        <row r="2820">
          <cell r="F2820">
            <v>7746.72</v>
          </cell>
        </row>
        <row r="2827">
          <cell r="F2827">
            <v>7880.47</v>
          </cell>
        </row>
        <row r="2834">
          <cell r="F2834">
            <v>7880.47</v>
          </cell>
        </row>
        <row r="2841">
          <cell r="F2841">
            <v>7097.02</v>
          </cell>
        </row>
        <row r="2848">
          <cell r="F2848">
            <v>7097.02</v>
          </cell>
        </row>
        <row r="2855">
          <cell r="F2855">
            <v>7201.05</v>
          </cell>
        </row>
        <row r="2862">
          <cell r="F2862">
            <v>7201.05</v>
          </cell>
        </row>
        <row r="2869">
          <cell r="F2869">
            <v>8008.3</v>
          </cell>
        </row>
        <row r="2876">
          <cell r="F2876">
            <v>8008.3</v>
          </cell>
        </row>
        <row r="2883">
          <cell r="F2883">
            <v>8142.05</v>
          </cell>
        </row>
        <row r="2890">
          <cell r="F2890">
            <v>8142.05</v>
          </cell>
        </row>
        <row r="2897">
          <cell r="F2897">
            <v>7358.6</v>
          </cell>
        </row>
        <row r="2904">
          <cell r="F2904">
            <v>7358.6</v>
          </cell>
        </row>
        <row r="2911">
          <cell r="F2911">
            <v>7462.63</v>
          </cell>
        </row>
        <row r="2918">
          <cell r="F2918">
            <v>7462.63</v>
          </cell>
        </row>
        <row r="2928">
          <cell r="F2928">
            <v>9900.73</v>
          </cell>
        </row>
        <row r="2935">
          <cell r="F2935">
            <v>9900.73</v>
          </cell>
        </row>
        <row r="2942">
          <cell r="F2942">
            <v>10140.279999999999</v>
          </cell>
        </row>
        <row r="2949">
          <cell r="F2949">
            <v>10140.279999999999</v>
          </cell>
        </row>
        <row r="2956">
          <cell r="F2956">
            <v>10059.41</v>
          </cell>
        </row>
        <row r="2963">
          <cell r="F2963">
            <v>10059.41</v>
          </cell>
        </row>
        <row r="2970">
          <cell r="F2970">
            <v>10298.959999999999</v>
          </cell>
        </row>
        <row r="2977">
          <cell r="F2977">
            <v>10298.959999999999</v>
          </cell>
        </row>
        <row r="2984">
          <cell r="F2984">
            <v>10320.990000000002</v>
          </cell>
        </row>
        <row r="2991">
          <cell r="F2991">
            <v>10320.990000000002</v>
          </cell>
        </row>
        <row r="2998">
          <cell r="F2998">
            <v>10560.54</v>
          </cell>
        </row>
        <row r="3005">
          <cell r="F3005">
            <v>10560.54</v>
          </cell>
        </row>
        <row r="3014">
          <cell r="F3014">
            <v>4330.4799999999996</v>
          </cell>
        </row>
        <row r="3019">
          <cell r="F3019">
            <v>3897.17</v>
          </cell>
        </row>
        <row r="3024">
          <cell r="F3024">
            <v>3545.1400000000003</v>
          </cell>
        </row>
        <row r="3029">
          <cell r="F3029">
            <v>3246.67</v>
          </cell>
        </row>
        <row r="3035">
          <cell r="F3035">
            <v>5797.1200000000008</v>
          </cell>
        </row>
        <row r="3041">
          <cell r="F3041">
            <v>4751.51</v>
          </cell>
        </row>
        <row r="3047">
          <cell r="F3047">
            <v>4231.04</v>
          </cell>
        </row>
        <row r="3053">
          <cell r="F3053">
            <v>4561.5499999999993</v>
          </cell>
        </row>
        <row r="3058">
          <cell r="F3058">
            <v>4259.0300000000007</v>
          </cell>
        </row>
        <row r="3063">
          <cell r="F3063">
            <v>3776.21</v>
          </cell>
        </row>
        <row r="3068">
          <cell r="F3068">
            <v>3477.74</v>
          </cell>
        </row>
        <row r="3074">
          <cell r="F3074">
            <v>6784.91</v>
          </cell>
        </row>
        <row r="3079">
          <cell r="F3079">
            <v>6482.39</v>
          </cell>
        </row>
        <row r="3084">
          <cell r="F3084">
            <v>5999.57</v>
          </cell>
        </row>
        <row r="3089">
          <cell r="F3089">
            <v>5701.1</v>
          </cell>
        </row>
        <row r="3095">
          <cell r="F3095">
            <v>7000.1799999999994</v>
          </cell>
        </row>
        <row r="3100">
          <cell r="F3100">
            <v>6566.869999999999</v>
          </cell>
        </row>
        <row r="3105">
          <cell r="F3105">
            <v>6214.84</v>
          </cell>
        </row>
        <row r="3110">
          <cell r="F3110">
            <v>5916.37</v>
          </cell>
        </row>
        <row r="3115">
          <cell r="F3115">
            <v>6373.52</v>
          </cell>
        </row>
        <row r="3120">
          <cell r="F3120">
            <v>6075.05</v>
          </cell>
        </row>
        <row r="3125">
          <cell r="F3125">
            <v>6635.1</v>
          </cell>
        </row>
        <row r="3130">
          <cell r="F3130">
            <v>6336.63</v>
          </cell>
        </row>
        <row r="3138">
          <cell r="F3138">
            <v>4449.09</v>
          </cell>
        </row>
        <row r="3143">
          <cell r="F3143">
            <v>4499.54</v>
          </cell>
        </row>
        <row r="3148">
          <cell r="F3148">
            <v>4664.3599999999997</v>
          </cell>
        </row>
        <row r="3153">
          <cell r="F3153">
            <v>4823.04</v>
          </cell>
        </row>
        <row r="3158">
          <cell r="F3158">
            <v>5084.62</v>
          </cell>
        </row>
        <row r="3163">
          <cell r="F3163">
            <v>5199.46</v>
          </cell>
        </row>
        <row r="3168">
          <cell r="F3168">
            <v>5339.8200000000006</v>
          </cell>
        </row>
        <row r="3173">
          <cell r="F3173">
            <v>5429.14</v>
          </cell>
        </row>
        <row r="3178">
          <cell r="F3178">
            <v>5556.7400000000007</v>
          </cell>
        </row>
        <row r="3183">
          <cell r="F3183">
            <v>5882.12</v>
          </cell>
        </row>
        <row r="3188">
          <cell r="F3188">
            <v>6213.88</v>
          </cell>
        </row>
        <row r="3193">
          <cell r="F3193">
            <v>6596.68</v>
          </cell>
        </row>
        <row r="3213">
          <cell r="F3213">
            <v>419.13</v>
          </cell>
        </row>
        <row r="3246">
          <cell r="F3246">
            <v>482.71999999999997</v>
          </cell>
        </row>
        <row r="3253">
          <cell r="F3253">
            <v>576.22</v>
          </cell>
        </row>
        <row r="3262">
          <cell r="F3262">
            <v>249.92</v>
          </cell>
        </row>
        <row r="3274">
          <cell r="F3274">
            <v>430.4</v>
          </cell>
        </row>
        <row r="3281">
          <cell r="F3281">
            <v>2189.06</v>
          </cell>
        </row>
        <row r="3288">
          <cell r="F3288">
            <v>1955.5500000000002</v>
          </cell>
        </row>
        <row r="3295">
          <cell r="F3295">
            <v>2204.61</v>
          </cell>
        </row>
        <row r="3302">
          <cell r="F3302">
            <v>2410.5300000000002</v>
          </cell>
        </row>
        <row r="3309">
          <cell r="F3309">
            <v>2182.09</v>
          </cell>
        </row>
        <row r="3316">
          <cell r="F3316">
            <v>2425.7399999999998</v>
          </cell>
        </row>
        <row r="3325">
          <cell r="F3325">
            <v>161.41</v>
          </cell>
        </row>
        <row r="3331">
          <cell r="F3331">
            <v>147.63</v>
          </cell>
        </row>
        <row r="3344">
          <cell r="F3344">
            <v>564.31999999999994</v>
          </cell>
        </row>
        <row r="3355">
          <cell r="F3355">
            <v>418.58</v>
          </cell>
        </row>
        <row r="3366">
          <cell r="F3366">
            <v>773.28000000000009</v>
          </cell>
        </row>
        <row r="3377">
          <cell r="F3377">
            <v>905.38</v>
          </cell>
        </row>
        <row r="3388">
          <cell r="F3388">
            <v>1120.33</v>
          </cell>
        </row>
        <row r="3399">
          <cell r="F3399">
            <v>1159.2</v>
          </cell>
        </row>
        <row r="3410">
          <cell r="F3410">
            <v>814.34000000000015</v>
          </cell>
        </row>
        <row r="3421">
          <cell r="F3421">
            <v>608.83000000000004</v>
          </cell>
        </row>
        <row r="3433">
          <cell r="F3433">
            <v>1085.1500000000001</v>
          </cell>
        </row>
        <row r="3444">
          <cell r="F3444">
            <v>745.08000000000015</v>
          </cell>
        </row>
        <row r="3454">
          <cell r="F3454">
            <v>527.63000000000011</v>
          </cell>
        </row>
        <row r="3465">
          <cell r="F3465">
            <v>1248.58</v>
          </cell>
        </row>
        <row r="3476">
          <cell r="F3476">
            <v>732.73</v>
          </cell>
        </row>
        <row r="3483">
          <cell r="F3483">
            <v>1609.44</v>
          </cell>
        </row>
        <row r="3490">
          <cell r="F3490">
            <v>2275.02</v>
          </cell>
        </row>
        <row r="3497">
          <cell r="F3497">
            <v>2539.4399999999996</v>
          </cell>
        </row>
        <row r="3504">
          <cell r="F3504">
            <v>3284.9300000000003</v>
          </cell>
        </row>
        <row r="3511">
          <cell r="F3511">
            <v>4466.88</v>
          </cell>
        </row>
        <row r="3518">
          <cell r="F3518">
            <v>4769.09</v>
          </cell>
        </row>
        <row r="3525">
          <cell r="F3525">
            <v>6693.1200000000008</v>
          </cell>
        </row>
        <row r="3555">
          <cell r="F3555">
            <v>14184.69</v>
          </cell>
        </row>
        <row r="3582">
          <cell r="F3582">
            <v>28447.300000000003</v>
          </cell>
        </row>
        <row r="3609">
          <cell r="F3609">
            <v>33950.730000000003</v>
          </cell>
        </row>
        <row r="3635">
          <cell r="F3635">
            <v>8765.0299999999988</v>
          </cell>
        </row>
        <row r="3661">
          <cell r="F3661">
            <v>9057.81</v>
          </cell>
        </row>
        <row r="3672">
          <cell r="F3672">
            <v>2182.5699999999997</v>
          </cell>
        </row>
        <row r="3683">
          <cell r="F3683">
            <v>2363.1920200000004</v>
          </cell>
        </row>
        <row r="3694">
          <cell r="F3694">
            <v>2209.0699999999997</v>
          </cell>
        </row>
        <row r="3709">
          <cell r="F3709">
            <v>31238.450000000004</v>
          </cell>
        </row>
        <row r="3724">
          <cell r="F3724">
            <v>36196.450000000004</v>
          </cell>
        </row>
        <row r="3739">
          <cell r="F3739">
            <v>29551.25</v>
          </cell>
        </row>
        <row r="3759">
          <cell r="F3759">
            <v>66117.05</v>
          </cell>
        </row>
        <row r="3779">
          <cell r="F3779">
            <v>76167.05</v>
          </cell>
        </row>
        <row r="3799">
          <cell r="F3799">
            <v>62697.05</v>
          </cell>
        </row>
        <row r="3809">
          <cell r="F3809">
            <v>394.62</v>
          </cell>
        </row>
        <row r="3819">
          <cell r="F3819">
            <v>1418.39</v>
          </cell>
        </row>
        <row r="3829">
          <cell r="F3829">
            <v>1629.2900000000002</v>
          </cell>
        </row>
        <row r="3862">
          <cell r="F3862">
            <v>1627.69</v>
          </cell>
        </row>
        <row r="3890">
          <cell r="F3890">
            <v>8448.3999999999978</v>
          </cell>
        </row>
        <row r="3918">
          <cell r="F3918">
            <v>7995.3799999999983</v>
          </cell>
        </row>
        <row r="3944">
          <cell r="F3944">
            <v>4637.59</v>
          </cell>
        </row>
        <row r="3970">
          <cell r="F3970">
            <v>4499.369999999999</v>
          </cell>
        </row>
        <row r="3996">
          <cell r="F3996">
            <v>6146.1500000000005</v>
          </cell>
        </row>
        <row r="4022">
          <cell r="F4022">
            <v>6630.8700000000008</v>
          </cell>
        </row>
        <row r="4046">
          <cell r="F4046">
            <v>4743.2299999999996</v>
          </cell>
        </row>
        <row r="4071">
          <cell r="F4071">
            <v>3124.89</v>
          </cell>
        </row>
        <row r="4097">
          <cell r="F4097">
            <v>6730.5899999999992</v>
          </cell>
        </row>
        <row r="4123">
          <cell r="F4123">
            <v>6904.5899999999992</v>
          </cell>
        </row>
        <row r="4150">
          <cell r="F4150">
            <v>7384.8799999999983</v>
          </cell>
        </row>
        <row r="4177">
          <cell r="F4177">
            <v>7576.4899999999989</v>
          </cell>
        </row>
        <row r="4203">
          <cell r="F4203">
            <v>2537</v>
          </cell>
        </row>
        <row r="4225">
          <cell r="F4225">
            <v>10738.61</v>
          </cell>
        </row>
        <row r="4243">
          <cell r="F4243">
            <v>12430.52</v>
          </cell>
        </row>
        <row r="4265">
          <cell r="F4265">
            <v>18756.27</v>
          </cell>
        </row>
        <row r="4283">
          <cell r="F4283">
            <v>18761.77</v>
          </cell>
        </row>
        <row r="4305">
          <cell r="F4305">
            <v>4792.66</v>
          </cell>
        </row>
        <row r="4314">
          <cell r="F4314">
            <v>5440.92</v>
          </cell>
        </row>
        <row r="4323">
          <cell r="F4323">
            <v>6019.9699999999993</v>
          </cell>
        </row>
        <row r="4332">
          <cell r="F4332">
            <v>5243</v>
          </cell>
        </row>
        <row r="4355">
          <cell r="F4355">
            <v>2597.59</v>
          </cell>
        </row>
        <row r="4383">
          <cell r="F4383">
            <v>1920.8600000000001</v>
          </cell>
        </row>
        <row r="4392">
          <cell r="F4392">
            <v>2256.4700000000003</v>
          </cell>
        </row>
        <row r="4397">
          <cell r="F4397">
            <v>1155.6500000000001</v>
          </cell>
        </row>
        <row r="4403">
          <cell r="F4403">
            <v>2740.4900000000002</v>
          </cell>
        </row>
        <row r="4410">
          <cell r="F4410">
            <v>3624.73</v>
          </cell>
        </row>
        <row r="4415">
          <cell r="F4415">
            <v>1089.3499999999999</v>
          </cell>
        </row>
        <row r="4421">
          <cell r="F4421">
            <v>2199.7400000000002</v>
          </cell>
        </row>
        <row r="4430">
          <cell r="F4430">
            <v>142.60000000000002</v>
          </cell>
        </row>
        <row r="4436">
          <cell r="F4436">
            <v>57</v>
          </cell>
        </row>
        <row r="4443">
          <cell r="F4443">
            <v>179.50000000000003</v>
          </cell>
        </row>
        <row r="4450">
          <cell r="F4450">
            <v>156.41999999999999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105.25</v>
          </cell>
        </row>
        <row r="4477">
          <cell r="F4477">
            <v>142.14999999999998</v>
          </cell>
        </row>
        <row r="4488">
          <cell r="F4488">
            <v>480.43999999999994</v>
          </cell>
        </row>
        <row r="4497">
          <cell r="F4497">
            <v>1363.1499999999999</v>
          </cell>
        </row>
        <row r="4506">
          <cell r="F4506">
            <v>1994.1200000000001</v>
          </cell>
        </row>
        <row r="4515">
          <cell r="F4515">
            <v>2099.3199999999997</v>
          </cell>
        </row>
        <row r="4524">
          <cell r="F4524">
            <v>1103.1300000000001</v>
          </cell>
        </row>
        <row r="4533">
          <cell r="F4533">
            <v>1224.42</v>
          </cell>
        </row>
        <row r="4542">
          <cell r="F4542">
            <v>1176.28</v>
          </cell>
        </row>
        <row r="4551">
          <cell r="F4551">
            <v>1315.75</v>
          </cell>
        </row>
        <row r="4560">
          <cell r="F4560">
            <v>1315.75</v>
          </cell>
        </row>
        <row r="4570">
          <cell r="F4570">
            <v>883.93999999999994</v>
          </cell>
        </row>
        <row r="4580">
          <cell r="F4580">
            <v>1594.7399999999998</v>
          </cell>
        </row>
        <row r="4589">
          <cell r="F4589">
            <v>1584.2900000000002</v>
          </cell>
        </row>
        <row r="4598">
          <cell r="F4598">
            <v>1706.41</v>
          </cell>
        </row>
        <row r="4607">
          <cell r="F4607">
            <v>1364.47</v>
          </cell>
        </row>
        <row r="4616">
          <cell r="F4616">
            <v>902.44</v>
          </cell>
        </row>
        <row r="4634">
          <cell r="F4634">
            <v>873.66000000000008</v>
          </cell>
        </row>
        <row r="4643">
          <cell r="F4643">
            <v>614.16</v>
          </cell>
        </row>
        <row r="4652">
          <cell r="F4652">
            <v>669.99999999999989</v>
          </cell>
        </row>
        <row r="4661">
          <cell r="F4661">
            <v>736.66999999999985</v>
          </cell>
        </row>
        <row r="4670">
          <cell r="F4670">
            <v>848.65</v>
          </cell>
        </row>
        <row r="4679">
          <cell r="F4679">
            <v>829.22</v>
          </cell>
        </row>
        <row r="4688">
          <cell r="F4688">
            <v>919.31</v>
          </cell>
        </row>
        <row r="4697">
          <cell r="F4697">
            <v>1053.78</v>
          </cell>
        </row>
        <row r="4706">
          <cell r="F4706">
            <v>1278.77</v>
          </cell>
        </row>
        <row r="4715">
          <cell r="F4715">
            <v>850.75</v>
          </cell>
        </row>
        <row r="4724">
          <cell r="F4724">
            <v>945.13999999999987</v>
          </cell>
        </row>
        <row r="4733">
          <cell r="F4733">
            <v>1086.07</v>
          </cell>
        </row>
        <row r="4742">
          <cell r="F4742">
            <v>1321.82</v>
          </cell>
        </row>
        <row r="4751">
          <cell r="F4751">
            <v>866.61</v>
          </cell>
        </row>
        <row r="4760">
          <cell r="F4760">
            <v>964.17999999999984</v>
          </cell>
        </row>
        <row r="4769">
          <cell r="F4769">
            <v>1109.8799999999999</v>
          </cell>
        </row>
        <row r="4778">
          <cell r="F4778">
            <v>1353.56</v>
          </cell>
        </row>
        <row r="4786">
          <cell r="F4786">
            <v>414.43999999999994</v>
          </cell>
        </row>
        <row r="4794">
          <cell r="F4794">
            <v>434.43999999999994</v>
          </cell>
        </row>
        <row r="4803">
          <cell r="F4803">
            <v>443.95999999999992</v>
          </cell>
        </row>
        <row r="4811">
          <cell r="F4811">
            <v>535.42000000000007</v>
          </cell>
        </row>
        <row r="4819">
          <cell r="F4819">
            <v>596.66999999999996</v>
          </cell>
        </row>
        <row r="4827">
          <cell r="F4827">
            <v>821.96</v>
          </cell>
        </row>
        <row r="4834">
          <cell r="F4834">
            <v>285.65000000000003</v>
          </cell>
        </row>
        <row r="4841">
          <cell r="F4841">
            <v>169.53</v>
          </cell>
        </row>
        <row r="4848">
          <cell r="F4848">
            <v>184.67000000000002</v>
          </cell>
        </row>
        <row r="4855">
          <cell r="F4855">
            <v>162.26999999999998</v>
          </cell>
        </row>
        <row r="4862">
          <cell r="F4862">
            <v>120.21000000000001</v>
          </cell>
        </row>
        <row r="4866">
          <cell r="F4866">
            <v>42.69</v>
          </cell>
        </row>
        <row r="4873">
          <cell r="F4873">
            <v>236.46</v>
          </cell>
        </row>
        <row r="4880">
          <cell r="F4880">
            <v>254.75000000000003</v>
          </cell>
        </row>
        <row r="4887">
          <cell r="F4887">
            <v>201.93</v>
          </cell>
        </row>
        <row r="4892">
          <cell r="F4892">
            <v>399.84000000000003</v>
          </cell>
        </row>
        <row r="4899">
          <cell r="F4899">
            <v>141.93</v>
          </cell>
        </row>
        <row r="4906">
          <cell r="F4906">
            <v>125.69999999999999</v>
          </cell>
        </row>
        <row r="4913">
          <cell r="F4913">
            <v>153.76999999999998</v>
          </cell>
        </row>
        <row r="4920">
          <cell r="F4920">
            <v>88.460000000000008</v>
          </cell>
        </row>
        <row r="4927">
          <cell r="F4927">
            <v>120.07</v>
          </cell>
        </row>
        <row r="4939">
          <cell r="C4939">
            <v>1918.09</v>
          </cell>
          <cell r="F4939">
            <v>3743.49</v>
          </cell>
        </row>
        <row r="4948">
          <cell r="C4948">
            <v>2660.53</v>
          </cell>
          <cell r="F4948">
            <v>5192.49</v>
          </cell>
        </row>
        <row r="4957">
          <cell r="C4957">
            <v>7926.66</v>
          </cell>
          <cell r="F4957">
            <v>15470.25</v>
          </cell>
        </row>
        <row r="4966">
          <cell r="C4966">
            <v>9369.01</v>
          </cell>
          <cell r="F4966">
            <v>18285.25</v>
          </cell>
        </row>
        <row r="4974">
          <cell r="C4974">
            <v>7750.42</v>
          </cell>
          <cell r="F4974">
            <v>15126.29</v>
          </cell>
        </row>
        <row r="4986">
          <cell r="C4986">
            <v>7312.85</v>
          </cell>
          <cell r="F4986">
            <v>43000.369999999988</v>
          </cell>
        </row>
        <row r="4995">
          <cell r="F4995">
            <v>660.83</v>
          </cell>
        </row>
        <row r="5002">
          <cell r="F5002">
            <v>718.8</v>
          </cell>
        </row>
        <row r="5008">
          <cell r="F5008">
            <v>498.85</v>
          </cell>
        </row>
        <row r="5015">
          <cell r="F5015">
            <v>550.94000000000005</v>
          </cell>
        </row>
        <row r="5022">
          <cell r="F5022">
            <v>575.45000000000005</v>
          </cell>
        </row>
        <row r="5030">
          <cell r="F5030">
            <v>627.83999999999992</v>
          </cell>
        </row>
        <row r="5035">
          <cell r="F5035">
            <v>138.81</v>
          </cell>
        </row>
        <row r="5041">
          <cell r="F5041">
            <v>190.9</v>
          </cell>
        </row>
        <row r="5045">
          <cell r="F5045">
            <v>257.2</v>
          </cell>
        </row>
        <row r="5059">
          <cell r="F5059">
            <v>6391.0700000000006</v>
          </cell>
        </row>
        <row r="5060">
          <cell r="F5060">
            <v>93.99</v>
          </cell>
        </row>
        <row r="5072">
          <cell r="F5072">
            <v>623.89</v>
          </cell>
        </row>
        <row r="5080">
          <cell r="F5080">
            <v>1343.6899999999998</v>
          </cell>
        </row>
        <row r="5086">
          <cell r="F5086">
            <v>990.23</v>
          </cell>
        </row>
        <row r="5093">
          <cell r="F5093">
            <v>246.23000000000002</v>
          </cell>
        </row>
        <row r="5131">
          <cell r="F5131">
            <v>9615.840000000002</v>
          </cell>
        </row>
        <row r="5155">
          <cell r="F5155">
            <v>8971.09</v>
          </cell>
        </row>
        <row r="5179">
          <cell r="F5179">
            <v>7323.27</v>
          </cell>
        </row>
        <row r="5203">
          <cell r="F5203">
            <v>8941.7400000000016</v>
          </cell>
        </row>
        <row r="5230">
          <cell r="F5230">
            <v>12312.349999999999</v>
          </cell>
        </row>
        <row r="5257">
          <cell r="F5257">
            <v>11488.979999999998</v>
          </cell>
        </row>
        <row r="5284">
          <cell r="F5284">
            <v>9219.7200000000012</v>
          </cell>
        </row>
        <row r="5311">
          <cell r="F5311">
            <v>11402.4</v>
          </cell>
        </row>
        <row r="5321">
          <cell r="F5321">
            <v>1215.9100000000001</v>
          </cell>
        </row>
        <row r="5333">
          <cell r="F5333">
            <v>1672.62</v>
          </cell>
        </row>
        <row r="5344">
          <cell r="F5344">
            <v>1240.0500000000002</v>
          </cell>
        </row>
        <row r="5355">
          <cell r="F5355">
            <v>518.82000000000005</v>
          </cell>
        </row>
        <row r="5361">
          <cell r="F5361">
            <v>162.07</v>
          </cell>
        </row>
        <row r="5367">
          <cell r="F5367">
            <v>238.87</v>
          </cell>
        </row>
        <row r="5372">
          <cell r="F5372">
            <v>56.59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ex. RG"/>
      <sheetName val="ex.SCI"/>
      <sheetName val="ex.AR"/>
      <sheetName val="ex.AP"/>
      <sheetName val="var.B( 7,8)"/>
      <sheetName val="var.A(13,14)"/>
      <sheetName val="Tipo B"/>
      <sheetName val="Tipo A"/>
      <sheetName val="ana"/>
      <sheetName val="pre"/>
      <sheetName val="in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1">
          <cell r="F21">
            <v>142.75</v>
          </cell>
        </row>
        <row r="27">
          <cell r="F27">
            <v>564</v>
          </cell>
        </row>
        <row r="35">
          <cell r="F35">
            <v>410.05999999999995</v>
          </cell>
        </row>
        <row r="41">
          <cell r="F41">
            <v>82.03</v>
          </cell>
        </row>
        <row r="213">
          <cell r="F213">
            <v>1069.1400000000001</v>
          </cell>
        </row>
        <row r="234">
          <cell r="F234">
            <v>284.84000000000003</v>
          </cell>
        </row>
        <row r="426">
          <cell r="F426">
            <v>3600.7700000000004</v>
          </cell>
        </row>
        <row r="647">
          <cell r="F647">
            <v>1620.6599999999999</v>
          </cell>
        </row>
        <row r="653">
          <cell r="F653">
            <v>1262.0599999999997</v>
          </cell>
        </row>
        <row r="659">
          <cell r="F659">
            <v>610.08000000000004</v>
          </cell>
        </row>
        <row r="665">
          <cell r="F665">
            <v>386.54</v>
          </cell>
        </row>
        <row r="671">
          <cell r="F671">
            <v>135.06</v>
          </cell>
        </row>
        <row r="677">
          <cell r="F677">
            <v>3393.42</v>
          </cell>
        </row>
        <row r="683">
          <cell r="F683">
            <v>2176.62</v>
          </cell>
        </row>
        <row r="689">
          <cell r="F689">
            <v>329.4</v>
          </cell>
        </row>
        <row r="695">
          <cell r="F695">
            <v>3257.1099999999997</v>
          </cell>
        </row>
        <row r="701">
          <cell r="F701">
            <v>1571.76</v>
          </cell>
        </row>
        <row r="707">
          <cell r="F707">
            <v>518.24</v>
          </cell>
        </row>
        <row r="713">
          <cell r="F713">
            <v>211.56</v>
          </cell>
        </row>
        <row r="719">
          <cell r="F719">
            <v>3582.8199999999997</v>
          </cell>
        </row>
        <row r="725">
          <cell r="F725">
            <v>1728.94</v>
          </cell>
        </row>
        <row r="731">
          <cell r="F731">
            <v>2013.3400000000001</v>
          </cell>
        </row>
        <row r="737">
          <cell r="F737">
            <v>1677.77</v>
          </cell>
        </row>
        <row r="743">
          <cell r="F743">
            <v>1510.0000000000002</v>
          </cell>
        </row>
        <row r="749">
          <cell r="F749">
            <v>460.8</v>
          </cell>
        </row>
        <row r="755">
          <cell r="F755">
            <v>414.71999999999997</v>
          </cell>
        </row>
        <row r="761">
          <cell r="F761">
            <v>239.52999999999997</v>
          </cell>
        </row>
        <row r="767">
          <cell r="F767">
            <v>2798.51</v>
          </cell>
        </row>
        <row r="773">
          <cell r="F773">
            <v>1221.06</v>
          </cell>
        </row>
        <row r="779">
          <cell r="F779">
            <v>435.89</v>
          </cell>
        </row>
        <row r="785">
          <cell r="F785">
            <v>5364.1599999999989</v>
          </cell>
        </row>
        <row r="791">
          <cell r="F791">
            <v>8220.8799999999992</v>
          </cell>
        </row>
        <row r="797">
          <cell r="F797">
            <v>6318.29</v>
          </cell>
        </row>
        <row r="803">
          <cell r="F803">
            <v>4000.85</v>
          </cell>
        </row>
        <row r="824">
          <cell r="F824">
            <v>50551.7</v>
          </cell>
        </row>
        <row r="832">
          <cell r="F832">
            <v>11718.67</v>
          </cell>
        </row>
        <row r="840">
          <cell r="F840">
            <v>6282.4399999999987</v>
          </cell>
        </row>
        <row r="878">
          <cell r="F878">
            <v>212501.19</v>
          </cell>
        </row>
        <row r="887">
          <cell r="F887">
            <v>1467.14</v>
          </cell>
        </row>
        <row r="895">
          <cell r="F895">
            <v>945.91</v>
          </cell>
        </row>
        <row r="901">
          <cell r="F901">
            <v>339.15999999999997</v>
          </cell>
        </row>
        <row r="916">
          <cell r="F916">
            <v>20898.949117600001</v>
          </cell>
        </row>
        <row r="931">
          <cell r="F931">
            <v>38337.545294559997</v>
          </cell>
        </row>
        <row r="952">
          <cell r="F952">
            <v>267679.75284425</v>
          </cell>
        </row>
        <row r="982">
          <cell r="F982">
            <v>539489.00374198309</v>
          </cell>
        </row>
        <row r="1003">
          <cell r="F1003">
            <v>82067.61</v>
          </cell>
        </row>
        <row r="1021">
          <cell r="F1021">
            <v>32718.109612</v>
          </cell>
        </row>
        <row r="1029">
          <cell r="F1029">
            <v>5123.18</v>
          </cell>
        </row>
        <row r="1036">
          <cell r="F1036">
            <v>2760.14</v>
          </cell>
        </row>
        <row r="1043">
          <cell r="F1043">
            <v>1564.3</v>
          </cell>
        </row>
        <row r="1050">
          <cell r="F1050">
            <v>1018.4399999999999</v>
          </cell>
        </row>
        <row r="1057">
          <cell r="F1057">
            <v>4513.0199999999995</v>
          </cell>
        </row>
        <row r="1064">
          <cell r="F1064">
            <v>1742.65</v>
          </cell>
        </row>
        <row r="1071">
          <cell r="F1071">
            <v>519.92000000000007</v>
          </cell>
        </row>
        <row r="1078">
          <cell r="F1078">
            <v>1813.64</v>
          </cell>
        </row>
        <row r="1085">
          <cell r="F1085">
            <v>392.14000000000004</v>
          </cell>
        </row>
        <row r="1092">
          <cell r="F1092">
            <v>5400.42</v>
          </cell>
        </row>
        <row r="1099">
          <cell r="F1099">
            <v>1510.0600000000002</v>
          </cell>
        </row>
        <row r="1106">
          <cell r="F1106">
            <v>420.53</v>
          </cell>
        </row>
        <row r="1113">
          <cell r="F1113">
            <v>1943.1100000000001</v>
          </cell>
        </row>
        <row r="1120">
          <cell r="F1120">
            <v>2724.0200000000004</v>
          </cell>
        </row>
        <row r="1127">
          <cell r="F1127">
            <v>919.15000000000009</v>
          </cell>
        </row>
        <row r="1134">
          <cell r="F1134">
            <v>3859.9000000000005</v>
          </cell>
        </row>
        <row r="1141">
          <cell r="F1141">
            <v>1181.82</v>
          </cell>
        </row>
        <row r="1148">
          <cell r="F1148">
            <v>321.14</v>
          </cell>
        </row>
        <row r="1164">
          <cell r="F1164">
            <v>130685.57</v>
          </cell>
        </row>
        <row r="1171">
          <cell r="F1171">
            <v>403.8</v>
          </cell>
        </row>
        <row r="1177">
          <cell r="F1177">
            <v>282.67</v>
          </cell>
        </row>
        <row r="1183">
          <cell r="F1183">
            <v>224.34999999999997</v>
          </cell>
        </row>
        <row r="1189">
          <cell r="F1189">
            <v>99.4</v>
          </cell>
        </row>
        <row r="1195">
          <cell r="F1195">
            <v>61.07</v>
          </cell>
        </row>
        <row r="1201">
          <cell r="F1201">
            <v>40.61999999999999</v>
          </cell>
        </row>
        <row r="1207">
          <cell r="F1207">
            <v>86.179999999999993</v>
          </cell>
        </row>
        <row r="1213">
          <cell r="F1213">
            <v>30.310000000000002</v>
          </cell>
        </row>
        <row r="1219">
          <cell r="F1219">
            <v>18.610000000000003</v>
          </cell>
        </row>
        <row r="1225">
          <cell r="F1225">
            <v>627.56000000000006</v>
          </cell>
        </row>
        <row r="1231">
          <cell r="F1231">
            <v>187.42000000000002</v>
          </cell>
        </row>
        <row r="1237">
          <cell r="F1237">
            <v>168.68</v>
          </cell>
        </row>
        <row r="1243">
          <cell r="F1243">
            <v>690.31999999999994</v>
          </cell>
        </row>
        <row r="1249">
          <cell r="F1249">
            <v>570.06000000000006</v>
          </cell>
        </row>
        <row r="1255">
          <cell r="F1255">
            <v>232.70000000000002</v>
          </cell>
        </row>
        <row r="1261">
          <cell r="F1261">
            <v>206.16000000000003</v>
          </cell>
        </row>
        <row r="1267">
          <cell r="F1267">
            <v>506.88</v>
          </cell>
        </row>
        <row r="1273">
          <cell r="F1273">
            <v>374.83000000000004</v>
          </cell>
        </row>
        <row r="1279">
          <cell r="F1279">
            <v>309.77999999999997</v>
          </cell>
        </row>
        <row r="1285">
          <cell r="F1285">
            <v>278.81</v>
          </cell>
        </row>
        <row r="1291">
          <cell r="F1291">
            <v>263.32</v>
          </cell>
        </row>
        <row r="1297">
          <cell r="F1297">
            <v>217.76</v>
          </cell>
        </row>
        <row r="1303">
          <cell r="F1303">
            <v>195.98</v>
          </cell>
        </row>
        <row r="1309">
          <cell r="F1309">
            <v>78.099999999999994</v>
          </cell>
        </row>
        <row r="1315">
          <cell r="F1315">
            <v>70.989999999999995</v>
          </cell>
        </row>
        <row r="1321">
          <cell r="F1321">
            <v>92.48</v>
          </cell>
        </row>
        <row r="1327">
          <cell r="F1327">
            <v>61.66</v>
          </cell>
        </row>
        <row r="1333">
          <cell r="F1333">
            <v>2555.71</v>
          </cell>
        </row>
        <row r="1339">
          <cell r="F1339">
            <v>1703.81</v>
          </cell>
        </row>
        <row r="1345">
          <cell r="F1345">
            <v>979.68999999999994</v>
          </cell>
        </row>
        <row r="1351">
          <cell r="F1351">
            <v>372.59</v>
          </cell>
        </row>
        <row r="1357">
          <cell r="F1357">
            <v>372.59</v>
          </cell>
        </row>
        <row r="1363">
          <cell r="F1363">
            <v>372.59</v>
          </cell>
        </row>
        <row r="1369">
          <cell r="F1369">
            <v>372.59</v>
          </cell>
        </row>
        <row r="1375">
          <cell r="F1375">
            <v>979.68999999999994</v>
          </cell>
        </row>
        <row r="1381">
          <cell r="F1381">
            <v>35339.82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 GENERAL"/>
      <sheetName val="ANALISIS"/>
      <sheetName val="Encofrado"/>
      <sheetName val="ANALISIS SANITARIOS"/>
      <sheetName val="Trampa  Grasas"/>
      <sheetName val="Digestor anaerobio"/>
      <sheetName val="Cisterna Lluvia"/>
      <sheetName val="Electrico"/>
      <sheetName val="ELECT. 2do Nivel"/>
      <sheetName val="materiales"/>
    </sheetNames>
    <sheetDataSet>
      <sheetData sheetId="0"/>
      <sheetData sheetId="1">
        <row r="28">
          <cell r="I28">
            <v>300.00000000000006</v>
          </cell>
        </row>
        <row r="37">
          <cell r="I37">
            <v>21645.66</v>
          </cell>
        </row>
        <row r="76">
          <cell r="I76">
            <v>1948.61</v>
          </cell>
        </row>
        <row r="143">
          <cell r="I143">
            <v>73.97</v>
          </cell>
        </row>
        <row r="153">
          <cell r="I153">
            <v>490.74</v>
          </cell>
        </row>
        <row r="165">
          <cell r="I165">
            <v>150.76000000000002</v>
          </cell>
        </row>
        <row r="174">
          <cell r="I174">
            <v>159.98999999999998</v>
          </cell>
        </row>
        <row r="222">
          <cell r="I222">
            <v>37822.990000000005</v>
          </cell>
        </row>
        <row r="332">
          <cell r="F332">
            <v>2832</v>
          </cell>
        </row>
        <row r="335">
          <cell r="I335">
            <v>484.58000000000004</v>
          </cell>
        </row>
        <row r="347">
          <cell r="I347">
            <v>258.55</v>
          </cell>
        </row>
        <row r="359">
          <cell r="I359">
            <v>173.33999999999997</v>
          </cell>
        </row>
        <row r="396">
          <cell r="I396">
            <v>25779.22</v>
          </cell>
        </row>
        <row r="421">
          <cell r="I421">
            <v>28339.32</v>
          </cell>
        </row>
        <row r="476">
          <cell r="I476">
            <v>407.41</v>
          </cell>
        </row>
        <row r="488">
          <cell r="I488">
            <v>547.01</v>
          </cell>
        </row>
        <row r="499">
          <cell r="G499">
            <v>5025.4699999999993</v>
          </cell>
          <cell r="H499">
            <v>759.32999999999993</v>
          </cell>
        </row>
        <row r="510">
          <cell r="G510">
            <v>5718.0599999999995</v>
          </cell>
          <cell r="H510">
            <v>970.24</v>
          </cell>
        </row>
        <row r="533">
          <cell r="G533">
            <v>5681.13</v>
          </cell>
          <cell r="H533">
            <v>963.5200000000001</v>
          </cell>
        </row>
        <row r="545">
          <cell r="G545">
            <v>4193.4799999999996</v>
          </cell>
          <cell r="H545">
            <v>695.72</v>
          </cell>
        </row>
        <row r="562">
          <cell r="F562">
            <v>156.82597222222222</v>
          </cell>
        </row>
      </sheetData>
      <sheetData sheetId="2"/>
      <sheetData sheetId="3">
        <row r="11">
          <cell r="I11">
            <v>15644.83</v>
          </cell>
        </row>
        <row r="32">
          <cell r="I32">
            <v>24124.720000000001</v>
          </cell>
        </row>
        <row r="55">
          <cell r="I55">
            <v>3530.93</v>
          </cell>
        </row>
        <row r="69">
          <cell r="I69">
            <v>5047.54</v>
          </cell>
        </row>
        <row r="84">
          <cell r="I84">
            <v>1808.5600000000002</v>
          </cell>
        </row>
      </sheetData>
      <sheetData sheetId="4"/>
      <sheetData sheetId="5"/>
      <sheetData sheetId="6"/>
      <sheetData sheetId="7"/>
      <sheetData sheetId="8"/>
      <sheetData sheetId="9">
        <row r="10">
          <cell r="E10">
            <v>338.98305084745766</v>
          </cell>
        </row>
        <row r="11">
          <cell r="E11">
            <v>311.0169491525424</v>
          </cell>
          <cell r="F11">
            <v>55.983050847457605</v>
          </cell>
        </row>
        <row r="12">
          <cell r="E12">
            <v>1415.2542372881358</v>
          </cell>
          <cell r="F12">
            <v>254.74576271186424</v>
          </cell>
        </row>
        <row r="13">
          <cell r="E13">
            <v>1059.3220338983051</v>
          </cell>
          <cell r="F13">
            <v>190.67796610169489</v>
          </cell>
        </row>
        <row r="14">
          <cell r="E14">
            <v>1203.3898305084747</v>
          </cell>
          <cell r="F14">
            <v>216.61016949152531</v>
          </cell>
        </row>
        <row r="22">
          <cell r="E22">
            <v>33.898305084745765</v>
          </cell>
          <cell r="F22">
            <v>6.1016949152542352</v>
          </cell>
        </row>
        <row r="30">
          <cell r="D30">
            <v>176.16580310880829</v>
          </cell>
        </row>
        <row r="31">
          <cell r="D31">
            <v>345.42314335060451</v>
          </cell>
        </row>
        <row r="32">
          <cell r="D32">
            <v>101.03626943005182</v>
          </cell>
        </row>
        <row r="33">
          <cell r="D33">
            <v>68.221070811744383</v>
          </cell>
        </row>
        <row r="34">
          <cell r="D34">
            <v>51.813471502590673</v>
          </cell>
        </row>
        <row r="35">
          <cell r="D35">
            <v>970</v>
          </cell>
        </row>
        <row r="36">
          <cell r="D36">
            <v>368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FA"/>
      <sheetName val="Rndmto"/>
      <sheetName val="M.O."/>
      <sheetName val="Ana"/>
      <sheetName val="Resu"/>
      <sheetName val="Ind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  <row r="22">
          <cell r="C22">
            <v>345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Resu"/>
      <sheetName val="Indice"/>
      <sheetName val="FA"/>
    </sheetNames>
    <sheetDataSet>
      <sheetData sheetId="0" refreshError="1"/>
      <sheetData sheetId="1" refreshError="1">
        <row r="582">
          <cell r="E582">
            <v>57.61</v>
          </cell>
        </row>
        <row r="584">
          <cell r="E584">
            <v>419000</v>
          </cell>
        </row>
        <row r="592">
          <cell r="E592">
            <v>538000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y maleza"/>
      <sheetName val="Señalización"/>
      <sheetName val="Relevamiento de fallas"/>
      <sheetName val="Limpieza Final"/>
      <sheetName val="Limpieza material f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so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isis Unitarios de adic "/>
      <sheetName val="Analisis de Madera y Acero"/>
      <sheetName val="Análisis Listo Tramo I"/>
      <sheetName val="Diseño f'c"/>
      <sheetName val="Análisis MACM"/>
      <sheetName val="Hoja1"/>
      <sheetName val="para project"/>
      <sheetName val="presupuesto las terrenas"/>
      <sheetName val="Limp.Desm.Dest.Tipo B"/>
      <sheetName val="Cunetas en pie de talud"/>
      <sheetName val="Excav.Mat.Inserv. 60mts A.L."/>
      <sheetName val="2.05 Sum Exc. de Prestamo Caso1"/>
      <sheetName val="Nivelacion Zona de bote"/>
      <sheetName val="Escarificación de Superficie"/>
      <sheetName val="Ac. Adic Mat. Bote Mat Inserv "/>
      <sheetName val="Acarre Sum Exc. de Prestamo "/>
      <sheetName val="Acarreo Adic. Mat. Base"/>
      <sheetName val="Terminacion de Sub-Rasante"/>
      <sheetName val="Mat. Base"/>
      <sheetName val="Riego de Adherencia"/>
      <sheetName val="Riego de Imprimacion"/>
      <sheetName val="Exc.para estruct 3.0-4.50"/>
      <sheetName val="Colocacion de Tuberias Ø36&quot;"/>
      <sheetName val="Colocacion de Tuberias Ø48&quot;"/>
      <sheetName val="Colocacion Asiento de Arena"/>
      <sheetName val="Exc. a Mano en Agua"/>
      <sheetName val="Muros de Sacos  Provisionales"/>
      <sheetName val="Canalizacion"/>
      <sheetName val="Cargas Sociales"/>
      <sheetName val="Tarifas de Alquiler de Equi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/>
          <cell r="F5"/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/>
          <cell r="F16"/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/>
          <cell r="F68"/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/>
          <cell r="F81"/>
        </row>
        <row r="82">
          <cell r="A82" t="str">
            <v>BF01.</v>
          </cell>
          <cell r="B82" t="str">
            <v>Baños</v>
          </cell>
          <cell r="D82"/>
          <cell r="F82"/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/>
          <cell r="F104"/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/>
          <cell r="F108"/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/>
          <cell r="F117"/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/>
          <cell r="F171"/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/>
          <cell r="F177"/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/>
          <cell r="F204"/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/>
          <cell r="F207"/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/>
          <cell r="F218"/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/>
          <cell r="F225"/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/>
          <cell r="F232"/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/>
          <cell r="F247"/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/>
          <cell r="F286"/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/>
          <cell r="F305"/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/>
          <cell r="F326"/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/>
          <cell r="F336"/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/>
          <cell r="F339"/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/>
          <cell r="F368"/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/>
          <cell r="F389"/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/>
          <cell r="F417"/>
        </row>
        <row r="418">
          <cell r="A418" t="str">
            <v>TP01.</v>
          </cell>
          <cell r="B418" t="str">
            <v>Tuberías y Piezas PVC Drenaje</v>
          </cell>
          <cell r="D418"/>
          <cell r="F418"/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/>
          <cell r="F476"/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/>
          <cell r="F549"/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/>
          <cell r="F610"/>
        </row>
        <row r="611">
          <cell r="A611" t="str">
            <v>PZ01.</v>
          </cell>
          <cell r="B611" t="str">
            <v>Piso y Zócalos</v>
          </cell>
          <cell r="D611"/>
          <cell r="F611"/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/>
          <cell r="F642"/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/>
          <cell r="F648"/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/>
          <cell r="F653"/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/>
          <cell r="F707"/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/>
          <cell r="F716"/>
        </row>
        <row r="717">
          <cell r="A717" t="str">
            <v>MO01-30.</v>
          </cell>
          <cell r="B717" t="str">
            <v>Albañileria</v>
          </cell>
          <cell r="D717"/>
          <cell r="F717"/>
        </row>
        <row r="718">
          <cell r="A718" t="str">
            <v>MO01.</v>
          </cell>
          <cell r="B718" t="str">
            <v>Colocacion de Bloques</v>
          </cell>
          <cell r="D718"/>
          <cell r="F718"/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/>
          <cell r="F723"/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/>
          <cell r="F733"/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/>
          <cell r="F738"/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/>
          <cell r="F760"/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/>
          <cell r="F769"/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/>
          <cell r="F775"/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/>
          <cell r="F777"/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/>
          <cell r="F780"/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/>
          <cell r="F783"/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/>
          <cell r="F801"/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/>
          <cell r="F822"/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/>
          <cell r="F838"/>
        </row>
        <row r="839">
          <cell r="A839" t="str">
            <v>MO41.</v>
          </cell>
          <cell r="B839" t="str">
            <v>Montura Bidet,Inodoros y Orinales</v>
          </cell>
          <cell r="D839"/>
          <cell r="F839"/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/>
          <cell r="F841"/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/>
          <cell r="F843"/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/>
          <cell r="F851"/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/>
          <cell r="F853"/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/>
          <cell r="F855"/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/>
          <cell r="F858"/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/>
          <cell r="F864"/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/>
          <cell r="F867"/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/>
          <cell r="F869"/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/>
          <cell r="F871"/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/>
          <cell r="F873"/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/>
          <cell r="F876"/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/>
          <cell r="F878"/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/>
          <cell r="F880"/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/>
          <cell r="F882"/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/>
          <cell r="F884"/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/>
          <cell r="F886"/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/>
          <cell r="F888"/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/>
          <cell r="F890"/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/>
          <cell r="F894"/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/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/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 GENERAL"/>
      <sheetName val="ANALISIS"/>
      <sheetName val="ANALISIS SANITARIOS"/>
      <sheetName val="ELECT. Sótano"/>
      <sheetName val="ELECT. 1er. Nivel"/>
      <sheetName val="ELECT. 2do Nivel"/>
      <sheetName val="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E16">
            <v>2803.6949152542375</v>
          </cell>
          <cell r="F16">
            <v>504.66508474576267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UB 1"/>
      <sheetName val="CUB 2"/>
      <sheetName val="Hoja2"/>
      <sheetName val="Hoja1"/>
    </sheetNames>
    <sheetDataSet>
      <sheetData sheetId="0"/>
      <sheetData sheetId="1">
        <row r="31">
          <cell r="C31">
            <v>191.71</v>
          </cell>
        </row>
      </sheetData>
      <sheetData sheetId="2">
        <row r="7">
          <cell r="C7">
            <v>849.04499999999996</v>
          </cell>
          <cell r="H7">
            <v>4182.2950949999995</v>
          </cell>
          <cell r="L7">
            <v>1373.4342764999999</v>
          </cell>
        </row>
        <row r="15">
          <cell r="M15">
            <v>1596.32</v>
          </cell>
        </row>
        <row r="16">
          <cell r="G16">
            <v>6598.6636234999996</v>
          </cell>
        </row>
        <row r="20">
          <cell r="M20">
            <v>55.187925</v>
          </cell>
        </row>
        <row r="72">
          <cell r="D72">
            <v>293.01875000000001</v>
          </cell>
        </row>
        <row r="79">
          <cell r="D79">
            <v>8.4</v>
          </cell>
        </row>
        <row r="80">
          <cell r="D80">
            <v>9.870000000000001</v>
          </cell>
        </row>
        <row r="84">
          <cell r="D84">
            <v>3.39</v>
          </cell>
        </row>
        <row r="87">
          <cell r="D87">
            <v>0.91499999999999992</v>
          </cell>
        </row>
        <row r="89">
          <cell r="D89">
            <v>2.2250000000000001</v>
          </cell>
        </row>
        <row r="117">
          <cell r="H117">
            <v>5305.65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 INSUMOS DEL 2000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EV. CALLES S. ISIDRO"/>
      <sheetName val="EV. CALLES LOS JARDINES"/>
      <sheetName val="EV. CALLE DUARTE "/>
      <sheetName val="EV. CALLE 16 AGOSTO"/>
      <sheetName val="EV. CALLE PADRE BILLINI"/>
      <sheetName val="EV. CALLE INDEPENDENCIA"/>
      <sheetName val="EV. CALLE FCO PEYNADO"/>
      <sheetName val="EV. CALLE DR GOTIER"/>
      <sheetName val="EV. CALLE QUISQUEYA"/>
      <sheetName val="EV. CALLE ISABEL LA CATOLICA"/>
      <sheetName val="EV. CALLES ENS. LIBERTAD"/>
      <sheetName val="EV. CALLE DR. COLUMNA"/>
      <sheetName val="PRESUP-PAVIMENTACION CALLES"/>
      <sheetName val="RESUMEN"/>
    </sheetNames>
    <sheetDataSet>
      <sheetData sheetId="0">
        <row r="725">
          <cell r="H725">
            <v>432.08100000000002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Mezcla"/>
      <sheetName val="insumo"/>
      <sheetName val="Análisis de Precios"/>
      <sheetName val="Sheet4"/>
      <sheetName val="Sheet5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Analisis_de_Costos_Aceras1"/>
      <sheetName val="MANT_TRANSITO1"/>
      <sheetName val="anal_term1"/>
      <sheetName val="M_O_1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Análisis_de_Precios1"/>
      <sheetName val="Análisis_de_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ZOS 19-7-2021"/>
      <sheetName val="POZOS NEW 12-8-2021"/>
      <sheetName val="POZOS modificados 7-9-2021"/>
      <sheetName val="POZOS NEW 12-8-2021 (2)"/>
      <sheetName val="MATERIALES"/>
      <sheetName val="POZOS listado viej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>
            <v>42000</v>
          </cell>
        </row>
        <row r="8">
          <cell r="C8">
            <v>26000</v>
          </cell>
        </row>
        <row r="12">
          <cell r="C12">
            <v>26000</v>
          </cell>
        </row>
        <row r="14">
          <cell r="C14">
            <v>90000</v>
          </cell>
        </row>
        <row r="16">
          <cell r="C16">
            <v>850</v>
          </cell>
        </row>
      </sheetData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C123B-F533-4C04-89A8-5359C2D8DFA0}">
  <dimension ref="B6:I10"/>
  <sheetViews>
    <sheetView workbookViewId="0">
      <selection activeCell="B37" sqref="B37"/>
    </sheetView>
  </sheetViews>
  <sheetFormatPr baseColWidth="10" defaultRowHeight="15" x14ac:dyDescent="0.25"/>
  <sheetData>
    <row r="6" spans="2:9" ht="26.25" customHeight="1" x14ac:dyDescent="0.25">
      <c r="B6" s="772" t="s">
        <v>643</v>
      </c>
      <c r="C6" s="772"/>
      <c r="D6" s="772"/>
      <c r="E6" s="772"/>
      <c r="F6" s="772"/>
      <c r="G6" s="772"/>
      <c r="H6" s="772"/>
      <c r="I6" s="772"/>
    </row>
    <row r="7" spans="2:9" x14ac:dyDescent="0.25">
      <c r="B7" s="772"/>
      <c r="C7" s="772"/>
      <c r="D7" s="772"/>
      <c r="E7" s="772"/>
      <c r="F7" s="772"/>
      <c r="G7" s="772"/>
      <c r="H7" s="772"/>
      <c r="I7" s="772"/>
    </row>
    <row r="8" spans="2:9" x14ac:dyDescent="0.25">
      <c r="B8" s="772"/>
      <c r="C8" s="772"/>
      <c r="D8" s="772"/>
      <c r="E8" s="772"/>
      <c r="F8" s="772"/>
      <c r="G8" s="772"/>
      <c r="H8" s="772"/>
      <c r="I8" s="772"/>
    </row>
    <row r="9" spans="2:9" x14ac:dyDescent="0.25">
      <c r="B9" s="772"/>
      <c r="C9" s="772"/>
      <c r="D9" s="772"/>
      <c r="E9" s="772"/>
      <c r="F9" s="772"/>
      <c r="G9" s="772"/>
      <c r="H9" s="772"/>
      <c r="I9" s="772"/>
    </row>
    <row r="10" spans="2:9" x14ac:dyDescent="0.25">
      <c r="B10" s="772"/>
      <c r="C10" s="772"/>
      <c r="D10" s="772"/>
      <c r="E10" s="772"/>
      <c r="F10" s="772"/>
      <c r="G10" s="772"/>
      <c r="H10" s="772"/>
      <c r="I10" s="772"/>
    </row>
  </sheetData>
  <mergeCells count="1">
    <mergeCell ref="B6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4782B-856D-4052-967B-000B301562B9}">
  <dimension ref="A1:P185"/>
  <sheetViews>
    <sheetView topLeftCell="A147" zoomScaleNormal="100" workbookViewId="0">
      <selection activeCell="C148" sqref="C148:I148"/>
    </sheetView>
  </sheetViews>
  <sheetFormatPr baseColWidth="10" defaultRowHeight="15" x14ac:dyDescent="0.25"/>
  <cols>
    <col min="2" max="2" width="38.140625" bestFit="1" customWidth="1"/>
    <col min="3" max="3" width="14.28515625" style="526" customWidth="1"/>
    <col min="4" max="4" width="13.42578125" customWidth="1"/>
    <col min="6" max="6" width="16.42578125" customWidth="1"/>
    <col min="8" max="8" width="11.42578125" bestFit="1" customWidth="1"/>
    <col min="12" max="12" width="12.7109375" bestFit="1" customWidth="1"/>
    <col min="13" max="13" width="14.42578125" customWidth="1"/>
  </cols>
  <sheetData>
    <row r="1" spans="1:16" x14ac:dyDescent="0.25">
      <c r="A1" s="773" t="s">
        <v>0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</row>
    <row r="2" spans="1:16" x14ac:dyDescent="0.25">
      <c r="A2" s="782" t="s">
        <v>1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</row>
    <row r="3" spans="1:16" x14ac:dyDescent="0.25">
      <c r="A3" s="2"/>
      <c r="C3" s="410"/>
      <c r="D3" s="2"/>
      <c r="E3" s="2"/>
      <c r="F3" s="2"/>
      <c r="G3" s="2"/>
      <c r="H3" s="2"/>
      <c r="I3" s="2"/>
      <c r="J3" s="2"/>
      <c r="K3" s="2"/>
      <c r="L3" s="2"/>
      <c r="M3" s="3" t="s">
        <v>232</v>
      </c>
    </row>
    <row r="4" spans="1:16" x14ac:dyDescent="0.25">
      <c r="A4" s="4"/>
      <c r="B4" s="5" t="s">
        <v>3</v>
      </c>
      <c r="C4" s="785" t="s">
        <v>449</v>
      </c>
      <c r="D4" s="785"/>
      <c r="E4" s="785"/>
      <c r="F4" s="785"/>
      <c r="G4" s="785"/>
      <c r="H4" s="785"/>
      <c r="I4" s="785"/>
      <c r="J4" s="4"/>
      <c r="K4" s="4"/>
      <c r="L4" s="5" t="s">
        <v>5</v>
      </c>
      <c r="M4" s="8">
        <v>19236531.640000001</v>
      </c>
    </row>
    <row r="5" spans="1:16" x14ac:dyDescent="0.25">
      <c r="A5" s="4"/>
      <c r="B5" s="5" t="s">
        <v>6</v>
      </c>
      <c r="C5" s="9">
        <v>1</v>
      </c>
      <c r="D5" s="4"/>
      <c r="E5" s="6"/>
      <c r="F5" s="6"/>
      <c r="G5" s="6"/>
      <c r="H5" s="411"/>
      <c r="I5" s="4"/>
      <c r="J5" s="4"/>
      <c r="K5" s="4"/>
      <c r="L5" s="5" t="s">
        <v>7</v>
      </c>
      <c r="M5" s="8">
        <f>M4*0.2</f>
        <v>3847306.3280000002</v>
      </c>
    </row>
    <row r="6" spans="1:16" x14ac:dyDescent="0.25">
      <c r="A6" s="4"/>
      <c r="B6" s="5" t="s">
        <v>8</v>
      </c>
      <c r="C6" s="412" t="s">
        <v>450</v>
      </c>
      <c r="D6" s="6"/>
      <c r="E6" s="6"/>
      <c r="F6" s="6"/>
      <c r="G6" s="10"/>
      <c r="H6" s="413"/>
      <c r="I6" s="4"/>
      <c r="J6" s="4"/>
      <c r="K6" s="4"/>
      <c r="L6" s="5" t="s">
        <v>10</v>
      </c>
      <c r="M6" s="11" t="s">
        <v>451</v>
      </c>
    </row>
    <row r="7" spans="1:16" x14ac:dyDescent="0.25">
      <c r="A7" s="4"/>
      <c r="B7" s="5" t="s">
        <v>12</v>
      </c>
      <c r="C7" s="9" t="s">
        <v>452</v>
      </c>
      <c r="D7" s="6"/>
      <c r="E7" s="6"/>
      <c r="F7" s="6"/>
      <c r="H7" s="4"/>
      <c r="I7" s="4"/>
      <c r="J7" s="4"/>
      <c r="K7" s="4"/>
      <c r="L7" s="4"/>
      <c r="M7" s="4"/>
    </row>
    <row r="8" spans="1:16" x14ac:dyDescent="0.25">
      <c r="A8" s="786" t="s">
        <v>453</v>
      </c>
      <c r="B8" s="786"/>
      <c r="C8" s="786"/>
      <c r="D8" s="786"/>
      <c r="E8" s="786"/>
      <c r="F8" s="786"/>
      <c r="G8" s="787" t="s">
        <v>15</v>
      </c>
      <c r="H8" s="787"/>
      <c r="I8" s="787"/>
      <c r="J8" s="787"/>
      <c r="K8" s="788" t="s">
        <v>16</v>
      </c>
      <c r="L8" s="788"/>
      <c r="M8" s="788"/>
    </row>
    <row r="9" spans="1:16" x14ac:dyDescent="0.25">
      <c r="A9" s="414" t="s">
        <v>17</v>
      </c>
      <c r="B9" s="415" t="s">
        <v>18</v>
      </c>
      <c r="C9" s="415" t="s">
        <v>19</v>
      </c>
      <c r="D9" s="415" t="s">
        <v>454</v>
      </c>
      <c r="E9" s="416" t="s">
        <v>21</v>
      </c>
      <c r="F9" s="416" t="s">
        <v>22</v>
      </c>
      <c r="G9" s="417" t="s">
        <v>23</v>
      </c>
      <c r="H9" s="417" t="s">
        <v>24</v>
      </c>
      <c r="I9" s="418" t="s">
        <v>25</v>
      </c>
      <c r="J9" s="419" t="s">
        <v>26</v>
      </c>
      <c r="K9" s="420" t="s">
        <v>23</v>
      </c>
      <c r="L9" s="421" t="s">
        <v>24</v>
      </c>
      <c r="M9" s="421" t="s">
        <v>25</v>
      </c>
    </row>
    <row r="10" spans="1:16" x14ac:dyDescent="0.25">
      <c r="A10" s="414" t="s">
        <v>415</v>
      </c>
      <c r="B10" s="415" t="s">
        <v>455</v>
      </c>
      <c r="C10" s="422"/>
      <c r="D10" s="415"/>
      <c r="E10" s="416"/>
      <c r="F10" s="416"/>
      <c r="G10" s="417"/>
      <c r="H10" s="417"/>
      <c r="I10" s="418"/>
      <c r="J10" s="419"/>
      <c r="K10" s="420"/>
      <c r="L10" s="421"/>
      <c r="M10" s="421"/>
    </row>
    <row r="11" spans="1:16" x14ac:dyDescent="0.25">
      <c r="A11" s="423">
        <v>1</v>
      </c>
      <c r="B11" s="24" t="s">
        <v>456</v>
      </c>
      <c r="C11" s="424"/>
      <c r="D11" s="26"/>
      <c r="E11" s="27"/>
      <c r="F11" s="27"/>
      <c r="G11" s="28"/>
      <c r="H11" s="28"/>
      <c r="I11" s="29"/>
      <c r="J11" s="30"/>
      <c r="K11" s="31"/>
      <c r="L11" s="32"/>
      <c r="M11" s="32"/>
    </row>
    <row r="12" spans="1:16" x14ac:dyDescent="0.25">
      <c r="A12" s="63">
        <v>1.01</v>
      </c>
      <c r="B12" s="25" t="s">
        <v>457</v>
      </c>
      <c r="C12" s="424" t="s">
        <v>67</v>
      </c>
      <c r="D12" s="27">
        <v>1500</v>
      </c>
      <c r="E12" s="36">
        <f>+F12/D12</f>
        <v>143.48952</v>
      </c>
      <c r="F12" s="425">
        <v>215234.28</v>
      </c>
      <c r="G12" s="28"/>
      <c r="H12" s="28"/>
      <c r="I12" s="40"/>
      <c r="J12" s="41"/>
      <c r="K12" s="426"/>
      <c r="L12" s="427"/>
      <c r="M12" s="32"/>
      <c r="P12" s="428"/>
    </row>
    <row r="13" spans="1:16" x14ac:dyDescent="0.25">
      <c r="A13" s="63"/>
      <c r="B13" s="429" t="s">
        <v>34</v>
      </c>
      <c r="C13" s="424"/>
      <c r="D13" s="27"/>
      <c r="E13" s="36"/>
      <c r="F13" s="430">
        <f>F12</f>
        <v>215234.28</v>
      </c>
      <c r="G13" s="28"/>
      <c r="H13" s="28"/>
      <c r="I13" s="40"/>
      <c r="J13" s="41"/>
      <c r="K13" s="426"/>
      <c r="L13" s="78"/>
      <c r="M13" s="32"/>
    </row>
    <row r="14" spans="1:16" x14ac:dyDescent="0.25">
      <c r="A14" s="431">
        <v>2</v>
      </c>
      <c r="B14" s="432" t="s">
        <v>458</v>
      </c>
      <c r="C14" s="424"/>
      <c r="D14" s="27"/>
      <c r="E14" s="36"/>
      <c r="F14" s="36"/>
      <c r="G14" s="28"/>
      <c r="H14" s="28"/>
      <c r="I14" s="40"/>
      <c r="J14" s="41"/>
      <c r="K14" s="426"/>
      <c r="L14" s="78"/>
      <c r="M14" s="32"/>
    </row>
    <row r="15" spans="1:16" x14ac:dyDescent="0.25">
      <c r="A15" s="63">
        <v>2.0099999999999998</v>
      </c>
      <c r="B15" s="65" t="s">
        <v>459</v>
      </c>
      <c r="C15" s="424" t="s">
        <v>67</v>
      </c>
      <c r="D15" s="27">
        <v>1575</v>
      </c>
      <c r="E15" s="36">
        <f>+F15/D15</f>
        <v>5012.3466412698408</v>
      </c>
      <c r="F15" s="433">
        <v>7894445.96</v>
      </c>
      <c r="G15" s="28"/>
      <c r="H15" s="28"/>
      <c r="I15" s="40"/>
      <c r="J15" s="41"/>
      <c r="K15" s="434"/>
      <c r="L15" s="427"/>
      <c r="M15" s="435"/>
    </row>
    <row r="16" spans="1:16" x14ac:dyDescent="0.25">
      <c r="A16" s="63"/>
      <c r="B16" s="429" t="s">
        <v>34</v>
      </c>
      <c r="C16" s="424"/>
      <c r="D16" s="27"/>
      <c r="E16" s="36"/>
      <c r="F16" s="430">
        <f>F15</f>
        <v>7894445.96</v>
      </c>
      <c r="G16" s="28"/>
      <c r="H16" s="28"/>
      <c r="I16" s="40"/>
      <c r="J16" s="41"/>
      <c r="K16" s="426"/>
      <c r="L16" s="78"/>
      <c r="M16" s="32"/>
    </row>
    <row r="17" spans="1:13" x14ac:dyDescent="0.25">
      <c r="A17" s="63">
        <v>3</v>
      </c>
      <c r="B17" s="35" t="s">
        <v>136</v>
      </c>
      <c r="C17" s="424"/>
      <c r="D17" s="27"/>
      <c r="E17" s="27"/>
      <c r="F17" s="36"/>
      <c r="G17" s="28"/>
      <c r="H17" s="28"/>
      <c r="I17" s="40"/>
      <c r="J17" s="41"/>
      <c r="K17" s="426"/>
      <c r="L17" s="78"/>
      <c r="M17" s="32"/>
    </row>
    <row r="18" spans="1:13" x14ac:dyDescent="0.25">
      <c r="A18" s="63">
        <v>3.01</v>
      </c>
      <c r="B18" s="35" t="s">
        <v>146</v>
      </c>
      <c r="C18" s="424" t="s">
        <v>39</v>
      </c>
      <c r="D18" s="27">
        <v>1657.5</v>
      </c>
      <c r="E18" s="36">
        <f t="shared" ref="E18:E21" si="0">+F18/D18</f>
        <v>562.31070286576164</v>
      </c>
      <c r="F18" s="36">
        <v>932029.99</v>
      </c>
      <c r="G18" s="28"/>
      <c r="H18" s="28"/>
      <c r="I18" s="40"/>
      <c r="J18" s="41"/>
      <c r="K18" s="426"/>
      <c r="L18" s="78"/>
      <c r="M18" s="32"/>
    </row>
    <row r="19" spans="1:13" x14ac:dyDescent="0.25">
      <c r="A19" s="63">
        <v>3.02</v>
      </c>
      <c r="B19" s="35" t="s">
        <v>460</v>
      </c>
      <c r="C19" s="424" t="s">
        <v>39</v>
      </c>
      <c r="D19" s="27">
        <v>127.5</v>
      </c>
      <c r="E19" s="36">
        <f t="shared" si="0"/>
        <v>2715.8214117647058</v>
      </c>
      <c r="F19" s="36">
        <v>346267.23</v>
      </c>
      <c r="G19" s="28"/>
      <c r="H19" s="28"/>
      <c r="I19" s="40"/>
      <c r="J19" s="41"/>
      <c r="K19" s="426"/>
      <c r="L19" s="78"/>
      <c r="M19" s="32"/>
    </row>
    <row r="20" spans="1:13" x14ac:dyDescent="0.25">
      <c r="A20" s="63">
        <v>3.03</v>
      </c>
      <c r="B20" s="35" t="s">
        <v>148</v>
      </c>
      <c r="C20" s="424" t="s">
        <v>39</v>
      </c>
      <c r="D20" s="27">
        <v>265.2</v>
      </c>
      <c r="E20" s="36">
        <f t="shared" si="0"/>
        <v>504.28497360482658</v>
      </c>
      <c r="F20" s="36">
        <v>133736.375</v>
      </c>
      <c r="G20" s="28"/>
      <c r="H20" s="28"/>
      <c r="I20" s="40"/>
      <c r="J20" s="41"/>
      <c r="K20" s="426"/>
      <c r="L20" s="78"/>
      <c r="M20" s="32"/>
    </row>
    <row r="21" spans="1:13" x14ac:dyDescent="0.25">
      <c r="A21" s="63">
        <v>3.04</v>
      </c>
      <c r="B21" s="35" t="s">
        <v>461</v>
      </c>
      <c r="C21" s="424" t="s">
        <v>39</v>
      </c>
      <c r="D21" s="27">
        <v>1453.5</v>
      </c>
      <c r="E21" s="36">
        <f t="shared" si="0"/>
        <v>719.98435844513244</v>
      </c>
      <c r="F21" s="36">
        <v>1046497.265</v>
      </c>
      <c r="G21" s="28"/>
      <c r="H21" s="28"/>
      <c r="I21" s="40"/>
      <c r="J21" s="41"/>
      <c r="K21" s="426"/>
      <c r="L21" s="78"/>
      <c r="M21" s="32"/>
    </row>
    <row r="22" spans="1:13" x14ac:dyDescent="0.25">
      <c r="A22" s="423"/>
      <c r="B22" s="67" t="s">
        <v>251</v>
      </c>
      <c r="C22" s="424"/>
      <c r="D22" s="27"/>
      <c r="E22" s="27"/>
      <c r="F22" s="430">
        <f>SUM(F18:F21)</f>
        <v>2458530.86</v>
      </c>
      <c r="G22" s="28"/>
      <c r="H22" s="28"/>
      <c r="I22" s="40"/>
      <c r="J22" s="41"/>
      <c r="K22" s="434"/>
      <c r="L22" s="427"/>
      <c r="M22" s="435"/>
    </row>
    <row r="23" spans="1:13" x14ac:dyDescent="0.25">
      <c r="A23" s="436">
        <v>4</v>
      </c>
      <c r="B23" s="429" t="s">
        <v>462</v>
      </c>
      <c r="C23" s="437"/>
      <c r="D23" s="27"/>
      <c r="E23" s="27"/>
      <c r="F23" s="36"/>
      <c r="G23" s="28"/>
      <c r="H23" s="28"/>
      <c r="I23" s="40"/>
      <c r="J23" s="41"/>
      <c r="K23" s="426"/>
      <c r="L23" s="78"/>
      <c r="M23" s="32"/>
    </row>
    <row r="24" spans="1:13" ht="14.25" customHeight="1" x14ac:dyDescent="0.25">
      <c r="A24" s="63">
        <v>4.01</v>
      </c>
      <c r="B24" s="438" t="s">
        <v>463</v>
      </c>
      <c r="C24" s="424" t="s">
        <v>413</v>
      </c>
      <c r="D24" s="27">
        <v>14</v>
      </c>
      <c r="E24" s="36">
        <f t="shared" ref="E24" si="1">+F24/D24</f>
        <v>5322.329285714286</v>
      </c>
      <c r="F24" s="439">
        <v>74512.61</v>
      </c>
      <c r="G24" s="28"/>
      <c r="H24" s="28"/>
      <c r="I24" s="40"/>
      <c r="J24" s="41"/>
      <c r="K24" s="426"/>
      <c r="L24" s="78"/>
      <c r="M24" s="32"/>
    </row>
    <row r="25" spans="1:13" x14ac:dyDescent="0.25">
      <c r="A25" s="63"/>
      <c r="B25" s="429" t="s">
        <v>251</v>
      </c>
      <c r="C25" s="440"/>
      <c r="D25" s="80"/>
      <c r="E25" s="441"/>
      <c r="F25" s="430">
        <f>F24</f>
        <v>74512.61</v>
      </c>
      <c r="G25" s="28"/>
      <c r="H25" s="28"/>
      <c r="I25" s="40"/>
      <c r="J25" s="41"/>
      <c r="K25" s="434"/>
      <c r="L25" s="427"/>
      <c r="M25" s="435"/>
    </row>
    <row r="26" spans="1:13" x14ac:dyDescent="0.25">
      <c r="A26" s="431" t="s">
        <v>301</v>
      </c>
      <c r="B26" s="429" t="s">
        <v>464</v>
      </c>
      <c r="C26" s="424"/>
      <c r="D26" s="27"/>
      <c r="E26" s="442"/>
      <c r="F26" s="439"/>
      <c r="G26" s="28"/>
      <c r="H26" s="28"/>
      <c r="I26" s="40"/>
      <c r="J26" s="41"/>
      <c r="K26" s="426"/>
      <c r="L26" s="78"/>
      <c r="M26" s="32"/>
    </row>
    <row r="27" spans="1:13" x14ac:dyDescent="0.25">
      <c r="A27" s="63">
        <v>1</v>
      </c>
      <c r="B27" s="35" t="s">
        <v>456</v>
      </c>
      <c r="C27" s="424"/>
      <c r="D27" s="27"/>
      <c r="E27" s="442"/>
      <c r="F27" s="439"/>
      <c r="G27" s="28"/>
      <c r="H27" s="28"/>
      <c r="I27" s="40"/>
      <c r="J27" s="41"/>
      <c r="K27" s="426"/>
      <c r="L27" s="78"/>
      <c r="M27" s="32"/>
    </row>
    <row r="28" spans="1:13" x14ac:dyDescent="0.25">
      <c r="A28" s="63">
        <v>1.01</v>
      </c>
      <c r="B28" s="35" t="s">
        <v>457</v>
      </c>
      <c r="C28" s="424" t="s">
        <v>67</v>
      </c>
      <c r="D28" s="27">
        <v>550</v>
      </c>
      <c r="E28" s="36">
        <f t="shared" ref="E28" si="2">+F28/D28</f>
        <v>143.12587272727271</v>
      </c>
      <c r="F28" s="439">
        <v>78719.23</v>
      </c>
      <c r="G28" s="28"/>
      <c r="H28" s="28"/>
      <c r="I28" s="40"/>
      <c r="J28" s="41"/>
      <c r="K28" s="426"/>
      <c r="L28" s="78"/>
      <c r="M28" s="32"/>
    </row>
    <row r="29" spans="1:13" x14ac:dyDescent="0.25">
      <c r="A29" s="63"/>
      <c r="B29" s="432" t="s">
        <v>34</v>
      </c>
      <c r="C29" s="424"/>
      <c r="D29" s="27"/>
      <c r="E29" s="442"/>
      <c r="F29" s="430">
        <f>F28</f>
        <v>78719.23</v>
      </c>
      <c r="G29" s="28"/>
      <c r="H29" s="28"/>
      <c r="I29" s="40"/>
      <c r="J29" s="41"/>
      <c r="K29" s="426"/>
      <c r="L29" s="78"/>
      <c r="M29" s="32"/>
    </row>
    <row r="30" spans="1:13" x14ac:dyDescent="0.25">
      <c r="A30" s="443">
        <v>2</v>
      </c>
      <c r="B30" s="65" t="s">
        <v>458</v>
      </c>
      <c r="C30" s="424"/>
      <c r="D30" s="444"/>
      <c r="E30" s="445"/>
      <c r="F30" s="439"/>
      <c r="G30" s="40"/>
      <c r="H30" s="40"/>
      <c r="I30" s="40"/>
      <c r="J30" s="41"/>
      <c r="K30" s="426"/>
      <c r="L30" s="78"/>
      <c r="M30" s="32"/>
    </row>
    <row r="31" spans="1:13" x14ac:dyDescent="0.25">
      <c r="A31" s="443">
        <v>2.0099999999999998</v>
      </c>
      <c r="B31" s="438" t="s">
        <v>465</v>
      </c>
      <c r="C31" s="437" t="s">
        <v>67</v>
      </c>
      <c r="D31" s="27">
        <v>577.5</v>
      </c>
      <c r="E31" s="36">
        <f t="shared" ref="E31" si="3">+F31/D31</f>
        <v>2605.7667878787879</v>
      </c>
      <c r="F31" s="439">
        <v>1504830.32</v>
      </c>
      <c r="G31" s="40"/>
      <c r="H31" s="40"/>
      <c r="I31" s="40"/>
      <c r="J31" s="41"/>
      <c r="K31" s="426"/>
      <c r="L31" s="78"/>
      <c r="M31" s="32"/>
    </row>
    <row r="32" spans="1:13" x14ac:dyDescent="0.25">
      <c r="A32" s="443"/>
      <c r="B32" s="446" t="s">
        <v>34</v>
      </c>
      <c r="C32" s="437"/>
      <c r="D32" s="27"/>
      <c r="E32" s="439"/>
      <c r="F32" s="430">
        <f>F31</f>
        <v>1504830.32</v>
      </c>
      <c r="G32" s="40"/>
      <c r="H32" s="40"/>
      <c r="I32" s="40"/>
      <c r="J32" s="41"/>
      <c r="K32" s="426"/>
      <c r="L32" s="78"/>
      <c r="M32" s="32"/>
    </row>
    <row r="33" spans="1:13" x14ac:dyDescent="0.25">
      <c r="A33" s="447">
        <v>3</v>
      </c>
      <c r="B33" s="446" t="s">
        <v>136</v>
      </c>
      <c r="C33" s="437"/>
      <c r="D33" s="27"/>
      <c r="E33" s="439"/>
      <c r="F33" s="439"/>
      <c r="G33" s="40"/>
      <c r="H33" s="40"/>
      <c r="I33" s="40"/>
      <c r="J33" s="41"/>
      <c r="K33" s="426"/>
      <c r="L33" s="78"/>
      <c r="M33" s="32"/>
    </row>
    <row r="34" spans="1:13" x14ac:dyDescent="0.25">
      <c r="A34" s="443">
        <v>3.01</v>
      </c>
      <c r="B34" s="27" t="s">
        <v>146</v>
      </c>
      <c r="C34" s="437" t="s">
        <v>39</v>
      </c>
      <c r="D34" s="27">
        <v>495</v>
      </c>
      <c r="E34" s="36">
        <f t="shared" ref="E34:E52" si="4">+F34/D34</f>
        <v>562.31070707070705</v>
      </c>
      <c r="F34" s="439">
        <v>278343.8</v>
      </c>
      <c r="G34" s="28"/>
      <c r="H34" s="28"/>
      <c r="I34" s="40"/>
      <c r="J34" s="41"/>
      <c r="K34" s="426"/>
      <c r="L34" s="78"/>
      <c r="M34" s="32"/>
    </row>
    <row r="35" spans="1:13" x14ac:dyDescent="0.25">
      <c r="A35" s="443">
        <v>3.02</v>
      </c>
      <c r="B35" s="35" t="s">
        <v>460</v>
      </c>
      <c r="C35" s="424" t="s">
        <v>39</v>
      </c>
      <c r="D35" s="448">
        <v>43.31</v>
      </c>
      <c r="E35" s="36">
        <f t="shared" si="4"/>
        <v>2715.8212883860538</v>
      </c>
      <c r="F35" s="439">
        <v>117622.22</v>
      </c>
      <c r="G35" s="28"/>
      <c r="H35" s="28"/>
      <c r="I35" s="449"/>
      <c r="J35" s="450"/>
      <c r="K35" s="434"/>
      <c r="L35" s="427"/>
      <c r="M35" s="435"/>
    </row>
    <row r="36" spans="1:13" x14ac:dyDescent="0.25">
      <c r="A36" s="443">
        <v>3.03</v>
      </c>
      <c r="B36" s="438" t="s">
        <v>148</v>
      </c>
      <c r="C36" s="451" t="s">
        <v>39</v>
      </c>
      <c r="D36" s="452">
        <v>85.67</v>
      </c>
      <c r="E36" s="36">
        <f t="shared" si="4"/>
        <v>504.2850472744251</v>
      </c>
      <c r="F36" s="439">
        <v>43202.1</v>
      </c>
      <c r="G36" s="28"/>
      <c r="H36" s="28"/>
      <c r="I36" s="449"/>
      <c r="J36" s="450"/>
      <c r="K36" s="426"/>
      <c r="L36" s="78"/>
      <c r="M36" s="32"/>
    </row>
    <row r="37" spans="1:13" x14ac:dyDescent="0.25">
      <c r="A37" s="443">
        <v>3.04</v>
      </c>
      <c r="B37" s="438" t="s">
        <v>461</v>
      </c>
      <c r="C37" s="451" t="s">
        <v>39</v>
      </c>
      <c r="D37" s="452">
        <v>429.1</v>
      </c>
      <c r="E37" s="36">
        <f t="shared" si="4"/>
        <v>719.98436261943596</v>
      </c>
      <c r="F37" s="439">
        <v>308945.28999999998</v>
      </c>
      <c r="G37" s="28"/>
      <c r="H37" s="28"/>
      <c r="I37" s="40"/>
      <c r="J37" s="41"/>
      <c r="K37" s="426"/>
      <c r="L37" s="78"/>
      <c r="M37" s="32"/>
    </row>
    <row r="38" spans="1:13" x14ac:dyDescent="0.25">
      <c r="A38" s="443"/>
      <c r="B38" s="432" t="s">
        <v>34</v>
      </c>
      <c r="C38" s="453"/>
      <c r="D38" s="124"/>
      <c r="E38" s="36"/>
      <c r="F38" s="430">
        <f>SUM(F34:F37)</f>
        <v>748113.40999999992</v>
      </c>
      <c r="G38" s="28"/>
      <c r="H38" s="28"/>
      <c r="I38" s="28"/>
      <c r="J38" s="28"/>
      <c r="K38" s="426"/>
      <c r="L38" s="78"/>
      <c r="M38" s="32"/>
    </row>
    <row r="39" spans="1:13" x14ac:dyDescent="0.25">
      <c r="A39" s="447">
        <v>4</v>
      </c>
      <c r="B39" s="432" t="s">
        <v>466</v>
      </c>
      <c r="C39" s="437"/>
      <c r="D39" s="27"/>
      <c r="E39" s="36"/>
      <c r="F39" s="439"/>
      <c r="G39" s="40"/>
      <c r="H39" s="40"/>
      <c r="I39" s="40"/>
      <c r="J39" s="41"/>
      <c r="K39" s="426"/>
      <c r="L39" s="78"/>
      <c r="M39" s="32"/>
    </row>
    <row r="40" spans="1:13" ht="24.75" x14ac:dyDescent="0.25">
      <c r="A40" s="443">
        <v>4.01</v>
      </c>
      <c r="B40" s="438" t="s">
        <v>467</v>
      </c>
      <c r="C40" s="437" t="s">
        <v>413</v>
      </c>
      <c r="D40" s="27">
        <v>8</v>
      </c>
      <c r="E40" s="36">
        <f t="shared" si="4"/>
        <v>4768.1724999999997</v>
      </c>
      <c r="F40" s="439">
        <v>38145.379999999997</v>
      </c>
      <c r="G40" s="40"/>
      <c r="H40" s="40"/>
      <c r="I40" s="40"/>
      <c r="J40" s="41"/>
      <c r="K40" s="426"/>
      <c r="L40" s="78"/>
      <c r="M40" s="32"/>
    </row>
    <row r="41" spans="1:13" x14ac:dyDescent="0.25">
      <c r="A41" s="443"/>
      <c r="B41" s="432" t="s">
        <v>34</v>
      </c>
      <c r="C41" s="437"/>
      <c r="D41" s="27"/>
      <c r="E41" s="36"/>
      <c r="F41" s="430">
        <f>F40</f>
        <v>38145.379999999997</v>
      </c>
      <c r="G41" s="28"/>
      <c r="H41" s="28"/>
      <c r="I41" s="40"/>
      <c r="J41" s="41"/>
      <c r="K41" s="426"/>
      <c r="L41" s="78"/>
      <c r="M41" s="32"/>
    </row>
    <row r="42" spans="1:13" ht="24.75" x14ac:dyDescent="0.25">
      <c r="A42" s="454" t="s">
        <v>321</v>
      </c>
      <c r="B42" s="432" t="s">
        <v>468</v>
      </c>
      <c r="C42" s="437"/>
      <c r="D42" s="27"/>
      <c r="E42" s="36"/>
      <c r="F42" s="439"/>
      <c r="G42" s="455"/>
      <c r="H42" s="455"/>
      <c r="I42" s="40"/>
      <c r="J42" s="41"/>
      <c r="K42" s="426"/>
      <c r="L42" s="78"/>
      <c r="M42" s="32"/>
    </row>
    <row r="43" spans="1:13" ht="24.75" x14ac:dyDescent="0.25">
      <c r="A43" s="443">
        <v>1</v>
      </c>
      <c r="B43" s="438" t="s">
        <v>469</v>
      </c>
      <c r="C43" s="437" t="s">
        <v>413</v>
      </c>
      <c r="D43" s="27">
        <v>8</v>
      </c>
      <c r="E43" s="36">
        <f t="shared" si="4"/>
        <v>2805</v>
      </c>
      <c r="F43" s="439">
        <v>22440</v>
      </c>
      <c r="G43" s="40"/>
      <c r="H43" s="40"/>
      <c r="I43" s="40"/>
      <c r="J43" s="41"/>
      <c r="K43" s="426"/>
      <c r="L43" s="78"/>
      <c r="M43" s="32"/>
    </row>
    <row r="44" spans="1:13" ht="24.75" x14ac:dyDescent="0.25">
      <c r="A44" s="443">
        <v>2</v>
      </c>
      <c r="B44" s="438" t="s">
        <v>470</v>
      </c>
      <c r="C44" s="437" t="s">
        <v>413</v>
      </c>
      <c r="D44" s="27">
        <v>2</v>
      </c>
      <c r="E44" s="36">
        <f t="shared" si="4"/>
        <v>4590</v>
      </c>
      <c r="F44" s="439">
        <v>9180</v>
      </c>
      <c r="G44" s="40"/>
      <c r="H44" s="40"/>
      <c r="I44" s="40"/>
      <c r="J44" s="41"/>
      <c r="K44" s="426"/>
      <c r="L44" s="78"/>
      <c r="M44" s="32"/>
    </row>
    <row r="45" spans="1:13" ht="24.75" x14ac:dyDescent="0.25">
      <c r="A45" s="443">
        <v>3</v>
      </c>
      <c r="B45" s="438" t="s">
        <v>471</v>
      </c>
      <c r="C45" s="437" t="s">
        <v>413</v>
      </c>
      <c r="D45" s="27">
        <v>14</v>
      </c>
      <c r="E45" s="36">
        <f t="shared" si="4"/>
        <v>3315</v>
      </c>
      <c r="F45" s="439">
        <v>46410</v>
      </c>
      <c r="G45" s="40"/>
      <c r="H45" s="40"/>
      <c r="I45" s="40"/>
      <c r="J45" s="41"/>
      <c r="K45" s="426"/>
      <c r="L45" s="78"/>
      <c r="M45" s="32"/>
    </row>
    <row r="46" spans="1:13" ht="24.75" x14ac:dyDescent="0.25">
      <c r="A46" s="443">
        <v>4</v>
      </c>
      <c r="B46" s="438" t="s">
        <v>472</v>
      </c>
      <c r="C46" s="437" t="s">
        <v>413</v>
      </c>
      <c r="D46" s="27">
        <v>6</v>
      </c>
      <c r="E46" s="36">
        <f t="shared" si="4"/>
        <v>5610</v>
      </c>
      <c r="F46" s="439">
        <v>33660</v>
      </c>
      <c r="G46" s="40"/>
      <c r="H46" s="40"/>
      <c r="I46" s="40"/>
      <c r="J46" s="41"/>
      <c r="K46" s="426"/>
      <c r="L46" s="78"/>
      <c r="M46" s="32"/>
    </row>
    <row r="47" spans="1:13" ht="24.75" x14ac:dyDescent="0.25">
      <c r="A47" s="443">
        <v>5</v>
      </c>
      <c r="B47" s="438" t="s">
        <v>473</v>
      </c>
      <c r="C47" s="437" t="s">
        <v>413</v>
      </c>
      <c r="D47" s="27">
        <v>4</v>
      </c>
      <c r="E47" s="36">
        <f t="shared" si="4"/>
        <v>13005</v>
      </c>
      <c r="F47" s="439">
        <v>52020</v>
      </c>
      <c r="G47" s="40"/>
      <c r="H47" s="40"/>
      <c r="I47" s="40"/>
      <c r="J47" s="41"/>
      <c r="K47" s="426"/>
      <c r="L47" s="78"/>
      <c r="M47" s="32"/>
    </row>
    <row r="48" spans="1:13" x14ac:dyDescent="0.25">
      <c r="A48" s="443">
        <v>6</v>
      </c>
      <c r="B48" s="438" t="s">
        <v>474</v>
      </c>
      <c r="C48" s="437" t="s">
        <v>413</v>
      </c>
      <c r="D48" s="27">
        <v>20</v>
      </c>
      <c r="E48" s="36">
        <f t="shared" si="4"/>
        <v>9945</v>
      </c>
      <c r="F48" s="439">
        <v>198900</v>
      </c>
      <c r="G48" s="40"/>
      <c r="H48" s="40"/>
      <c r="I48" s="40"/>
      <c r="J48" s="41"/>
      <c r="K48" s="426"/>
      <c r="L48" s="78"/>
      <c r="M48" s="32"/>
    </row>
    <row r="49" spans="1:13" x14ac:dyDescent="0.25">
      <c r="A49" s="443">
        <v>7</v>
      </c>
      <c r="B49" s="438" t="s">
        <v>475</v>
      </c>
      <c r="C49" s="437" t="s">
        <v>413</v>
      </c>
      <c r="D49" s="27">
        <v>40</v>
      </c>
      <c r="E49" s="36">
        <f t="shared" si="4"/>
        <v>16065</v>
      </c>
      <c r="F49" s="439">
        <v>642600</v>
      </c>
      <c r="G49" s="40"/>
      <c r="H49" s="40"/>
      <c r="I49" s="40"/>
      <c r="J49" s="41"/>
      <c r="K49" s="426"/>
      <c r="L49" s="78"/>
      <c r="M49" s="32"/>
    </row>
    <row r="50" spans="1:13" x14ac:dyDescent="0.25">
      <c r="A50" s="448"/>
      <c r="B50" s="456" t="s">
        <v>34</v>
      </c>
      <c r="C50" s="437"/>
      <c r="D50" s="27"/>
      <c r="E50" s="36"/>
      <c r="F50" s="430">
        <f>SUM(F43:F49)</f>
        <v>1005210</v>
      </c>
      <c r="G50" s="40"/>
      <c r="H50" s="40"/>
      <c r="I50" s="40"/>
      <c r="J50" s="41"/>
      <c r="K50" s="426"/>
      <c r="L50" s="78"/>
      <c r="M50" s="32"/>
    </row>
    <row r="51" spans="1:13" x14ac:dyDescent="0.25">
      <c r="A51" s="447" t="s">
        <v>476</v>
      </c>
      <c r="B51" s="432" t="s">
        <v>477</v>
      </c>
      <c r="C51" s="437"/>
      <c r="D51" s="27"/>
      <c r="E51" s="36"/>
      <c r="F51" s="439"/>
      <c r="G51" s="40"/>
      <c r="H51" s="40"/>
      <c r="I51" s="40"/>
      <c r="J51" s="41"/>
      <c r="K51" s="426"/>
      <c r="L51" s="78"/>
      <c r="M51" s="32"/>
    </row>
    <row r="52" spans="1:13" ht="24.75" x14ac:dyDescent="0.25">
      <c r="A52" s="443">
        <v>1</v>
      </c>
      <c r="B52" s="438" t="s">
        <v>478</v>
      </c>
      <c r="C52" s="437" t="s">
        <v>413</v>
      </c>
      <c r="D52" s="27">
        <v>1</v>
      </c>
      <c r="E52" s="36">
        <f t="shared" si="4"/>
        <v>287575.99</v>
      </c>
      <c r="F52" s="439">
        <v>287575.99</v>
      </c>
      <c r="G52" s="40"/>
      <c r="H52" s="40"/>
      <c r="I52" s="40"/>
      <c r="J52" s="41"/>
      <c r="K52" s="426"/>
      <c r="L52" s="78"/>
      <c r="M52" s="32"/>
    </row>
    <row r="53" spans="1:13" ht="36.75" x14ac:dyDescent="0.25">
      <c r="A53" s="443">
        <v>2</v>
      </c>
      <c r="B53" s="438" t="s">
        <v>479</v>
      </c>
      <c r="C53" s="437" t="s">
        <v>413</v>
      </c>
      <c r="D53" s="27">
        <v>1</v>
      </c>
      <c r="E53" s="439">
        <v>96293.81</v>
      </c>
      <c r="F53" s="439">
        <f t="shared" ref="F53:F55" si="5">D53*E53</f>
        <v>96293.81</v>
      </c>
      <c r="G53" s="40"/>
      <c r="H53" s="40"/>
      <c r="I53" s="40"/>
      <c r="J53" s="41"/>
      <c r="K53" s="426"/>
      <c r="L53" s="78"/>
      <c r="M53" s="32"/>
    </row>
    <row r="54" spans="1:13" ht="24.75" x14ac:dyDescent="0.25">
      <c r="A54" s="443">
        <v>3</v>
      </c>
      <c r="B54" s="438" t="s">
        <v>480</v>
      </c>
      <c r="C54" s="437" t="s">
        <v>413</v>
      </c>
      <c r="D54" s="27">
        <v>1</v>
      </c>
      <c r="E54" s="439">
        <v>76473.58</v>
      </c>
      <c r="F54" s="439">
        <f t="shared" si="5"/>
        <v>76473.58</v>
      </c>
      <c r="G54" s="40"/>
      <c r="H54" s="40"/>
      <c r="I54" s="40"/>
      <c r="J54" s="41"/>
      <c r="K54" s="426"/>
      <c r="L54" s="78"/>
      <c r="M54" s="32"/>
    </row>
    <row r="55" spans="1:13" ht="24.75" x14ac:dyDescent="0.25">
      <c r="A55" s="443">
        <v>4</v>
      </c>
      <c r="B55" s="438" t="s">
        <v>481</v>
      </c>
      <c r="C55" s="437" t="s">
        <v>413</v>
      </c>
      <c r="D55" s="27">
        <v>1</v>
      </c>
      <c r="E55" s="439">
        <v>30000</v>
      </c>
      <c r="F55" s="439">
        <f t="shared" si="5"/>
        <v>30000</v>
      </c>
      <c r="G55" s="40"/>
      <c r="H55" s="40"/>
      <c r="I55" s="40"/>
      <c r="J55" s="41"/>
      <c r="K55" s="426"/>
      <c r="L55" s="78"/>
      <c r="M55" s="32"/>
    </row>
    <row r="56" spans="1:13" ht="24.75" x14ac:dyDescent="0.25">
      <c r="A56" s="443">
        <v>5</v>
      </c>
      <c r="B56" s="438" t="s">
        <v>482</v>
      </c>
      <c r="C56" s="437" t="s">
        <v>413</v>
      </c>
      <c r="D56" s="27">
        <v>1</v>
      </c>
      <c r="E56" s="439">
        <v>10000</v>
      </c>
      <c r="F56" s="439">
        <f>D56*E56</f>
        <v>10000</v>
      </c>
      <c r="G56" s="40"/>
      <c r="H56" s="40"/>
      <c r="I56" s="40"/>
      <c r="J56" s="41"/>
      <c r="K56" s="426"/>
      <c r="L56" s="78"/>
      <c r="M56" s="32"/>
    </row>
    <row r="57" spans="1:13" ht="24.75" x14ac:dyDescent="0.25">
      <c r="A57" s="443">
        <v>6</v>
      </c>
      <c r="B57" s="438" t="s">
        <v>483</v>
      </c>
      <c r="C57" s="437" t="s">
        <v>413</v>
      </c>
      <c r="D57" s="27">
        <v>1</v>
      </c>
      <c r="E57" s="439">
        <v>15000</v>
      </c>
      <c r="F57" s="439">
        <f>D57*E57</f>
        <v>15000</v>
      </c>
      <c r="G57" s="40"/>
      <c r="H57" s="40"/>
      <c r="I57" s="40"/>
      <c r="J57" s="41"/>
      <c r="K57" s="426"/>
      <c r="L57" s="78"/>
      <c r="M57" s="32"/>
    </row>
    <row r="58" spans="1:13" ht="24.75" x14ac:dyDescent="0.25">
      <c r="A58" s="443">
        <v>7</v>
      </c>
      <c r="B58" s="438" t="s">
        <v>484</v>
      </c>
      <c r="C58" s="437" t="s">
        <v>67</v>
      </c>
      <c r="D58" s="27">
        <v>16</v>
      </c>
      <c r="E58" s="439">
        <v>2750</v>
      </c>
      <c r="F58" s="439">
        <f>D58*E58</f>
        <v>44000</v>
      </c>
      <c r="G58" s="40"/>
      <c r="H58" s="40"/>
      <c r="I58" s="40"/>
      <c r="J58" s="41"/>
      <c r="K58" s="426"/>
      <c r="L58" s="78"/>
      <c r="M58" s="32"/>
    </row>
    <row r="59" spans="1:13" x14ac:dyDescent="0.25">
      <c r="A59" s="443"/>
      <c r="B59" s="457" t="s">
        <v>251</v>
      </c>
      <c r="C59" s="437"/>
      <c r="D59" s="27"/>
      <c r="E59" s="458"/>
      <c r="F59" s="430">
        <f>SUM(F52:F58)+0.01</f>
        <v>559343.39</v>
      </c>
      <c r="G59" s="40"/>
      <c r="H59" s="40"/>
      <c r="I59" s="449"/>
      <c r="J59" s="450"/>
      <c r="K59" s="459"/>
      <c r="L59" s="459"/>
      <c r="M59" s="435"/>
    </row>
    <row r="60" spans="1:13" x14ac:dyDescent="0.25">
      <c r="A60" s="447" t="s">
        <v>349</v>
      </c>
      <c r="B60" s="432" t="s">
        <v>485</v>
      </c>
      <c r="C60" s="437"/>
      <c r="D60" s="27"/>
      <c r="E60" s="458"/>
      <c r="F60" s="36"/>
      <c r="G60" s="40"/>
      <c r="H60" s="40"/>
      <c r="I60" s="449"/>
      <c r="J60" s="450"/>
      <c r="K60" s="426"/>
      <c r="L60" s="460"/>
      <c r="M60" s="32"/>
    </row>
    <row r="61" spans="1:13" ht="24.75" x14ac:dyDescent="0.25">
      <c r="A61" s="443">
        <v>1</v>
      </c>
      <c r="B61" s="438" t="s">
        <v>486</v>
      </c>
      <c r="C61" s="461" t="s">
        <v>413</v>
      </c>
      <c r="D61" s="171">
        <v>1</v>
      </c>
      <c r="E61" s="462">
        <v>493697.17</v>
      </c>
      <c r="F61" s="168">
        <f>D61*E61</f>
        <v>493697.17</v>
      </c>
      <c r="G61" s="463"/>
      <c r="H61" s="463"/>
      <c r="I61" s="463"/>
      <c r="J61" s="464"/>
      <c r="K61" s="465"/>
      <c r="L61" s="466"/>
      <c r="M61" s="467"/>
    </row>
    <row r="62" spans="1:13" ht="36.75" x14ac:dyDescent="0.25">
      <c r="A62" s="443">
        <v>2</v>
      </c>
      <c r="B62" s="438" t="s">
        <v>479</v>
      </c>
      <c r="C62" s="461" t="s">
        <v>413</v>
      </c>
      <c r="D62" s="171">
        <v>1</v>
      </c>
      <c r="E62" s="462">
        <v>96293.81</v>
      </c>
      <c r="F62" s="168">
        <f t="shared" ref="F62:F66" si="6">D62*E62</f>
        <v>96293.81</v>
      </c>
      <c r="G62" s="463"/>
      <c r="H62" s="463"/>
      <c r="I62" s="463"/>
      <c r="J62" s="464"/>
      <c r="K62" s="465"/>
      <c r="L62" s="466"/>
      <c r="M62" s="467"/>
    </row>
    <row r="63" spans="1:13" ht="24.75" x14ac:dyDescent="0.25">
      <c r="A63" s="443">
        <v>3</v>
      </c>
      <c r="B63" s="438" t="s">
        <v>480</v>
      </c>
      <c r="C63" s="461" t="s">
        <v>413</v>
      </c>
      <c r="D63" s="171">
        <v>1</v>
      </c>
      <c r="E63" s="462">
        <v>76473.58</v>
      </c>
      <c r="F63" s="168">
        <f t="shared" si="6"/>
        <v>76473.58</v>
      </c>
      <c r="G63" s="463"/>
      <c r="H63" s="463"/>
      <c r="I63" s="463"/>
      <c r="J63" s="464"/>
      <c r="K63" s="465"/>
      <c r="L63" s="466"/>
      <c r="M63" s="467"/>
    </row>
    <row r="64" spans="1:13" ht="24.75" x14ac:dyDescent="0.25">
      <c r="A64" s="443">
        <v>4</v>
      </c>
      <c r="B64" s="438" t="s">
        <v>481</v>
      </c>
      <c r="C64" s="461" t="s">
        <v>413</v>
      </c>
      <c r="D64" s="171">
        <v>1</v>
      </c>
      <c r="E64" s="462">
        <v>30000</v>
      </c>
      <c r="F64" s="168">
        <f t="shared" si="6"/>
        <v>30000</v>
      </c>
      <c r="G64" s="463"/>
      <c r="H64" s="463"/>
      <c r="I64" s="463"/>
      <c r="J64" s="464"/>
      <c r="K64" s="465"/>
      <c r="L64" s="466"/>
      <c r="M64" s="467"/>
    </row>
    <row r="65" spans="1:13" ht="24.75" x14ac:dyDescent="0.25">
      <c r="A65" s="443">
        <v>5</v>
      </c>
      <c r="B65" s="438" t="s">
        <v>482</v>
      </c>
      <c r="C65" s="461" t="s">
        <v>413</v>
      </c>
      <c r="D65" s="171">
        <v>1</v>
      </c>
      <c r="E65" s="462">
        <v>10000</v>
      </c>
      <c r="F65" s="168">
        <f t="shared" si="6"/>
        <v>10000</v>
      </c>
      <c r="G65" s="463"/>
      <c r="H65" s="463"/>
      <c r="I65" s="463"/>
      <c r="J65" s="464"/>
      <c r="K65" s="465"/>
      <c r="L65" s="466"/>
      <c r="M65" s="467"/>
    </row>
    <row r="66" spans="1:13" ht="24.75" x14ac:dyDescent="0.25">
      <c r="A66" s="443">
        <v>6</v>
      </c>
      <c r="B66" s="438" t="s">
        <v>483</v>
      </c>
      <c r="C66" s="461" t="s">
        <v>413</v>
      </c>
      <c r="D66" s="171">
        <v>1</v>
      </c>
      <c r="E66" s="462">
        <v>15000</v>
      </c>
      <c r="F66" s="168">
        <f t="shared" si="6"/>
        <v>15000</v>
      </c>
      <c r="G66" s="463"/>
      <c r="H66" s="463"/>
      <c r="I66" s="463"/>
      <c r="J66" s="464"/>
      <c r="K66" s="465"/>
      <c r="L66" s="466"/>
      <c r="M66" s="467"/>
    </row>
    <row r="67" spans="1:13" ht="24.75" x14ac:dyDescent="0.25">
      <c r="A67" s="443">
        <v>7</v>
      </c>
      <c r="B67" s="438" t="s">
        <v>484</v>
      </c>
      <c r="C67" s="461" t="s">
        <v>67</v>
      </c>
      <c r="D67" s="171">
        <v>16</v>
      </c>
      <c r="E67" s="462">
        <v>3105.82375</v>
      </c>
      <c r="F67" s="168">
        <f>D67*E67</f>
        <v>49693.18</v>
      </c>
      <c r="G67" s="463"/>
      <c r="H67" s="463"/>
      <c r="I67" s="463"/>
      <c r="J67" s="464"/>
      <c r="K67" s="465"/>
      <c r="L67" s="466"/>
      <c r="M67" s="467"/>
    </row>
    <row r="68" spans="1:13" x14ac:dyDescent="0.25">
      <c r="A68" s="443"/>
      <c r="B68" s="432" t="s">
        <v>34</v>
      </c>
      <c r="C68" s="468"/>
      <c r="D68" s="469"/>
      <c r="E68" s="470"/>
      <c r="F68" s="471">
        <f>SUM(F61:F67)</f>
        <v>771157.74</v>
      </c>
      <c r="G68" s="463"/>
      <c r="H68" s="463"/>
      <c r="I68" s="463"/>
      <c r="J68" s="464"/>
      <c r="K68" s="465"/>
      <c r="L68" s="466"/>
      <c r="M68" s="467"/>
    </row>
    <row r="69" spans="1:13" x14ac:dyDescent="0.25">
      <c r="A69" s="447" t="s">
        <v>377</v>
      </c>
      <c r="B69" s="432" t="s">
        <v>487</v>
      </c>
      <c r="C69" s="468"/>
      <c r="D69" s="469"/>
      <c r="E69" s="470"/>
      <c r="F69" s="169"/>
      <c r="G69" s="463"/>
      <c r="H69" s="463"/>
      <c r="I69" s="463"/>
      <c r="J69" s="464"/>
      <c r="K69" s="465"/>
      <c r="L69" s="466"/>
      <c r="M69" s="467"/>
    </row>
    <row r="70" spans="1:13" x14ac:dyDescent="0.25">
      <c r="A70" s="443"/>
      <c r="B70" s="432" t="s">
        <v>488</v>
      </c>
      <c r="C70" s="468"/>
      <c r="D70" s="469"/>
      <c r="E70" s="470"/>
      <c r="F70" s="169"/>
      <c r="G70" s="463"/>
      <c r="H70" s="463"/>
      <c r="I70" s="463"/>
      <c r="J70" s="464"/>
      <c r="K70" s="465"/>
      <c r="L70" s="466"/>
      <c r="M70" s="467"/>
    </row>
    <row r="71" spans="1:13" ht="28.5" customHeight="1" x14ac:dyDescent="0.25">
      <c r="A71" s="443">
        <v>1</v>
      </c>
      <c r="B71" s="438" t="s">
        <v>489</v>
      </c>
      <c r="C71" s="461" t="s">
        <v>33</v>
      </c>
      <c r="D71" s="171">
        <v>1</v>
      </c>
      <c r="E71" s="462">
        <v>60000</v>
      </c>
      <c r="F71" s="168">
        <f>E71*D71</f>
        <v>60000</v>
      </c>
      <c r="G71" s="463"/>
      <c r="H71" s="463"/>
      <c r="I71" s="463"/>
      <c r="J71" s="464"/>
      <c r="K71" s="465"/>
      <c r="L71" s="466"/>
      <c r="M71" s="467"/>
    </row>
    <row r="72" spans="1:13" x14ac:dyDescent="0.25">
      <c r="A72" s="443">
        <v>2</v>
      </c>
      <c r="B72" s="438" t="s">
        <v>490</v>
      </c>
      <c r="C72" s="461" t="s">
        <v>39</v>
      </c>
      <c r="D72" s="171">
        <v>26.4</v>
      </c>
      <c r="E72" s="462">
        <v>562.31061</v>
      </c>
      <c r="F72" s="168">
        <f t="shared" ref="F72:F75" si="7">E72*D72</f>
        <v>14845.000103999999</v>
      </c>
      <c r="G72" s="463"/>
      <c r="H72" s="463"/>
      <c r="I72" s="463"/>
      <c r="J72" s="464"/>
      <c r="K72" s="465"/>
      <c r="L72" s="466"/>
      <c r="M72" s="467"/>
    </row>
    <row r="73" spans="1:13" x14ac:dyDescent="0.25">
      <c r="A73" s="443">
        <v>3</v>
      </c>
      <c r="B73" s="438" t="s">
        <v>491</v>
      </c>
      <c r="C73" s="461" t="s">
        <v>39</v>
      </c>
      <c r="D73" s="171">
        <v>3.4</v>
      </c>
      <c r="E73" s="462">
        <v>2715.82</v>
      </c>
      <c r="F73" s="168">
        <f t="shared" si="7"/>
        <v>9233.7880000000005</v>
      </c>
      <c r="G73" s="463"/>
      <c r="H73" s="463"/>
      <c r="I73" s="463"/>
      <c r="J73" s="464"/>
      <c r="K73" s="465"/>
      <c r="L73" s="466"/>
      <c r="M73" s="467"/>
    </row>
    <row r="74" spans="1:13" x14ac:dyDescent="0.25">
      <c r="A74" s="443">
        <v>4</v>
      </c>
      <c r="B74" s="438" t="s">
        <v>148</v>
      </c>
      <c r="C74" s="461" t="s">
        <v>39</v>
      </c>
      <c r="D74" s="171">
        <v>4.42</v>
      </c>
      <c r="E74" s="462">
        <v>504.28507000000002</v>
      </c>
      <c r="F74" s="168">
        <f t="shared" si="7"/>
        <v>2228.9400094000002</v>
      </c>
      <c r="G74" s="463"/>
      <c r="H74" s="463"/>
      <c r="I74" s="463"/>
      <c r="J74" s="464"/>
      <c r="K74" s="465"/>
      <c r="L74" s="466"/>
      <c r="M74" s="467"/>
    </row>
    <row r="75" spans="1:13" x14ac:dyDescent="0.25">
      <c r="A75" s="443">
        <v>5</v>
      </c>
      <c r="B75" s="438" t="s">
        <v>461</v>
      </c>
      <c r="C75" s="461" t="s">
        <v>39</v>
      </c>
      <c r="D75" s="171">
        <v>21.85</v>
      </c>
      <c r="E75" s="462">
        <v>719.98443999999995</v>
      </c>
      <c r="F75" s="168">
        <f t="shared" si="7"/>
        <v>15731.660013999999</v>
      </c>
      <c r="G75" s="463"/>
      <c r="H75" s="463"/>
      <c r="I75" s="463"/>
      <c r="J75" s="464"/>
      <c r="K75" s="465"/>
      <c r="L75" s="466"/>
      <c r="M75" s="467"/>
    </row>
    <row r="76" spans="1:13" x14ac:dyDescent="0.25">
      <c r="A76" s="443"/>
      <c r="B76" s="432" t="s">
        <v>34</v>
      </c>
      <c r="C76" s="468"/>
      <c r="D76" s="469"/>
      <c r="E76" s="470"/>
      <c r="F76" s="471">
        <f>SUM(F71:F75)</f>
        <v>102039.3881274</v>
      </c>
      <c r="G76" s="463"/>
      <c r="H76" s="463"/>
      <c r="I76" s="463"/>
      <c r="J76" s="464"/>
      <c r="K76" s="465"/>
      <c r="L76" s="466"/>
      <c r="M76" s="467"/>
    </row>
    <row r="77" spans="1:13" x14ac:dyDescent="0.25">
      <c r="A77" s="447" t="s">
        <v>383</v>
      </c>
      <c r="B77" s="432" t="s">
        <v>492</v>
      </c>
      <c r="C77" s="468"/>
      <c r="D77" s="469"/>
      <c r="E77" s="470"/>
      <c r="F77" s="169"/>
      <c r="G77" s="463"/>
      <c r="H77" s="463"/>
      <c r="I77" s="463"/>
      <c r="J77" s="464"/>
      <c r="K77" s="465"/>
      <c r="L77" s="466"/>
      <c r="M77" s="467"/>
    </row>
    <row r="78" spans="1:13" x14ac:dyDescent="0.25">
      <c r="A78" s="443">
        <v>1</v>
      </c>
      <c r="B78" s="438" t="s">
        <v>493</v>
      </c>
      <c r="C78" s="461" t="s">
        <v>33</v>
      </c>
      <c r="D78" s="171">
        <v>1</v>
      </c>
      <c r="E78" s="462">
        <v>240000</v>
      </c>
      <c r="F78" s="168">
        <f>D78*E78</f>
        <v>240000</v>
      </c>
      <c r="G78" s="463"/>
      <c r="H78" s="463"/>
      <c r="I78" s="463"/>
      <c r="J78" s="464"/>
      <c r="K78" s="465"/>
      <c r="L78" s="466"/>
      <c r="M78" s="467"/>
    </row>
    <row r="79" spans="1:13" x14ac:dyDescent="0.25">
      <c r="A79" s="443"/>
      <c r="B79" s="432" t="s">
        <v>251</v>
      </c>
      <c r="C79" s="468"/>
      <c r="D79" s="469"/>
      <c r="E79" s="470"/>
      <c r="F79" s="471">
        <f>F78</f>
        <v>240000</v>
      </c>
      <c r="G79" s="463"/>
      <c r="H79" s="463"/>
      <c r="I79" s="463"/>
      <c r="J79" s="464"/>
      <c r="K79" s="465"/>
      <c r="L79" s="466"/>
      <c r="M79" s="467"/>
    </row>
    <row r="80" spans="1:13" x14ac:dyDescent="0.25">
      <c r="A80" s="4"/>
      <c r="B80" s="472" t="s">
        <v>494</v>
      </c>
      <c r="C80" s="473"/>
      <c r="D80" s="4"/>
      <c r="E80" s="4"/>
      <c r="F80" s="474">
        <f>+F76+F68+F59+F50+F41+F38+F32+F25+F22+F16+F13+F79+F29+0.01</f>
        <v>15690282.578127399</v>
      </c>
      <c r="G80" s="4"/>
      <c r="H80" s="4"/>
      <c r="I80" s="4"/>
      <c r="J80" s="4"/>
      <c r="K80" s="475"/>
      <c r="L80" s="475"/>
      <c r="M80" s="475"/>
    </row>
    <row r="81" spans="1:13" x14ac:dyDescent="0.25">
      <c r="A81" s="4"/>
      <c r="B81" s="472"/>
      <c r="C81" s="473"/>
      <c r="D81" s="4"/>
      <c r="E81" s="4"/>
      <c r="F81" s="474"/>
      <c r="G81" s="4"/>
      <c r="H81" s="4"/>
      <c r="I81" s="4"/>
      <c r="J81" s="4"/>
      <c r="K81" s="475"/>
      <c r="L81" s="475"/>
      <c r="M81" s="475"/>
    </row>
    <row r="82" spans="1:13" x14ac:dyDescent="0.25">
      <c r="A82" s="4"/>
      <c r="B82" s="472"/>
      <c r="C82" s="473"/>
      <c r="D82" s="4"/>
      <c r="E82" s="4"/>
      <c r="F82" s="474"/>
      <c r="G82" s="4"/>
      <c r="H82" s="4"/>
      <c r="I82" s="4"/>
      <c r="J82" s="4"/>
      <c r="K82" s="475"/>
      <c r="L82" s="475"/>
      <c r="M82" s="475"/>
    </row>
    <row r="83" spans="1:13" x14ac:dyDescent="0.25">
      <c r="A83" s="476"/>
      <c r="B83" s="477" t="s">
        <v>495</v>
      </c>
      <c r="C83" s="478"/>
      <c r="D83" s="476"/>
      <c r="E83" s="476"/>
      <c r="F83" s="476"/>
    </row>
    <row r="84" spans="1:13" x14ac:dyDescent="0.25">
      <c r="A84" s="479" t="s">
        <v>398</v>
      </c>
      <c r="B84" s="480" t="s">
        <v>496</v>
      </c>
      <c r="C84" s="481"/>
      <c r="D84" s="482"/>
      <c r="E84" s="482"/>
      <c r="F84" s="482"/>
      <c r="G84" s="463"/>
      <c r="H84" s="463"/>
      <c r="I84" s="463"/>
      <c r="J84" s="464"/>
      <c r="K84" s="465"/>
      <c r="L84" s="466"/>
      <c r="M84" s="467"/>
    </row>
    <row r="85" spans="1:13" x14ac:dyDescent="0.25">
      <c r="A85" s="483">
        <v>1.01</v>
      </c>
      <c r="B85" s="482" t="s">
        <v>497</v>
      </c>
      <c r="C85" s="484" t="s">
        <v>413</v>
      </c>
      <c r="D85" s="171">
        <v>2</v>
      </c>
      <c r="E85" s="171">
        <v>75000</v>
      </c>
      <c r="F85" s="171">
        <f>D85*E85</f>
        <v>150000</v>
      </c>
      <c r="G85" s="463"/>
      <c r="H85" s="463">
        <f>D85</f>
        <v>2</v>
      </c>
      <c r="I85" s="463">
        <f>G85+H85</f>
        <v>2</v>
      </c>
      <c r="J85" s="485">
        <f>H85/D85</f>
        <v>1</v>
      </c>
      <c r="K85" s="465"/>
      <c r="L85" s="466">
        <f>H85*E85</f>
        <v>150000</v>
      </c>
      <c r="M85" s="467">
        <f>K85+L85</f>
        <v>150000</v>
      </c>
    </row>
    <row r="86" spans="1:13" x14ac:dyDescent="0.25">
      <c r="A86" s="483">
        <f>A85+0.01</f>
        <v>1.02</v>
      </c>
      <c r="B86" s="482" t="s">
        <v>498</v>
      </c>
      <c r="C86" s="484" t="s">
        <v>413</v>
      </c>
      <c r="D86" s="171">
        <v>2</v>
      </c>
      <c r="E86" s="171">
        <v>15000</v>
      </c>
      <c r="F86" s="171">
        <f t="shared" ref="F86" si="8">D86*E86</f>
        <v>30000</v>
      </c>
      <c r="G86" s="463"/>
      <c r="H86" s="463">
        <f t="shared" ref="H86:H87" si="9">D86</f>
        <v>2</v>
      </c>
      <c r="I86" s="463">
        <f>G86+H86</f>
        <v>2</v>
      </c>
      <c r="J86" s="485">
        <f t="shared" ref="J86:J87" si="10">H86/D86</f>
        <v>1</v>
      </c>
      <c r="K86" s="465"/>
      <c r="L86" s="466">
        <f t="shared" ref="L86:L87" si="11">H86*E86</f>
        <v>30000</v>
      </c>
      <c r="M86" s="467">
        <f t="shared" ref="M86:M88" si="12">K86+L86</f>
        <v>30000</v>
      </c>
    </row>
    <row r="87" spans="1:13" x14ac:dyDescent="0.25">
      <c r="A87" s="483">
        <f t="shared" ref="A87:A88" si="13">A86+0.01</f>
        <v>1.03</v>
      </c>
      <c r="B87" s="482" t="s">
        <v>499</v>
      </c>
      <c r="C87" s="484" t="s">
        <v>413</v>
      </c>
      <c r="D87" s="171">
        <v>2</v>
      </c>
      <c r="E87" s="171">
        <v>5000</v>
      </c>
      <c r="F87" s="171">
        <f>D87*E87</f>
        <v>10000</v>
      </c>
      <c r="G87" s="463"/>
      <c r="H87" s="463">
        <f t="shared" si="9"/>
        <v>2</v>
      </c>
      <c r="I87" s="463">
        <f>G87+H87</f>
        <v>2</v>
      </c>
      <c r="J87" s="485">
        <f t="shared" si="10"/>
        <v>1</v>
      </c>
      <c r="K87" s="465"/>
      <c r="L87" s="466">
        <f t="shared" si="11"/>
        <v>10000</v>
      </c>
      <c r="M87" s="467">
        <f t="shared" si="12"/>
        <v>10000</v>
      </c>
    </row>
    <row r="88" spans="1:13" x14ac:dyDescent="0.25">
      <c r="A88" s="483">
        <f t="shared" si="13"/>
        <v>1.04</v>
      </c>
      <c r="B88" s="432" t="s">
        <v>251</v>
      </c>
      <c r="C88" s="486"/>
      <c r="D88" s="171"/>
      <c r="E88" s="171"/>
      <c r="F88" s="469">
        <f>SUM(F85:F87)</f>
        <v>190000</v>
      </c>
      <c r="G88" s="463"/>
      <c r="H88" s="463"/>
      <c r="I88" s="463"/>
      <c r="J88" s="464"/>
      <c r="K88" s="465"/>
      <c r="L88" s="487">
        <f>SUM(L85:L87)</f>
        <v>190000</v>
      </c>
      <c r="M88" s="488">
        <f t="shared" si="12"/>
        <v>190000</v>
      </c>
    </row>
    <row r="89" spans="1:13" x14ac:dyDescent="0.25">
      <c r="A89" s="489" t="s">
        <v>404</v>
      </c>
      <c r="B89" s="490" t="s">
        <v>500</v>
      </c>
      <c r="C89" s="491"/>
      <c r="D89" s="492"/>
      <c r="E89" s="492"/>
      <c r="F89" s="492"/>
      <c r="G89" s="463"/>
      <c r="H89" s="463"/>
      <c r="I89" s="463"/>
      <c r="J89" s="464"/>
      <c r="K89" s="465"/>
      <c r="L89" s="466"/>
      <c r="M89" s="467"/>
    </row>
    <row r="90" spans="1:13" x14ac:dyDescent="0.25">
      <c r="A90" s="493">
        <v>1</v>
      </c>
      <c r="B90" s="490" t="s">
        <v>27</v>
      </c>
      <c r="C90" s="491"/>
      <c r="D90" s="492"/>
      <c r="E90" s="492"/>
      <c r="F90" s="492"/>
      <c r="G90" s="463"/>
      <c r="H90" s="463"/>
      <c r="I90" s="463"/>
      <c r="J90" s="464"/>
      <c r="K90" s="465"/>
      <c r="L90" s="466"/>
      <c r="M90" s="467"/>
    </row>
    <row r="91" spans="1:13" x14ac:dyDescent="0.25">
      <c r="A91" s="494">
        <v>1.01</v>
      </c>
      <c r="B91" s="482" t="s">
        <v>501</v>
      </c>
      <c r="C91" s="461" t="s">
        <v>413</v>
      </c>
      <c r="D91" s="171">
        <v>3</v>
      </c>
      <c r="E91" s="495">
        <v>30000</v>
      </c>
      <c r="F91" s="495">
        <f t="shared" ref="F91:F94" si="14">D91*E91</f>
        <v>90000</v>
      </c>
      <c r="G91" s="463"/>
      <c r="H91" s="463">
        <f t="shared" ref="H91:H94" si="15">D91</f>
        <v>3</v>
      </c>
      <c r="I91" s="463">
        <f>G91+H91</f>
        <v>3</v>
      </c>
      <c r="J91" s="485">
        <f t="shared" ref="J91:J94" si="16">H91/D91</f>
        <v>1</v>
      </c>
      <c r="K91" s="465"/>
      <c r="L91" s="466">
        <f t="shared" ref="L91:L94" si="17">H91*E91</f>
        <v>90000</v>
      </c>
      <c r="M91" s="467">
        <f t="shared" ref="M91:M95" si="18">K91+L91</f>
        <v>90000</v>
      </c>
    </row>
    <row r="92" spans="1:13" x14ac:dyDescent="0.25">
      <c r="A92" s="483">
        <f>A91+0.01</f>
        <v>1.02</v>
      </c>
      <c r="B92" s="482" t="s">
        <v>379</v>
      </c>
      <c r="C92" s="461" t="s">
        <v>67</v>
      </c>
      <c r="D92" s="171">
        <v>786</v>
      </c>
      <c r="E92" s="495">
        <v>143.49</v>
      </c>
      <c r="F92" s="495">
        <f t="shared" si="14"/>
        <v>112783.14000000001</v>
      </c>
      <c r="G92" s="463"/>
      <c r="H92" s="463">
        <f t="shared" si="15"/>
        <v>786</v>
      </c>
      <c r="I92" s="463">
        <f>G92+H92</f>
        <v>786</v>
      </c>
      <c r="J92" s="485">
        <f t="shared" si="16"/>
        <v>1</v>
      </c>
      <c r="K92" s="465"/>
      <c r="L92" s="466">
        <f t="shared" si="17"/>
        <v>112783.14000000001</v>
      </c>
      <c r="M92" s="467">
        <f t="shared" si="18"/>
        <v>112783.14000000001</v>
      </c>
    </row>
    <row r="93" spans="1:13" x14ac:dyDescent="0.25">
      <c r="A93" s="483">
        <f t="shared" ref="A93:A95" si="19">A92+0.01</f>
        <v>1.03</v>
      </c>
      <c r="B93" s="482" t="s">
        <v>502</v>
      </c>
      <c r="C93" s="461" t="s">
        <v>67</v>
      </c>
      <c r="D93" s="171">
        <v>1572</v>
      </c>
      <c r="E93" s="495">
        <v>85</v>
      </c>
      <c r="F93" s="495">
        <f t="shared" si="14"/>
        <v>133620</v>
      </c>
      <c r="G93" s="463"/>
      <c r="H93" s="463">
        <v>850</v>
      </c>
      <c r="I93" s="463">
        <f>G93+H93</f>
        <v>850</v>
      </c>
      <c r="J93" s="485">
        <f t="shared" si="16"/>
        <v>0.54071246819338425</v>
      </c>
      <c r="K93" s="465"/>
      <c r="L93" s="466">
        <f t="shared" si="17"/>
        <v>72250</v>
      </c>
      <c r="M93" s="467">
        <f t="shared" si="18"/>
        <v>72250</v>
      </c>
    </row>
    <row r="94" spans="1:13" x14ac:dyDescent="0.25">
      <c r="A94" s="483">
        <f t="shared" si="19"/>
        <v>1.04</v>
      </c>
      <c r="B94" s="482" t="s">
        <v>503</v>
      </c>
      <c r="C94" s="481" t="s">
        <v>67</v>
      </c>
      <c r="D94" s="482">
        <v>786</v>
      </c>
      <c r="E94" s="496">
        <v>25</v>
      </c>
      <c r="F94" s="495">
        <f t="shared" si="14"/>
        <v>19650</v>
      </c>
      <c r="G94" s="463"/>
      <c r="H94" s="463">
        <f t="shared" si="15"/>
        <v>786</v>
      </c>
      <c r="I94" s="463">
        <f>G94+H94</f>
        <v>786</v>
      </c>
      <c r="J94" s="485">
        <f t="shared" si="16"/>
        <v>1</v>
      </c>
      <c r="K94" s="465"/>
      <c r="L94" s="466">
        <f t="shared" si="17"/>
        <v>19650</v>
      </c>
      <c r="M94" s="467">
        <f t="shared" si="18"/>
        <v>19650</v>
      </c>
    </row>
    <row r="95" spans="1:13" x14ac:dyDescent="0.25">
      <c r="A95" s="483">
        <f t="shared" si="19"/>
        <v>1.05</v>
      </c>
      <c r="B95" s="432" t="s">
        <v>251</v>
      </c>
      <c r="C95" s="481"/>
      <c r="D95" s="482"/>
      <c r="E95" s="482"/>
      <c r="F95" s="497">
        <f>SUM(F91:F94)</f>
        <v>356053.14</v>
      </c>
      <c r="G95" s="463"/>
      <c r="H95" s="463"/>
      <c r="I95" s="463"/>
      <c r="J95" s="464"/>
      <c r="K95" s="465"/>
      <c r="L95" s="487">
        <f>SUM(L91:L94)</f>
        <v>294683.14</v>
      </c>
      <c r="M95" s="488">
        <f t="shared" si="18"/>
        <v>294683.14</v>
      </c>
    </row>
    <row r="96" spans="1:13" x14ac:dyDescent="0.25">
      <c r="A96" s="479" t="s">
        <v>409</v>
      </c>
      <c r="B96" s="480" t="s">
        <v>310</v>
      </c>
      <c r="C96" s="481"/>
      <c r="D96" s="482"/>
      <c r="E96" s="482"/>
      <c r="F96" s="482"/>
      <c r="G96" s="463"/>
      <c r="H96" s="463"/>
      <c r="I96" s="463"/>
      <c r="J96" s="464"/>
      <c r="K96" s="465"/>
      <c r="L96" s="466"/>
      <c r="M96" s="467"/>
    </row>
    <row r="97" spans="1:13" x14ac:dyDescent="0.25">
      <c r="A97" s="483">
        <v>1.01</v>
      </c>
      <c r="B97" s="482" t="s">
        <v>504</v>
      </c>
      <c r="C97" s="481" t="s">
        <v>67</v>
      </c>
      <c r="D97" s="482">
        <v>815</v>
      </c>
      <c r="E97" s="482">
        <v>2022.65</v>
      </c>
      <c r="F97" s="495">
        <f t="shared" ref="F97" si="20">D97*E97</f>
        <v>1648459.75</v>
      </c>
      <c r="G97" s="463"/>
      <c r="H97" s="463">
        <v>786</v>
      </c>
      <c r="I97" s="463">
        <f>G97+H97</f>
        <v>786</v>
      </c>
      <c r="J97" s="485">
        <f t="shared" ref="J97" si="21">H97/D97</f>
        <v>0.96441717791411041</v>
      </c>
      <c r="K97" s="465"/>
      <c r="L97" s="466">
        <f t="shared" ref="L97" si="22">H97*E97</f>
        <v>1589802.9000000001</v>
      </c>
      <c r="M97" s="467">
        <f t="shared" ref="M97" si="23">K97+L97</f>
        <v>1589802.9000000001</v>
      </c>
    </row>
    <row r="98" spans="1:13" x14ac:dyDescent="0.25">
      <c r="A98" s="483"/>
      <c r="B98" s="432" t="s">
        <v>251</v>
      </c>
      <c r="C98" s="481"/>
      <c r="D98" s="482"/>
      <c r="E98" s="482"/>
      <c r="F98" s="497">
        <f>SUM(F97)</f>
        <v>1648459.75</v>
      </c>
      <c r="G98" s="463"/>
      <c r="H98" s="463"/>
      <c r="I98" s="463"/>
      <c r="J98" s="464"/>
      <c r="K98" s="465"/>
      <c r="L98" s="487">
        <f>SUM(L97)</f>
        <v>1589802.9000000001</v>
      </c>
      <c r="M98" s="488">
        <f>SUM(M97)</f>
        <v>1589802.9000000001</v>
      </c>
    </row>
    <row r="99" spans="1:13" x14ac:dyDescent="0.25">
      <c r="A99" s="479" t="s">
        <v>440</v>
      </c>
      <c r="B99" s="480" t="s">
        <v>505</v>
      </c>
      <c r="C99" s="481"/>
      <c r="D99" s="482"/>
      <c r="E99" s="482"/>
      <c r="F99" s="482"/>
      <c r="G99" s="463"/>
      <c r="H99" s="463"/>
      <c r="I99" s="463"/>
      <c r="J99" s="464"/>
      <c r="K99" s="465"/>
      <c r="L99" s="466"/>
      <c r="M99" s="467"/>
    </row>
    <row r="100" spans="1:13" x14ac:dyDescent="0.25">
      <c r="A100" s="494">
        <v>1.01</v>
      </c>
      <c r="B100" s="482" t="s">
        <v>146</v>
      </c>
      <c r="C100" s="481" t="s">
        <v>39</v>
      </c>
      <c r="D100" s="496">
        <v>537.9</v>
      </c>
      <c r="E100" s="482">
        <v>562.30999999999995</v>
      </c>
      <c r="F100" s="495">
        <f t="shared" ref="F100:F104" si="24">D100*E100</f>
        <v>302466.54899999994</v>
      </c>
      <c r="G100" s="463"/>
      <c r="H100" s="463">
        <f t="shared" ref="H100:H104" si="25">D100</f>
        <v>537.9</v>
      </c>
      <c r="I100" s="463">
        <f>G100+H100</f>
        <v>537.9</v>
      </c>
      <c r="J100" s="485">
        <f t="shared" ref="J100:J104" si="26">H100/D100</f>
        <v>1</v>
      </c>
      <c r="K100" s="465"/>
      <c r="L100" s="466">
        <f t="shared" ref="L100:L104" si="27">H100*E100</f>
        <v>302466.54899999994</v>
      </c>
      <c r="M100" s="467">
        <f t="shared" ref="M100:M121" si="28">K100+L100</f>
        <v>302466.54899999994</v>
      </c>
    </row>
    <row r="101" spans="1:13" x14ac:dyDescent="0.25">
      <c r="A101" s="483">
        <f>A100+0.01</f>
        <v>1.02</v>
      </c>
      <c r="B101" s="482" t="s">
        <v>307</v>
      </c>
      <c r="C101" s="481" t="s">
        <v>39</v>
      </c>
      <c r="D101" s="496">
        <v>48.9</v>
      </c>
      <c r="E101" s="482">
        <v>2715.82</v>
      </c>
      <c r="F101" s="495">
        <f t="shared" si="24"/>
        <v>132803.598</v>
      </c>
      <c r="G101" s="463"/>
      <c r="H101" s="463">
        <f t="shared" si="25"/>
        <v>48.9</v>
      </c>
      <c r="I101" s="463">
        <f t="shared" ref="I101:I104" si="29">G101+H101</f>
        <v>48.9</v>
      </c>
      <c r="J101" s="485">
        <f t="shared" si="26"/>
        <v>1</v>
      </c>
      <c r="K101" s="465"/>
      <c r="L101" s="466">
        <f t="shared" si="27"/>
        <v>132803.598</v>
      </c>
      <c r="M101" s="467">
        <f t="shared" si="28"/>
        <v>132803.598</v>
      </c>
    </row>
    <row r="102" spans="1:13" x14ac:dyDescent="0.25">
      <c r="A102" s="483">
        <f t="shared" ref="A102:A105" si="30">A101+0.01</f>
        <v>1.03</v>
      </c>
      <c r="B102" s="482" t="s">
        <v>148</v>
      </c>
      <c r="C102" s="481" t="s">
        <v>39</v>
      </c>
      <c r="D102" s="496">
        <v>134.47999999999999</v>
      </c>
      <c r="E102" s="482">
        <v>504.29</v>
      </c>
      <c r="F102" s="495">
        <f t="shared" si="24"/>
        <v>67816.919200000004</v>
      </c>
      <c r="G102" s="463"/>
      <c r="H102" s="463">
        <f t="shared" si="25"/>
        <v>134.47999999999999</v>
      </c>
      <c r="I102" s="463">
        <f t="shared" si="29"/>
        <v>134.47999999999999</v>
      </c>
      <c r="J102" s="485">
        <f t="shared" si="26"/>
        <v>1</v>
      </c>
      <c r="K102" s="465"/>
      <c r="L102" s="466">
        <f t="shared" si="27"/>
        <v>67816.919200000004</v>
      </c>
      <c r="M102" s="467">
        <f t="shared" si="28"/>
        <v>67816.919200000004</v>
      </c>
    </row>
    <row r="103" spans="1:13" x14ac:dyDescent="0.25">
      <c r="A103" s="483">
        <f t="shared" si="30"/>
        <v>1.04</v>
      </c>
      <c r="B103" s="482" t="s">
        <v>461</v>
      </c>
      <c r="C103" s="481" t="s">
        <v>39</v>
      </c>
      <c r="D103" s="496">
        <v>672.38</v>
      </c>
      <c r="E103" s="482">
        <v>719.98</v>
      </c>
      <c r="F103" s="495">
        <f t="shared" si="24"/>
        <v>484100.15240000002</v>
      </c>
      <c r="G103" s="463"/>
      <c r="H103" s="463">
        <f t="shared" si="25"/>
        <v>672.38</v>
      </c>
      <c r="I103" s="463">
        <f t="shared" si="29"/>
        <v>672.38</v>
      </c>
      <c r="J103" s="485">
        <f t="shared" si="26"/>
        <v>1</v>
      </c>
      <c r="K103" s="465"/>
      <c r="L103" s="466">
        <f t="shared" si="27"/>
        <v>484100.15240000002</v>
      </c>
      <c r="M103" s="467">
        <f t="shared" si="28"/>
        <v>484100.15240000002</v>
      </c>
    </row>
    <row r="104" spans="1:13" x14ac:dyDescent="0.25">
      <c r="A104" s="483">
        <f t="shared" si="30"/>
        <v>1.05</v>
      </c>
      <c r="B104" s="482" t="s">
        <v>506</v>
      </c>
      <c r="C104" s="481" t="s">
        <v>507</v>
      </c>
      <c r="D104" s="496">
        <v>64</v>
      </c>
      <c r="E104" s="482">
        <v>2400</v>
      </c>
      <c r="F104" s="495">
        <f t="shared" si="24"/>
        <v>153600</v>
      </c>
      <c r="G104" s="463"/>
      <c r="H104" s="463">
        <f t="shared" si="25"/>
        <v>64</v>
      </c>
      <c r="I104" s="463">
        <f t="shared" si="29"/>
        <v>64</v>
      </c>
      <c r="J104" s="485">
        <f t="shared" si="26"/>
        <v>1</v>
      </c>
      <c r="K104" s="465"/>
      <c r="L104" s="466">
        <f t="shared" si="27"/>
        <v>153600</v>
      </c>
      <c r="M104" s="467">
        <f t="shared" si="28"/>
        <v>153600</v>
      </c>
    </row>
    <row r="105" spans="1:13" x14ac:dyDescent="0.25">
      <c r="A105" s="483">
        <f t="shared" si="30"/>
        <v>1.06</v>
      </c>
      <c r="B105" s="432" t="s">
        <v>251</v>
      </c>
      <c r="C105" s="481"/>
      <c r="D105" s="482"/>
      <c r="E105" s="482"/>
      <c r="F105" s="497">
        <f>SUM(F100:F104)</f>
        <v>1140787.2186</v>
      </c>
      <c r="G105" s="463"/>
      <c r="H105" s="463"/>
      <c r="I105" s="463"/>
      <c r="J105" s="464"/>
      <c r="K105" s="465"/>
      <c r="L105" s="487">
        <f>SUM(L100:L104)</f>
        <v>1140787.2186</v>
      </c>
      <c r="M105" s="488">
        <f t="shared" si="28"/>
        <v>1140787.2186</v>
      </c>
    </row>
    <row r="106" spans="1:13" x14ac:dyDescent="0.25">
      <c r="A106" s="479" t="s">
        <v>508</v>
      </c>
      <c r="B106" s="490" t="s">
        <v>509</v>
      </c>
      <c r="C106" s="491"/>
      <c r="D106" s="492"/>
      <c r="E106" s="492"/>
      <c r="F106" s="498"/>
      <c r="G106" s="463"/>
      <c r="H106" s="463"/>
      <c r="I106" s="463"/>
      <c r="J106" s="464"/>
      <c r="K106" s="465"/>
      <c r="L106" s="487"/>
      <c r="M106" s="488"/>
    </row>
    <row r="107" spans="1:13" x14ac:dyDescent="0.25">
      <c r="A107" s="499">
        <v>1</v>
      </c>
      <c r="B107" s="490" t="s">
        <v>27</v>
      </c>
      <c r="C107" s="491"/>
      <c r="D107" s="492"/>
      <c r="E107" s="492"/>
      <c r="F107" s="498"/>
      <c r="G107" s="463"/>
      <c r="H107" s="463"/>
      <c r="I107" s="463"/>
      <c r="J107" s="464"/>
      <c r="K107" s="465"/>
      <c r="L107" s="487"/>
      <c r="M107" s="488"/>
    </row>
    <row r="108" spans="1:13" x14ac:dyDescent="0.25">
      <c r="A108" s="483">
        <v>1.01</v>
      </c>
      <c r="B108" s="482" t="s">
        <v>379</v>
      </c>
      <c r="C108" s="461" t="s">
        <v>67</v>
      </c>
      <c r="D108" s="495">
        <v>2250</v>
      </c>
      <c r="E108" s="495">
        <v>143.49</v>
      </c>
      <c r="F108" s="500">
        <f t="shared" ref="F108:F110" si="31">D108*E108</f>
        <v>322852.5</v>
      </c>
      <c r="G108" s="463"/>
      <c r="H108" s="463">
        <f>900</f>
        <v>900</v>
      </c>
      <c r="I108" s="463">
        <f t="shared" ref="I108:I110" si="32">G108+H108</f>
        <v>900</v>
      </c>
      <c r="J108" s="485">
        <f t="shared" ref="J108:J110" si="33">H108/D108</f>
        <v>0.4</v>
      </c>
      <c r="K108" s="465"/>
      <c r="L108" s="466">
        <f t="shared" ref="L108:L110" si="34">H108*E108</f>
        <v>129141.00000000001</v>
      </c>
      <c r="M108" s="467">
        <f t="shared" si="28"/>
        <v>129141.00000000001</v>
      </c>
    </row>
    <row r="109" spans="1:13" x14ac:dyDescent="0.25">
      <c r="A109" s="483">
        <v>1.02</v>
      </c>
      <c r="B109" s="482" t="s">
        <v>502</v>
      </c>
      <c r="C109" s="461" t="s">
        <v>67</v>
      </c>
      <c r="D109" s="495">
        <v>4500</v>
      </c>
      <c r="E109" s="495">
        <v>85</v>
      </c>
      <c r="F109" s="500">
        <f t="shared" si="31"/>
        <v>382500</v>
      </c>
      <c r="G109" s="463"/>
      <c r="H109" s="463">
        <v>900</v>
      </c>
      <c r="I109" s="463">
        <f t="shared" si="32"/>
        <v>900</v>
      </c>
      <c r="J109" s="485">
        <f t="shared" si="33"/>
        <v>0.2</v>
      </c>
      <c r="K109" s="465"/>
      <c r="L109" s="466">
        <f t="shared" si="34"/>
        <v>76500</v>
      </c>
      <c r="M109" s="467">
        <f t="shared" si="28"/>
        <v>76500</v>
      </c>
    </row>
    <row r="110" spans="1:13" x14ac:dyDescent="0.25">
      <c r="A110" s="483">
        <v>1.03</v>
      </c>
      <c r="B110" s="482" t="s">
        <v>503</v>
      </c>
      <c r="C110" s="481" t="s">
        <v>67</v>
      </c>
      <c r="D110" s="496">
        <v>2250</v>
      </c>
      <c r="E110" s="496">
        <v>25</v>
      </c>
      <c r="F110" s="500">
        <f t="shared" si="31"/>
        <v>56250</v>
      </c>
      <c r="G110" s="463"/>
      <c r="H110" s="463">
        <v>900</v>
      </c>
      <c r="I110" s="463">
        <f t="shared" si="32"/>
        <v>900</v>
      </c>
      <c r="J110" s="485">
        <f t="shared" si="33"/>
        <v>0.4</v>
      </c>
      <c r="K110" s="465"/>
      <c r="L110" s="466">
        <f t="shared" si="34"/>
        <v>22500</v>
      </c>
      <c r="M110" s="467">
        <f t="shared" si="28"/>
        <v>22500</v>
      </c>
    </row>
    <row r="111" spans="1:13" x14ac:dyDescent="0.25">
      <c r="A111" s="483">
        <v>1.04</v>
      </c>
      <c r="B111" s="432" t="s">
        <v>251</v>
      </c>
      <c r="C111" s="481"/>
      <c r="D111" s="496"/>
      <c r="E111" s="496"/>
      <c r="F111" s="501">
        <f>SUM(F108:F110)</f>
        <v>761602.5</v>
      </c>
      <c r="G111" s="463"/>
      <c r="H111" s="463"/>
      <c r="I111" s="463"/>
      <c r="J111" s="464"/>
      <c r="K111" s="465"/>
      <c r="L111" s="487">
        <f>SUM(L108:L110)</f>
        <v>228141</v>
      </c>
      <c r="M111" s="488">
        <f>K111+L111</f>
        <v>228141</v>
      </c>
    </row>
    <row r="112" spans="1:13" x14ac:dyDescent="0.25">
      <c r="A112" s="499">
        <v>2</v>
      </c>
      <c r="B112" s="502" t="s">
        <v>310</v>
      </c>
      <c r="C112" s="481"/>
      <c r="D112" s="496"/>
      <c r="E112" s="496"/>
      <c r="F112" s="503"/>
      <c r="G112" s="463"/>
      <c r="H112" s="463"/>
      <c r="I112" s="463"/>
      <c r="J112" s="464"/>
      <c r="K112" s="465"/>
      <c r="L112" s="487"/>
      <c r="M112" s="488"/>
    </row>
    <row r="113" spans="1:13" x14ac:dyDescent="0.25">
      <c r="A113" s="504">
        <v>2.0099999999999998</v>
      </c>
      <c r="B113" s="505" t="s">
        <v>504</v>
      </c>
      <c r="C113" s="481" t="s">
        <v>67</v>
      </c>
      <c r="D113" s="496">
        <v>2362.5</v>
      </c>
      <c r="E113" s="496">
        <v>2022.65</v>
      </c>
      <c r="F113" s="500">
        <f t="shared" ref="F113" si="35">D113*E113</f>
        <v>4778510.625</v>
      </c>
      <c r="G113" s="463"/>
      <c r="H113" s="463">
        <f>900</f>
        <v>900</v>
      </c>
      <c r="I113" s="463">
        <f t="shared" ref="I113" si="36">G113+H113</f>
        <v>900</v>
      </c>
      <c r="J113" s="485">
        <f t="shared" ref="J113" si="37">H113/D113</f>
        <v>0.38095238095238093</v>
      </c>
      <c r="K113" s="465"/>
      <c r="L113" s="466">
        <f>H113*E113</f>
        <v>1820385</v>
      </c>
      <c r="M113" s="467">
        <f>K113+L113</f>
        <v>1820385</v>
      </c>
    </row>
    <row r="114" spans="1:13" x14ac:dyDescent="0.25">
      <c r="A114" s="504">
        <v>2.02</v>
      </c>
      <c r="B114" s="506" t="s">
        <v>251</v>
      </c>
      <c r="C114" s="481"/>
      <c r="D114" s="496"/>
      <c r="E114" s="496"/>
      <c r="F114" s="507">
        <f>SUM(F113)</f>
        <v>4778510.625</v>
      </c>
      <c r="G114" s="463"/>
      <c r="H114" s="463"/>
      <c r="I114" s="463"/>
      <c r="J114" s="464"/>
      <c r="K114" s="465"/>
      <c r="L114" s="487">
        <f>SUM(L113)</f>
        <v>1820385</v>
      </c>
      <c r="M114" s="488">
        <f>K114+L114</f>
        <v>1820385</v>
      </c>
    </row>
    <row r="115" spans="1:13" x14ac:dyDescent="0.25">
      <c r="A115" s="499">
        <v>3</v>
      </c>
      <c r="B115" s="502" t="s">
        <v>505</v>
      </c>
      <c r="C115" s="481"/>
      <c r="D115" s="482"/>
      <c r="E115" s="482"/>
      <c r="F115" s="508"/>
      <c r="G115" s="463"/>
      <c r="H115" s="463"/>
      <c r="I115" s="463"/>
      <c r="J115" s="464"/>
      <c r="K115" s="465"/>
      <c r="L115" s="487"/>
      <c r="M115" s="488"/>
    </row>
    <row r="116" spans="1:13" x14ac:dyDescent="0.25">
      <c r="A116" s="504">
        <v>3.01</v>
      </c>
      <c r="B116" s="505" t="s">
        <v>146</v>
      </c>
      <c r="C116" s="481" t="s">
        <v>39</v>
      </c>
      <c r="D116" s="496">
        <f>D108*0.6*1.1</f>
        <v>1485.0000000000002</v>
      </c>
      <c r="E116" s="482">
        <v>562.30999999999995</v>
      </c>
      <c r="F116" s="500">
        <f t="shared" ref="F116:F119" si="38">D116*E116</f>
        <v>835030.35000000009</v>
      </c>
      <c r="G116" s="463"/>
      <c r="H116" s="463">
        <f>900*0.6*1.1</f>
        <v>594</v>
      </c>
      <c r="I116" s="463">
        <f t="shared" ref="I116:I119" si="39">G116+H116</f>
        <v>594</v>
      </c>
      <c r="J116" s="485">
        <f t="shared" ref="J116:J119" si="40">H116/D116</f>
        <v>0.39999999999999991</v>
      </c>
      <c r="K116" s="465"/>
      <c r="L116" s="466">
        <f>H116*E116</f>
        <v>334012.13999999996</v>
      </c>
      <c r="M116" s="467">
        <f>K116+L116</f>
        <v>334012.13999999996</v>
      </c>
    </row>
    <row r="117" spans="1:13" x14ac:dyDescent="0.25">
      <c r="A117" s="504">
        <v>3.02</v>
      </c>
      <c r="B117" s="505" t="s">
        <v>307</v>
      </c>
      <c r="C117" s="481" t="s">
        <v>39</v>
      </c>
      <c r="D117" s="496">
        <f>2250*0.1*0.6</f>
        <v>135</v>
      </c>
      <c r="E117" s="482">
        <v>2715.82</v>
      </c>
      <c r="F117" s="500">
        <f t="shared" si="38"/>
        <v>366635.7</v>
      </c>
      <c r="G117" s="463"/>
      <c r="H117" s="463">
        <f>900*0.6*0.1</f>
        <v>54</v>
      </c>
      <c r="I117" s="463">
        <f t="shared" si="39"/>
        <v>54</v>
      </c>
      <c r="J117" s="485">
        <f t="shared" si="40"/>
        <v>0.4</v>
      </c>
      <c r="K117" s="465"/>
      <c r="L117" s="466">
        <f>H117*E117</f>
        <v>146654.28</v>
      </c>
      <c r="M117" s="467">
        <f t="shared" ref="M117:M119" si="41">K117+L117</f>
        <v>146654.28</v>
      </c>
    </row>
    <row r="118" spans="1:13" x14ac:dyDescent="0.25">
      <c r="A118" s="504">
        <v>3.03</v>
      </c>
      <c r="B118" s="505" t="s">
        <v>148</v>
      </c>
      <c r="C118" s="481" t="s">
        <v>39</v>
      </c>
      <c r="D118" s="496">
        <v>445.5</v>
      </c>
      <c r="E118" s="482">
        <v>504.29</v>
      </c>
      <c r="F118" s="500">
        <f t="shared" si="38"/>
        <v>224661.19500000001</v>
      </c>
      <c r="G118" s="463"/>
      <c r="H118" s="463">
        <f>594*0.3</f>
        <v>178.2</v>
      </c>
      <c r="I118" s="463">
        <f t="shared" si="39"/>
        <v>178.2</v>
      </c>
      <c r="J118" s="485">
        <f t="shared" si="40"/>
        <v>0.39999999999999997</v>
      </c>
      <c r="K118" s="465"/>
      <c r="L118" s="466">
        <f>H118*E118</f>
        <v>89864.478000000003</v>
      </c>
      <c r="M118" s="467">
        <f t="shared" si="41"/>
        <v>89864.478000000003</v>
      </c>
    </row>
    <row r="119" spans="1:13" x14ac:dyDescent="0.25">
      <c r="A119" s="504">
        <v>3.04</v>
      </c>
      <c r="B119" s="505" t="s">
        <v>461</v>
      </c>
      <c r="C119" s="481" t="s">
        <v>39</v>
      </c>
      <c r="D119" s="496">
        <v>1350.5</v>
      </c>
      <c r="E119" s="482">
        <v>719.98</v>
      </c>
      <c r="F119" s="495">
        <f t="shared" si="38"/>
        <v>972332.99</v>
      </c>
      <c r="G119" s="509"/>
      <c r="H119" s="510">
        <f>D119*0.3</f>
        <v>405.15</v>
      </c>
      <c r="I119" s="463">
        <f t="shared" si="39"/>
        <v>405.15</v>
      </c>
      <c r="J119" s="485">
        <f t="shared" si="40"/>
        <v>0.3</v>
      </c>
      <c r="K119" s="511"/>
      <c r="L119" s="512">
        <f>H119*E119</f>
        <v>291699.897</v>
      </c>
      <c r="M119" s="513">
        <f t="shared" si="41"/>
        <v>291699.897</v>
      </c>
    </row>
    <row r="120" spans="1:13" x14ac:dyDescent="0.25">
      <c r="A120" s="504"/>
      <c r="B120" s="514" t="s">
        <v>251</v>
      </c>
      <c r="C120" s="515"/>
      <c r="D120" s="516"/>
      <c r="E120" s="516"/>
      <c r="F120" s="517">
        <f>SUM(F116:F119)</f>
        <v>2398660.2350000003</v>
      </c>
      <c r="G120" s="463"/>
      <c r="H120" s="463"/>
      <c r="I120" s="463"/>
      <c r="J120" s="463"/>
      <c r="K120" s="465"/>
      <c r="L120" s="518">
        <f>SUM(L116:L119)</f>
        <v>862230.79499999993</v>
      </c>
      <c r="M120" s="518">
        <f>K120+L120</f>
        <v>862230.79499999993</v>
      </c>
    </row>
    <row r="121" spans="1:13" x14ac:dyDescent="0.25">
      <c r="A121" s="519"/>
      <c r="B121" s="182" t="s">
        <v>510</v>
      </c>
      <c r="C121" s="520"/>
      <c r="D121" s="519"/>
      <c r="E121" s="519"/>
      <c r="F121" s="521">
        <f>F105+F98+F95+F88+F120+F114+F111</f>
        <v>11274073.468600001</v>
      </c>
      <c r="L121" s="521">
        <f>L105+L98+L95+L88+L111+L114+L120</f>
        <v>6126030.0536000002</v>
      </c>
      <c r="M121" s="522">
        <f t="shared" si="28"/>
        <v>6126030.0536000002</v>
      </c>
    </row>
    <row r="122" spans="1:13" x14ac:dyDescent="0.25">
      <c r="A122" s="519"/>
      <c r="B122" s="472" t="s">
        <v>197</v>
      </c>
      <c r="C122" s="523"/>
      <c r="D122" s="523"/>
      <c r="E122" s="519"/>
      <c r="F122" s="521">
        <f>F80</f>
        <v>15690282.578127399</v>
      </c>
      <c r="L122" s="521"/>
      <c r="M122" s="522"/>
    </row>
    <row r="123" spans="1:13" x14ac:dyDescent="0.25">
      <c r="A123" s="519"/>
      <c r="B123" s="524" t="s">
        <v>442</v>
      </c>
      <c r="C123" s="4"/>
      <c r="D123" s="4"/>
      <c r="E123" s="519"/>
      <c r="F123" s="521">
        <f>F13+F16+F22+F25+F29+F32+F38+F41+F50</f>
        <v>14017742.050000001</v>
      </c>
      <c r="L123" s="521"/>
      <c r="M123" s="522"/>
    </row>
    <row r="124" spans="1:13" x14ac:dyDescent="0.25">
      <c r="A124" s="519"/>
      <c r="B124" s="6" t="s">
        <v>443</v>
      </c>
      <c r="C124" s="4"/>
      <c r="D124" s="4"/>
      <c r="E124" s="519"/>
      <c r="F124" s="521">
        <f>F122-F123</f>
        <v>1672540.5281273983</v>
      </c>
      <c r="L124" s="521"/>
      <c r="M124" s="522"/>
    </row>
    <row r="125" spans="1:13" x14ac:dyDescent="0.25">
      <c r="A125" s="519"/>
      <c r="B125" s="6" t="s">
        <v>199</v>
      </c>
      <c r="C125" s="4"/>
      <c r="D125" s="4"/>
      <c r="E125" s="519"/>
      <c r="F125" s="521">
        <f>F124</f>
        <v>1672540.5281273983</v>
      </c>
      <c r="L125" s="521"/>
      <c r="M125" s="522"/>
    </row>
    <row r="126" spans="1:13" x14ac:dyDescent="0.25">
      <c r="A126" s="519"/>
      <c r="B126" s="182" t="s">
        <v>511</v>
      </c>
      <c r="C126" s="4"/>
      <c r="D126" s="4"/>
      <c r="E126" s="519"/>
      <c r="F126" s="521"/>
      <c r="L126" s="521"/>
      <c r="M126" s="522"/>
    </row>
    <row r="127" spans="1:13" x14ac:dyDescent="0.25">
      <c r="A127" s="519"/>
      <c r="B127" s="182" t="s">
        <v>512</v>
      </c>
      <c r="C127" s="525"/>
      <c r="D127" s="182"/>
      <c r="E127" s="182"/>
      <c r="F127" s="521"/>
      <c r="L127" s="521"/>
      <c r="M127" s="522"/>
    </row>
    <row r="128" spans="1:13" x14ac:dyDescent="0.25">
      <c r="A128" s="519"/>
      <c r="L128" s="521"/>
      <c r="M128" s="522"/>
    </row>
    <row r="129" spans="1:13" x14ac:dyDescent="0.25">
      <c r="A129" s="519"/>
      <c r="B129" s="182"/>
      <c r="C129" s="520"/>
      <c r="D129" s="519"/>
      <c r="E129" s="519"/>
      <c r="F129" s="521"/>
      <c r="L129" s="521"/>
      <c r="M129" s="522"/>
    </row>
    <row r="130" spans="1:13" x14ac:dyDescent="0.25">
      <c r="A130" s="519"/>
      <c r="B130" s="182"/>
      <c r="C130" s="520"/>
      <c r="D130" s="519"/>
      <c r="E130" s="519"/>
      <c r="F130" s="521"/>
      <c r="L130" s="521"/>
      <c r="M130" s="522"/>
    </row>
    <row r="131" spans="1:13" x14ac:dyDescent="0.25">
      <c r="A131" s="519"/>
      <c r="B131" s="182"/>
      <c r="C131" s="520"/>
      <c r="D131" s="519"/>
      <c r="E131" s="519"/>
      <c r="F131" s="521"/>
      <c r="L131" s="521"/>
      <c r="M131" s="522"/>
    </row>
    <row r="132" spans="1:13" x14ac:dyDescent="0.25">
      <c r="A132" s="519"/>
      <c r="B132" s="182"/>
      <c r="C132" s="520"/>
      <c r="D132" s="519"/>
      <c r="E132" s="519"/>
      <c r="F132" s="521"/>
      <c r="L132" s="521"/>
      <c r="M132" s="522"/>
    </row>
    <row r="133" spans="1:13" x14ac:dyDescent="0.25">
      <c r="A133" s="519"/>
      <c r="B133" s="182"/>
      <c r="C133" s="520"/>
      <c r="D133" s="519"/>
      <c r="E133" s="519"/>
      <c r="F133" s="521"/>
      <c r="L133" s="521"/>
      <c r="M133" s="522"/>
    </row>
    <row r="134" spans="1:13" x14ac:dyDescent="0.25">
      <c r="A134" s="519"/>
      <c r="B134" s="182"/>
      <c r="C134" s="520"/>
      <c r="D134" s="519"/>
      <c r="E134" s="519"/>
      <c r="F134" s="521"/>
      <c r="L134" s="521"/>
      <c r="M134" s="522"/>
    </row>
    <row r="135" spans="1:13" x14ac:dyDescent="0.25">
      <c r="A135" s="519"/>
      <c r="B135" s="182"/>
      <c r="C135" s="520"/>
      <c r="D135" s="519"/>
      <c r="E135" s="519"/>
      <c r="F135" s="521"/>
      <c r="L135" s="521"/>
      <c r="M135" s="522"/>
    </row>
    <row r="136" spans="1:13" x14ac:dyDescent="0.25">
      <c r="A136" s="519"/>
      <c r="B136" s="182"/>
      <c r="C136" s="520"/>
      <c r="D136" s="519"/>
      <c r="E136" s="519"/>
      <c r="F136" s="521"/>
      <c r="L136" s="521"/>
      <c r="M136" s="522"/>
    </row>
    <row r="137" spans="1:13" x14ac:dyDescent="0.25">
      <c r="A137" s="519"/>
      <c r="B137" s="182"/>
      <c r="C137" s="520"/>
      <c r="D137" s="519"/>
      <c r="E137" s="519"/>
      <c r="F137" s="521"/>
      <c r="L137" s="521"/>
      <c r="M137" s="522"/>
    </row>
    <row r="138" spans="1:13" x14ac:dyDescent="0.25">
      <c r="A138" s="519"/>
      <c r="B138" s="182"/>
      <c r="C138" s="520"/>
      <c r="D138" s="519"/>
      <c r="E138" s="519"/>
      <c r="F138" s="521"/>
      <c r="L138" s="521"/>
      <c r="M138" s="522"/>
    </row>
    <row r="139" spans="1:13" x14ac:dyDescent="0.25">
      <c r="A139" s="519"/>
      <c r="B139" s="182"/>
      <c r="C139" s="520"/>
      <c r="D139" s="519"/>
      <c r="E139" s="519"/>
      <c r="F139" s="521"/>
      <c r="L139" s="521"/>
      <c r="M139" s="522"/>
    </row>
    <row r="140" spans="1:13" x14ac:dyDescent="0.25">
      <c r="A140" s="519"/>
      <c r="B140" s="182"/>
      <c r="C140" s="520"/>
      <c r="D140" s="519"/>
      <c r="E140" s="519"/>
      <c r="F140" s="521"/>
      <c r="L140" s="521"/>
      <c r="M140" s="522"/>
    </row>
    <row r="141" spans="1:13" x14ac:dyDescent="0.25">
      <c r="A141" s="519"/>
      <c r="B141" s="182"/>
      <c r="C141" s="520"/>
      <c r="D141" s="519"/>
      <c r="E141" s="519"/>
      <c r="F141" s="521"/>
      <c r="L141" s="521"/>
      <c r="M141" s="522"/>
    </row>
    <row r="142" spans="1:13" x14ac:dyDescent="0.25">
      <c r="A142" s="519"/>
      <c r="B142" s="182"/>
      <c r="C142" s="520"/>
      <c r="D142" s="519"/>
      <c r="E142" s="519"/>
      <c r="F142" s="521"/>
      <c r="L142" s="521"/>
      <c r="M142" s="522"/>
    </row>
    <row r="143" spans="1:13" x14ac:dyDescent="0.25">
      <c r="A143" s="519"/>
      <c r="B143" s="182"/>
      <c r="C143" s="520"/>
      <c r="D143" s="519"/>
      <c r="E143" s="519"/>
      <c r="F143" s="521"/>
      <c r="L143" s="521"/>
      <c r="M143" s="522"/>
    </row>
    <row r="144" spans="1:13" x14ac:dyDescent="0.25">
      <c r="A144" s="519"/>
      <c r="B144" s="182"/>
      <c r="C144" s="520"/>
      <c r="D144" s="519"/>
      <c r="E144" s="519"/>
      <c r="F144" s="521"/>
      <c r="L144" s="521"/>
      <c r="M144" s="522"/>
    </row>
    <row r="145" spans="1:14" x14ac:dyDescent="0.25">
      <c r="A145" s="519"/>
      <c r="B145" s="182"/>
      <c r="C145" s="520"/>
      <c r="D145" s="519"/>
      <c r="E145" s="519"/>
      <c r="F145" s="521"/>
      <c r="L145" s="521"/>
      <c r="M145" s="522"/>
    </row>
    <row r="146" spans="1:14" x14ac:dyDescent="0.25">
      <c r="B146" s="773" t="s">
        <v>0</v>
      </c>
      <c r="C146" s="773"/>
      <c r="D146" s="773"/>
      <c r="E146" s="773"/>
      <c r="F146" s="773"/>
      <c r="G146" s="773"/>
      <c r="H146" s="773"/>
      <c r="I146" s="773"/>
      <c r="J146" s="773"/>
      <c r="K146" s="773"/>
      <c r="L146" s="773"/>
      <c r="M146" s="773"/>
      <c r="N146" s="773"/>
    </row>
    <row r="147" spans="1:14" x14ac:dyDescent="0.25">
      <c r="B147" s="782" t="s">
        <v>1</v>
      </c>
      <c r="C147" s="782"/>
      <c r="D147" s="782"/>
      <c r="E147" s="782"/>
      <c r="F147" s="782"/>
      <c r="G147" s="782"/>
      <c r="H147" s="782"/>
      <c r="I147" s="782"/>
      <c r="J147" s="782"/>
      <c r="K147" s="782"/>
      <c r="L147" s="782"/>
      <c r="M147" s="782"/>
      <c r="N147" s="782"/>
    </row>
    <row r="148" spans="1:14" x14ac:dyDescent="0.25">
      <c r="B148" s="5" t="s">
        <v>3</v>
      </c>
      <c r="C148" s="783" t="s">
        <v>449</v>
      </c>
      <c r="D148" s="783"/>
      <c r="E148" s="783"/>
      <c r="F148" s="783"/>
      <c r="G148" s="783"/>
      <c r="H148" s="783"/>
      <c r="I148" s="783"/>
      <c r="J148" s="4"/>
      <c r="K148" s="4"/>
      <c r="L148" s="5" t="s">
        <v>5</v>
      </c>
      <c r="M148" s="8">
        <v>19236531.640000001</v>
      </c>
    </row>
    <row r="149" spans="1:14" x14ac:dyDescent="0.25">
      <c r="B149" s="5" t="s">
        <v>6</v>
      </c>
      <c r="C149" s="9">
        <v>1</v>
      </c>
      <c r="D149" s="4"/>
      <c r="E149" s="6"/>
      <c r="F149" s="6"/>
      <c r="G149" s="6"/>
      <c r="H149" s="4"/>
      <c r="I149" s="4"/>
      <c r="J149" s="4"/>
      <c r="K149" s="4"/>
      <c r="L149" s="5" t="s">
        <v>7</v>
      </c>
      <c r="M149" s="8">
        <f>M148*0.2</f>
        <v>3847306.3280000002</v>
      </c>
      <c r="N149" s="527"/>
    </row>
    <row r="150" spans="1:14" x14ac:dyDescent="0.25">
      <c r="B150" s="5" t="s">
        <v>8</v>
      </c>
      <c r="C150" s="9" t="s">
        <v>450</v>
      </c>
      <c r="D150" s="6"/>
      <c r="E150" s="6"/>
      <c r="F150" s="6"/>
      <c r="G150" s="10"/>
      <c r="H150" s="4"/>
      <c r="I150" s="4"/>
      <c r="J150" s="4"/>
      <c r="K150" s="4"/>
      <c r="L150" s="5" t="s">
        <v>10</v>
      </c>
      <c r="M150" s="11" t="s">
        <v>451</v>
      </c>
      <c r="N150" s="528"/>
    </row>
    <row r="151" spans="1:14" x14ac:dyDescent="0.25">
      <c r="B151" s="5" t="s">
        <v>12</v>
      </c>
      <c r="C151" s="773" t="s">
        <v>513</v>
      </c>
      <c r="D151" s="773"/>
      <c r="E151" s="6"/>
      <c r="F151" s="6"/>
      <c r="G151" s="6"/>
      <c r="H151" s="4"/>
      <c r="I151" s="4"/>
      <c r="J151" s="4"/>
      <c r="K151" s="4"/>
      <c r="L151" s="4"/>
      <c r="M151" s="4"/>
      <c r="N151" s="528"/>
    </row>
    <row r="152" spans="1:14" x14ac:dyDescent="0.25">
      <c r="C152" s="5"/>
      <c r="D152" s="6"/>
      <c r="E152" s="6"/>
      <c r="F152" s="6"/>
      <c r="G152" s="6"/>
      <c r="H152" s="4"/>
      <c r="I152" s="4"/>
      <c r="J152" s="4"/>
      <c r="K152" s="4"/>
      <c r="L152" s="4"/>
      <c r="M152" s="3" t="s">
        <v>514</v>
      </c>
      <c r="N152" s="528"/>
    </row>
    <row r="153" spans="1:14" x14ac:dyDescent="0.25">
      <c r="B153" s="5"/>
      <c r="C153" s="5"/>
      <c r="D153" s="6"/>
      <c r="E153" s="775" t="s">
        <v>20</v>
      </c>
      <c r="F153" s="775"/>
      <c r="G153" s="530"/>
      <c r="H153" s="784" t="s">
        <v>23</v>
      </c>
      <c r="I153" s="784"/>
      <c r="J153" s="775" t="s">
        <v>24</v>
      </c>
      <c r="K153" s="775"/>
      <c r="L153" s="775" t="s">
        <v>25</v>
      </c>
      <c r="M153" s="775"/>
      <c r="N153" s="528"/>
    </row>
    <row r="154" spans="1:14" x14ac:dyDescent="0.25">
      <c r="B154" s="6" t="s">
        <v>201</v>
      </c>
      <c r="C154" s="6"/>
      <c r="D154" s="6"/>
      <c r="E154" s="775">
        <f>F121+F124</f>
        <v>12946613.9967274</v>
      </c>
      <c r="F154" s="775"/>
      <c r="G154" s="531"/>
      <c r="H154" s="775">
        <f>K84</f>
        <v>0</v>
      </c>
      <c r="I154" s="775"/>
      <c r="J154" s="776">
        <f>L121</f>
        <v>6126030.0536000002</v>
      </c>
      <c r="K154" s="776"/>
      <c r="L154" s="775">
        <f>H154+J154</f>
        <v>6126030.0536000002</v>
      </c>
      <c r="M154" s="775"/>
      <c r="N154" s="528"/>
    </row>
    <row r="155" spans="1:14" x14ac:dyDescent="0.25">
      <c r="B155" s="9"/>
      <c r="C155" s="5"/>
      <c r="D155" s="6"/>
      <c r="E155" s="531"/>
      <c r="F155" s="531"/>
      <c r="G155" s="531"/>
      <c r="H155" s="778"/>
      <c r="I155" s="778"/>
      <c r="J155" s="534"/>
      <c r="K155" s="534"/>
      <c r="L155" s="534"/>
      <c r="M155" s="534"/>
      <c r="N155" s="528"/>
    </row>
    <row r="156" spans="1:14" x14ac:dyDescent="0.25">
      <c r="B156" s="9" t="s">
        <v>202</v>
      </c>
      <c r="C156" s="5"/>
      <c r="D156" s="6"/>
      <c r="E156" s="531"/>
      <c r="F156" s="531"/>
      <c r="G156" s="531"/>
      <c r="H156" s="778"/>
      <c r="I156" s="778"/>
      <c r="J156" s="534"/>
      <c r="K156" s="534"/>
      <c r="L156" s="534"/>
      <c r="M156" s="534"/>
      <c r="N156" s="528"/>
    </row>
    <row r="157" spans="1:14" x14ac:dyDescent="0.25">
      <c r="B157" s="9" t="s">
        <v>203</v>
      </c>
      <c r="C157" s="535"/>
      <c r="D157" s="187"/>
      <c r="E157" s="776"/>
      <c r="F157" s="776"/>
      <c r="G157" s="536"/>
      <c r="H157" s="776"/>
      <c r="I157" s="776"/>
      <c r="J157" s="775"/>
      <c r="K157" s="775"/>
      <c r="L157" s="776"/>
      <c r="M157" s="776"/>
      <c r="N157" s="528"/>
    </row>
    <row r="158" spans="1:14" x14ac:dyDescent="0.25">
      <c r="B158" s="6" t="s">
        <v>204</v>
      </c>
      <c r="C158" s="535"/>
      <c r="D158" s="188">
        <v>0.04</v>
      </c>
      <c r="E158" s="776">
        <f>D158*E154</f>
        <v>517864.55986909597</v>
      </c>
      <c r="F158" s="776"/>
      <c r="G158" s="536"/>
      <c r="H158" s="776">
        <f>H154*D158</f>
        <v>0</v>
      </c>
      <c r="I158" s="776"/>
      <c r="J158" s="775">
        <f>J154*D158</f>
        <v>245041.20214400001</v>
      </c>
      <c r="K158" s="775"/>
      <c r="L158" s="775">
        <f t="shared" ref="L158:L164" si="42">H158+J158</f>
        <v>245041.20214400001</v>
      </c>
      <c r="M158" s="775"/>
      <c r="N158" s="528"/>
    </row>
    <row r="159" spans="1:14" x14ac:dyDescent="0.25">
      <c r="B159" s="6" t="s">
        <v>205</v>
      </c>
      <c r="C159" s="535"/>
      <c r="D159" s="190">
        <v>0.1</v>
      </c>
      <c r="E159" s="776">
        <f>D159*E154</f>
        <v>1294661.3996727401</v>
      </c>
      <c r="F159" s="776"/>
      <c r="G159" s="536"/>
      <c r="H159" s="776">
        <f>H154*D159</f>
        <v>0</v>
      </c>
      <c r="I159" s="776"/>
      <c r="J159" s="775">
        <f>J154*D159</f>
        <v>612603.00536000007</v>
      </c>
      <c r="K159" s="775"/>
      <c r="L159" s="775">
        <f t="shared" si="42"/>
        <v>612603.00536000007</v>
      </c>
      <c r="M159" s="775"/>
      <c r="N159" s="528"/>
    </row>
    <row r="160" spans="1:14" x14ac:dyDescent="0.25">
      <c r="B160" s="6" t="s">
        <v>206</v>
      </c>
      <c r="C160" s="535"/>
      <c r="D160" s="190">
        <v>0.18</v>
      </c>
      <c r="E160" s="776">
        <f>D160*E159</f>
        <v>233039.0519410932</v>
      </c>
      <c r="F160" s="776"/>
      <c r="G160" s="536"/>
      <c r="H160" s="776">
        <f>H159*D160</f>
        <v>0</v>
      </c>
      <c r="I160" s="776"/>
      <c r="J160" s="775">
        <f>J159*D160</f>
        <v>110268.54096480001</v>
      </c>
      <c r="K160" s="775"/>
      <c r="L160" s="775">
        <f t="shared" si="42"/>
        <v>110268.54096480001</v>
      </c>
      <c r="M160" s="775"/>
      <c r="N160" s="528"/>
    </row>
    <row r="161" spans="2:14" x14ac:dyDescent="0.25">
      <c r="B161" s="6" t="s">
        <v>207</v>
      </c>
      <c r="C161" s="537"/>
      <c r="D161" s="538">
        <v>4.4999999999999998E-2</v>
      </c>
      <c r="E161" s="776">
        <f>D161*E154</f>
        <v>582597.62985273299</v>
      </c>
      <c r="F161" s="776"/>
      <c r="G161" s="536"/>
      <c r="H161" s="776">
        <f>H154*D161</f>
        <v>0</v>
      </c>
      <c r="I161" s="776"/>
      <c r="J161" s="775">
        <f>J154*D161</f>
        <v>275671.35241200001</v>
      </c>
      <c r="K161" s="775"/>
      <c r="L161" s="775">
        <f t="shared" si="42"/>
        <v>275671.35241200001</v>
      </c>
      <c r="M161" s="775"/>
      <c r="N161" s="528"/>
    </row>
    <row r="162" spans="2:14" x14ac:dyDescent="0.25">
      <c r="B162" s="6" t="s">
        <v>208</v>
      </c>
      <c r="C162" s="535"/>
      <c r="D162" s="187">
        <v>0.03</v>
      </c>
      <c r="E162" s="776">
        <f>D162*E154</f>
        <v>388398.419901822</v>
      </c>
      <c r="F162" s="776"/>
      <c r="G162" s="536"/>
      <c r="H162" s="776">
        <f>H154*D162</f>
        <v>0</v>
      </c>
      <c r="I162" s="776"/>
      <c r="J162" s="775">
        <f>J154*D162</f>
        <v>183780.90160799999</v>
      </c>
      <c r="K162" s="775"/>
      <c r="L162" s="775">
        <f t="shared" si="42"/>
        <v>183780.90160799999</v>
      </c>
      <c r="M162" s="775"/>
      <c r="N162" s="528"/>
    </row>
    <row r="163" spans="2:14" x14ac:dyDescent="0.25">
      <c r="B163" s="6" t="s">
        <v>209</v>
      </c>
      <c r="C163" s="535"/>
      <c r="D163" s="190">
        <v>0.01</v>
      </c>
      <c r="E163" s="776">
        <f>D163*E154</f>
        <v>129466.13996727399</v>
      </c>
      <c r="F163" s="776"/>
      <c r="G163" s="536"/>
      <c r="H163" s="776">
        <f>H154*D163</f>
        <v>0</v>
      </c>
      <c r="I163" s="776"/>
      <c r="J163" s="775">
        <f>J154*D163</f>
        <v>61260.300536000002</v>
      </c>
      <c r="K163" s="775"/>
      <c r="L163" s="775">
        <f t="shared" si="42"/>
        <v>61260.300536000002</v>
      </c>
      <c r="M163" s="775"/>
      <c r="N163" s="528"/>
    </row>
    <row r="164" spans="2:14" x14ac:dyDescent="0.25">
      <c r="B164" s="6" t="s">
        <v>210</v>
      </c>
      <c r="C164" s="535"/>
      <c r="D164" s="187">
        <v>1E-3</v>
      </c>
      <c r="E164" s="776">
        <f>D164*E154</f>
        <v>12946.613996727399</v>
      </c>
      <c r="F164" s="776"/>
      <c r="G164" s="536"/>
      <c r="H164" s="776">
        <f>H154*D164</f>
        <v>0</v>
      </c>
      <c r="I164" s="776"/>
      <c r="J164" s="775">
        <f>J154*D164</f>
        <v>6126.0300536000004</v>
      </c>
      <c r="K164" s="775"/>
      <c r="L164" s="775">
        <f t="shared" si="42"/>
        <v>6126.0300536000004</v>
      </c>
      <c r="M164" s="775"/>
      <c r="N164" s="528"/>
    </row>
    <row r="165" spans="2:14" x14ac:dyDescent="0.25">
      <c r="B165" s="6"/>
      <c r="C165" s="535"/>
      <c r="D165" s="194"/>
      <c r="E165" s="776"/>
      <c r="F165" s="776"/>
      <c r="G165" s="536"/>
      <c r="H165" s="776"/>
      <c r="I165" s="776"/>
      <c r="J165" s="539"/>
      <c r="K165" s="539"/>
      <c r="L165" s="539"/>
      <c r="M165" s="540"/>
      <c r="N165" s="528"/>
    </row>
    <row r="166" spans="2:14" x14ac:dyDescent="0.25">
      <c r="B166" s="6"/>
      <c r="C166" s="541"/>
      <c r="D166" s="190"/>
      <c r="E166" s="776"/>
      <c r="F166" s="776"/>
      <c r="G166" s="536"/>
      <c r="H166" s="779"/>
      <c r="I166" s="779"/>
      <c r="J166" s="780"/>
      <c r="K166" s="780"/>
      <c r="L166" s="779"/>
      <c r="M166" s="779"/>
      <c r="N166" s="528"/>
    </row>
    <row r="167" spans="2:14" x14ac:dyDescent="0.25">
      <c r="B167" s="6"/>
      <c r="C167" s="541"/>
      <c r="D167" s="544"/>
      <c r="E167" s="776"/>
      <c r="F167" s="776"/>
      <c r="G167" s="536"/>
      <c r="H167" s="542"/>
      <c r="I167" s="542"/>
      <c r="J167" s="781"/>
      <c r="K167" s="781"/>
      <c r="L167" s="775">
        <f>H167+J167</f>
        <v>0</v>
      </c>
      <c r="M167" s="775"/>
      <c r="N167" s="528"/>
    </row>
    <row r="168" spans="2:14" x14ac:dyDescent="0.25">
      <c r="B168" s="6"/>
      <c r="C168" s="541"/>
      <c r="D168" s="190"/>
      <c r="E168" s="776"/>
      <c r="F168" s="776"/>
      <c r="G168" s="536"/>
      <c r="H168" s="542"/>
      <c r="I168" s="542"/>
      <c r="J168" s="781"/>
      <c r="K168" s="781"/>
      <c r="L168" s="775">
        <f>H168+J168</f>
        <v>0</v>
      </c>
      <c r="M168" s="775"/>
      <c r="N168" s="528"/>
    </row>
    <row r="169" spans="2:14" x14ac:dyDescent="0.25">
      <c r="B169" s="6"/>
      <c r="C169" s="541"/>
      <c r="D169" s="190"/>
      <c r="E169" s="532"/>
      <c r="F169" s="532"/>
      <c r="G169" s="536"/>
      <c r="H169" s="542"/>
      <c r="I169" s="542"/>
      <c r="J169" s="543"/>
      <c r="K169" s="543"/>
      <c r="L169" s="542"/>
      <c r="M169" s="542"/>
      <c r="N169" s="528"/>
    </row>
    <row r="170" spans="2:14" x14ac:dyDescent="0.25">
      <c r="B170" s="196" t="s">
        <v>515</v>
      </c>
      <c r="C170" s="537"/>
      <c r="D170" s="1"/>
      <c r="E170" s="776">
        <f>SUM(E158:F169)</f>
        <v>3158973.8152014855</v>
      </c>
      <c r="F170" s="776"/>
      <c r="G170" s="536"/>
      <c r="H170" s="776">
        <f>SUM(H158:I169)</f>
        <v>0</v>
      </c>
      <c r="I170" s="776"/>
      <c r="J170" s="775">
        <f>SUM(J158:K168)</f>
        <v>1494751.3330784</v>
      </c>
      <c r="K170" s="775"/>
      <c r="L170" s="776">
        <f>SUM(L158:M166)</f>
        <v>1494751.3330784</v>
      </c>
      <c r="M170" s="776"/>
      <c r="N170" s="528"/>
    </row>
    <row r="171" spans="2:14" x14ac:dyDescent="0.25">
      <c r="B171" s="6"/>
      <c r="C171" s="545"/>
      <c r="D171" s="200"/>
      <c r="E171" s="779"/>
      <c r="F171" s="779"/>
      <c r="G171" s="536"/>
      <c r="H171" s="780"/>
      <c r="I171" s="780"/>
      <c r="J171" s="780"/>
      <c r="K171" s="780"/>
      <c r="L171" s="779"/>
      <c r="M171" s="779"/>
      <c r="N171" s="528"/>
    </row>
    <row r="172" spans="2:14" x14ac:dyDescent="0.25">
      <c r="B172" s="546" t="s">
        <v>516</v>
      </c>
      <c r="C172" s="547"/>
      <c r="D172" s="3"/>
      <c r="E172" s="776">
        <f>E154+E170</f>
        <v>16105587.811928885</v>
      </c>
      <c r="F172" s="776"/>
      <c r="G172" s="548"/>
      <c r="H172" s="776">
        <f>H154+H170</f>
        <v>0</v>
      </c>
      <c r="I172" s="776"/>
      <c r="J172" s="775">
        <f>J170+J154</f>
        <v>7620781.3866784004</v>
      </c>
      <c r="K172" s="775"/>
      <c r="L172" s="775">
        <f>H172+J172</f>
        <v>7620781.3866784004</v>
      </c>
      <c r="M172" s="775"/>
      <c r="N172" s="528"/>
    </row>
    <row r="173" spans="2:14" x14ac:dyDescent="0.25">
      <c r="B173" s="209" t="s">
        <v>219</v>
      </c>
      <c r="C173" s="537"/>
      <c r="E173" s="534"/>
      <c r="F173" s="534"/>
      <c r="G173" s="534"/>
      <c r="H173" s="534"/>
      <c r="I173" s="534"/>
      <c r="J173" s="534"/>
      <c r="K173" s="534"/>
      <c r="L173" s="778"/>
      <c r="M173" s="778"/>
      <c r="N173" s="528"/>
    </row>
    <row r="174" spans="2:14" x14ac:dyDescent="0.25">
      <c r="B174" s="6"/>
      <c r="C174" s="473"/>
      <c r="D174" s="190"/>
      <c r="E174" s="534"/>
      <c r="F174" s="531"/>
      <c r="G174" s="534"/>
      <c r="H174" s="775"/>
      <c r="I174" s="775"/>
      <c r="J174" s="775"/>
      <c r="K174" s="775"/>
      <c r="L174" s="775"/>
      <c r="M174" s="775"/>
      <c r="N174" s="528"/>
    </row>
    <row r="175" spans="2:14" x14ac:dyDescent="0.25">
      <c r="B175" s="9"/>
      <c r="C175" s="473"/>
      <c r="D175" s="187"/>
      <c r="E175" s="534"/>
      <c r="F175" s="534"/>
      <c r="G175" s="534"/>
      <c r="H175" s="775"/>
      <c r="I175" s="775"/>
      <c r="J175" s="775"/>
      <c r="K175" s="775"/>
      <c r="L175" s="775"/>
      <c r="M175" s="775"/>
    </row>
    <row r="176" spans="2:14" x14ac:dyDescent="0.25">
      <c r="B176" s="9" t="s">
        <v>220</v>
      </c>
      <c r="C176" s="473"/>
      <c r="D176" s="192">
        <v>0.2</v>
      </c>
      <c r="E176" s="533"/>
      <c r="F176" s="533"/>
      <c r="G176" s="533"/>
      <c r="H176" s="776"/>
      <c r="I176" s="776"/>
      <c r="J176" s="775"/>
      <c r="K176" s="775"/>
      <c r="L176" s="775"/>
      <c r="M176" s="775"/>
    </row>
    <row r="177" spans="2:14" x14ac:dyDescent="0.25">
      <c r="E177" s="533"/>
      <c r="F177" s="533"/>
      <c r="G177" s="533"/>
      <c r="H177" s="774">
        <f>SUM(H174:H176)</f>
        <v>0</v>
      </c>
      <c r="I177" s="774"/>
      <c r="J177" s="775">
        <f>J172*D176</f>
        <v>1524156.2773356801</v>
      </c>
      <c r="K177" s="775"/>
      <c r="L177" s="775"/>
      <c r="M177" s="775"/>
    </row>
    <row r="178" spans="2:14" x14ac:dyDescent="0.25">
      <c r="E178" s="533"/>
      <c r="F178" s="533"/>
      <c r="G178" s="533"/>
      <c r="H178" s="550"/>
      <c r="I178" s="534"/>
      <c r="J178" s="533"/>
      <c r="K178" s="543"/>
      <c r="L178" s="543"/>
      <c r="M178" s="543"/>
    </row>
    <row r="179" spans="2:14" x14ac:dyDescent="0.25">
      <c r="B179" s="9" t="s">
        <v>517</v>
      </c>
      <c r="C179" s="473"/>
      <c r="D179" s="3"/>
      <c r="E179" s="533"/>
      <c r="F179" s="533"/>
      <c r="G179" s="533"/>
      <c r="H179" s="776">
        <f>H172-H177</f>
        <v>0</v>
      </c>
      <c r="I179" s="776"/>
      <c r="J179" s="777">
        <f>J172-J177</f>
        <v>6096625.1093427204</v>
      </c>
      <c r="K179" s="777"/>
      <c r="L179" s="775">
        <f>H179+J179</f>
        <v>6096625.1093427204</v>
      </c>
      <c r="M179" s="775"/>
      <c r="N179" s="528"/>
    </row>
    <row r="180" spans="2:14" x14ac:dyDescent="0.25">
      <c r="B180" s="9"/>
      <c r="C180" s="473"/>
      <c r="D180" s="3"/>
      <c r="E180" s="533"/>
      <c r="F180" s="533"/>
      <c r="G180" s="533"/>
      <c r="H180" s="532"/>
      <c r="I180" s="532"/>
      <c r="J180" s="529"/>
      <c r="K180" s="529"/>
      <c r="L180" s="529"/>
      <c r="M180" s="529"/>
      <c r="N180" s="528"/>
    </row>
    <row r="181" spans="2:14" x14ac:dyDescent="0.25">
      <c r="B181" s="9"/>
      <c r="C181" s="473"/>
      <c r="D181" s="3"/>
      <c r="E181" s="533"/>
      <c r="F181" s="533"/>
      <c r="G181" s="533"/>
      <c r="H181" s="550"/>
      <c r="I181" s="534"/>
      <c r="J181" s="533"/>
      <c r="K181" s="543"/>
      <c r="L181" s="543"/>
      <c r="M181" s="543"/>
      <c r="N181" s="528"/>
    </row>
    <row r="182" spans="2:14" x14ac:dyDescent="0.25">
      <c r="B182" s="9"/>
      <c r="C182" s="773" t="s">
        <v>223</v>
      </c>
      <c r="D182" s="773"/>
      <c r="E182" s="773"/>
      <c r="F182" s="1"/>
      <c r="G182" s="773" t="s">
        <v>224</v>
      </c>
      <c r="H182" s="773"/>
      <c r="I182" s="773"/>
      <c r="J182" s="1"/>
      <c r="K182" s="773" t="s">
        <v>225</v>
      </c>
      <c r="L182" s="773"/>
      <c r="M182" s="773"/>
      <c r="N182" s="528"/>
    </row>
    <row r="183" spans="2:14" x14ac:dyDescent="0.25">
      <c r="B183" s="9"/>
      <c r="C183" s="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528"/>
    </row>
    <row r="184" spans="2:14" x14ac:dyDescent="0.25">
      <c r="B184" s="1"/>
      <c r="C184" s="773" t="s">
        <v>226</v>
      </c>
      <c r="D184" s="773"/>
      <c r="E184" s="773"/>
      <c r="F184" s="1"/>
      <c r="G184" s="1"/>
      <c r="H184" s="1" t="s">
        <v>227</v>
      </c>
      <c r="I184" s="1"/>
      <c r="J184" s="1"/>
      <c r="K184" s="210" t="s">
        <v>518</v>
      </c>
      <c r="L184" s="210"/>
      <c r="N184" s="528"/>
    </row>
    <row r="185" spans="2:14" x14ac:dyDescent="0.25">
      <c r="B185" s="1"/>
      <c r="C185" s="773" t="s">
        <v>229</v>
      </c>
      <c r="D185" s="773"/>
      <c r="E185" s="773"/>
      <c r="F185" s="1"/>
      <c r="G185" s="1"/>
      <c r="H185" s="1" t="s">
        <v>230</v>
      </c>
      <c r="I185" s="1"/>
      <c r="J185" s="1"/>
      <c r="K185" s="1" t="s">
        <v>519</v>
      </c>
      <c r="L185" s="1"/>
      <c r="M185" s="3"/>
      <c r="N185" s="210"/>
    </row>
  </sheetData>
  <mergeCells count="97">
    <mergeCell ref="A1:M1"/>
    <mergeCell ref="A2:M2"/>
    <mergeCell ref="C4:I4"/>
    <mergeCell ref="A8:F8"/>
    <mergeCell ref="G8:J8"/>
    <mergeCell ref="K8:M8"/>
    <mergeCell ref="H156:I156"/>
    <mergeCell ref="B146:N146"/>
    <mergeCell ref="B147:N147"/>
    <mergeCell ref="C148:I148"/>
    <mergeCell ref="C151:D151"/>
    <mergeCell ref="E153:F153"/>
    <mergeCell ref="H153:I153"/>
    <mergeCell ref="J153:K153"/>
    <mergeCell ref="L153:M153"/>
    <mergeCell ref="E154:F154"/>
    <mergeCell ref="H154:I154"/>
    <mergeCell ref="J154:K154"/>
    <mergeCell ref="L154:M154"/>
    <mergeCell ref="H155:I155"/>
    <mergeCell ref="E157:F157"/>
    <mergeCell ref="H157:I157"/>
    <mergeCell ref="J157:K157"/>
    <mergeCell ref="L157:M157"/>
    <mergeCell ref="E158:F158"/>
    <mergeCell ref="H158:I158"/>
    <mergeCell ref="J158:K158"/>
    <mergeCell ref="L158:M158"/>
    <mergeCell ref="E159:F159"/>
    <mergeCell ref="H159:I159"/>
    <mergeCell ref="J159:K159"/>
    <mergeCell ref="L159:M159"/>
    <mergeCell ref="E160:F160"/>
    <mergeCell ref="H160:I160"/>
    <mergeCell ref="J160:K160"/>
    <mergeCell ref="L160:M160"/>
    <mergeCell ref="E161:F161"/>
    <mergeCell ref="H161:I161"/>
    <mergeCell ref="J161:K161"/>
    <mergeCell ref="L161:M161"/>
    <mergeCell ref="E162:F162"/>
    <mergeCell ref="H162:I162"/>
    <mergeCell ref="J162:K162"/>
    <mergeCell ref="L162:M162"/>
    <mergeCell ref="L166:M166"/>
    <mergeCell ref="E163:F163"/>
    <mergeCell ref="H163:I163"/>
    <mergeCell ref="J163:K163"/>
    <mergeCell ref="L163:M163"/>
    <mergeCell ref="E164:F164"/>
    <mergeCell ref="H164:I164"/>
    <mergeCell ref="J164:K164"/>
    <mergeCell ref="L164:M164"/>
    <mergeCell ref="E165:F165"/>
    <mergeCell ref="H165:I165"/>
    <mergeCell ref="E166:F166"/>
    <mergeCell ref="H166:I166"/>
    <mergeCell ref="J166:K166"/>
    <mergeCell ref="E167:F167"/>
    <mergeCell ref="J167:K167"/>
    <mergeCell ref="L167:M167"/>
    <mergeCell ref="E168:F168"/>
    <mergeCell ref="J168:K168"/>
    <mergeCell ref="L168:M168"/>
    <mergeCell ref="H174:I174"/>
    <mergeCell ref="J174:K174"/>
    <mergeCell ref="L174:M174"/>
    <mergeCell ref="E170:F170"/>
    <mergeCell ref="H170:I170"/>
    <mergeCell ref="J170:K170"/>
    <mergeCell ref="L170:M170"/>
    <mergeCell ref="E171:F171"/>
    <mergeCell ref="H171:I171"/>
    <mergeCell ref="J171:K171"/>
    <mergeCell ref="L171:M171"/>
    <mergeCell ref="E172:F172"/>
    <mergeCell ref="H172:I172"/>
    <mergeCell ref="J172:K172"/>
    <mergeCell ref="L172:M172"/>
    <mergeCell ref="L173:M173"/>
    <mergeCell ref="H175:I175"/>
    <mergeCell ref="J175:K175"/>
    <mergeCell ref="L175:M175"/>
    <mergeCell ref="H176:I176"/>
    <mergeCell ref="J176:K176"/>
    <mergeCell ref="L176:M176"/>
    <mergeCell ref="H177:I177"/>
    <mergeCell ref="J177:K177"/>
    <mergeCell ref="L177:M177"/>
    <mergeCell ref="H179:I179"/>
    <mergeCell ref="J179:K179"/>
    <mergeCell ref="L179:M179"/>
    <mergeCell ref="C182:E182"/>
    <mergeCell ref="G182:I182"/>
    <mergeCell ref="K182:M182"/>
    <mergeCell ref="C184:E184"/>
    <mergeCell ref="C185:E185"/>
  </mergeCells>
  <pageMargins left="0.70866141732283472" right="0.70866141732283472" top="0.74803149606299213" bottom="0.74803149606299213" header="0.31496062992125984" footer="0.31496062992125984"/>
  <pageSetup paperSize="5" scale="77" orientation="landscape" horizontalDpi="0" verticalDpi="0" r:id="rId1"/>
  <rowBreaks count="4" manualBreakCount="4">
    <brk id="80" max="16383" man="1"/>
    <brk id="82" max="16383" man="1"/>
    <brk id="127" max="16383" man="1"/>
    <brk id="14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6B7D3-684B-4808-9C69-2EEBC97E19B0}">
  <dimension ref="A1:N477"/>
  <sheetViews>
    <sheetView topLeftCell="A399" workbookViewId="0">
      <selection activeCell="O429" sqref="O429"/>
    </sheetView>
  </sheetViews>
  <sheetFormatPr baseColWidth="10" defaultRowHeight="15" x14ac:dyDescent="0.25"/>
  <cols>
    <col min="1" max="1" width="8.42578125" bestFit="1" customWidth="1"/>
    <col min="2" max="2" width="43.7109375" customWidth="1"/>
    <col min="3" max="3" width="10.28515625" bestFit="1" customWidth="1"/>
    <col min="4" max="4" width="13.7109375" customWidth="1"/>
    <col min="5" max="5" width="10.42578125" bestFit="1" customWidth="1"/>
    <col min="6" max="6" width="17.42578125" bestFit="1" customWidth="1"/>
    <col min="7" max="7" width="11.5703125" bestFit="1" customWidth="1"/>
    <col min="8" max="8" width="11.42578125" bestFit="1" customWidth="1"/>
    <col min="9" max="9" width="12.7109375" bestFit="1" customWidth="1"/>
    <col min="10" max="10" width="7.42578125" bestFit="1" customWidth="1"/>
    <col min="11" max="11" width="16.42578125" bestFit="1" customWidth="1"/>
    <col min="12" max="12" width="20.140625" bestFit="1" customWidth="1"/>
    <col min="13" max="13" width="16.140625" customWidth="1"/>
    <col min="14" max="14" width="14.140625" bestFit="1" customWidth="1"/>
  </cols>
  <sheetData>
    <row r="1" spans="1:14" x14ac:dyDescent="0.25">
      <c r="A1" s="204"/>
      <c r="B1" s="773" t="s">
        <v>0</v>
      </c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</row>
    <row r="2" spans="1:14" x14ac:dyDescent="0.25">
      <c r="A2" s="204"/>
      <c r="B2" s="782" t="s">
        <v>1</v>
      </c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</row>
    <row r="3" spans="1:14" x14ac:dyDescent="0.25">
      <c r="A3" s="204"/>
      <c r="B3" s="2"/>
      <c r="C3" s="2"/>
      <c r="D3" s="2"/>
      <c r="E3" s="2"/>
      <c r="F3" s="410"/>
      <c r="G3" s="2"/>
      <c r="H3" s="2"/>
      <c r="I3" s="2"/>
      <c r="J3" s="2"/>
      <c r="K3" s="2"/>
      <c r="L3" s="2"/>
      <c r="M3" s="551" t="s">
        <v>520</v>
      </c>
      <c r="N3" s="2"/>
    </row>
    <row r="4" spans="1:14" ht="27" customHeight="1" x14ac:dyDescent="0.25">
      <c r="A4" s="204"/>
      <c r="B4" s="552" t="s">
        <v>3</v>
      </c>
      <c r="C4" s="795" t="s">
        <v>521</v>
      </c>
      <c r="D4" s="795"/>
      <c r="E4" s="795"/>
      <c r="F4" s="795"/>
      <c r="G4" s="795"/>
      <c r="H4" s="795"/>
      <c r="I4" s="553"/>
      <c r="J4" s="4"/>
      <c r="K4" s="4"/>
      <c r="L4" s="5" t="s">
        <v>5</v>
      </c>
      <c r="M4" s="554" t="s">
        <v>522</v>
      </c>
    </row>
    <row r="5" spans="1:14" x14ac:dyDescent="0.25">
      <c r="A5" s="204"/>
      <c r="B5" s="5" t="s">
        <v>6</v>
      </c>
      <c r="C5" s="9">
        <v>2</v>
      </c>
      <c r="D5" s="3"/>
      <c r="E5" s="6"/>
      <c r="F5" s="5"/>
      <c r="G5" s="6"/>
      <c r="H5" s="4"/>
      <c r="I5" s="4"/>
      <c r="J5" s="4"/>
      <c r="K5" s="4"/>
      <c r="L5" s="5" t="s">
        <v>7</v>
      </c>
      <c r="M5" s="8">
        <v>12379572.51</v>
      </c>
      <c r="N5" s="555"/>
    </row>
    <row r="6" spans="1:14" x14ac:dyDescent="0.25">
      <c r="A6" s="204"/>
      <c r="B6" s="5" t="s">
        <v>8</v>
      </c>
      <c r="C6" s="6" t="s">
        <v>450</v>
      </c>
      <c r="D6" s="1"/>
      <c r="E6" s="6"/>
      <c r="F6" s="5"/>
      <c r="G6" s="10"/>
      <c r="H6" s="4"/>
      <c r="I6" s="4"/>
      <c r="J6" s="4"/>
      <c r="K6" s="4"/>
      <c r="L6" s="5" t="s">
        <v>10</v>
      </c>
      <c r="M6" s="11" t="s">
        <v>523</v>
      </c>
      <c r="N6" s="556"/>
    </row>
    <row r="7" spans="1:14" x14ac:dyDescent="0.25">
      <c r="A7" s="204"/>
      <c r="B7" s="5" t="s">
        <v>12</v>
      </c>
      <c r="C7" s="6" t="s">
        <v>524</v>
      </c>
      <c r="D7" s="1"/>
      <c r="E7" s="6"/>
      <c r="F7" s="5"/>
      <c r="G7" s="6"/>
      <c r="H7" s="4"/>
      <c r="I7" s="4"/>
      <c r="J7" s="796"/>
      <c r="K7" s="796"/>
      <c r="L7" s="4"/>
      <c r="M7" s="4"/>
      <c r="N7" s="556"/>
    </row>
    <row r="8" spans="1:14" x14ac:dyDescent="0.25">
      <c r="A8" s="786" t="s">
        <v>453</v>
      </c>
      <c r="B8" s="786"/>
      <c r="C8" s="786"/>
      <c r="D8" s="786"/>
      <c r="E8" s="786"/>
      <c r="F8" s="786"/>
      <c r="G8" s="787" t="s">
        <v>15</v>
      </c>
      <c r="H8" s="787"/>
      <c r="I8" s="787"/>
      <c r="J8" s="787"/>
      <c r="K8" s="788" t="s">
        <v>16</v>
      </c>
      <c r="L8" s="788"/>
      <c r="M8" s="788"/>
    </row>
    <row r="9" spans="1:14" x14ac:dyDescent="0.25">
      <c r="A9" s="557" t="s">
        <v>17</v>
      </c>
      <c r="B9" s="558" t="s">
        <v>18</v>
      </c>
      <c r="C9" s="558" t="s">
        <v>454</v>
      </c>
      <c r="D9" s="558" t="s">
        <v>19</v>
      </c>
      <c r="E9" s="559" t="s">
        <v>21</v>
      </c>
      <c r="F9" s="560" t="s">
        <v>22</v>
      </c>
      <c r="G9" s="561" t="s">
        <v>23</v>
      </c>
      <c r="H9" s="561" t="s">
        <v>24</v>
      </c>
      <c r="I9" s="562" t="s">
        <v>25</v>
      </c>
      <c r="J9" s="563" t="s">
        <v>26</v>
      </c>
      <c r="K9" s="564" t="s">
        <v>23</v>
      </c>
      <c r="L9" s="565" t="s">
        <v>24</v>
      </c>
      <c r="M9" s="565" t="s">
        <v>25</v>
      </c>
      <c r="N9" s="566"/>
    </row>
    <row r="10" spans="1:14" x14ac:dyDescent="0.25">
      <c r="A10" s="567">
        <v>1</v>
      </c>
      <c r="B10" s="568" t="s">
        <v>456</v>
      </c>
      <c r="C10" s="569"/>
      <c r="D10" s="570"/>
      <c r="E10" s="571"/>
      <c r="F10" s="572"/>
      <c r="G10" s="573"/>
      <c r="H10" s="573"/>
      <c r="I10" s="574"/>
      <c r="J10" s="575"/>
      <c r="K10" s="576"/>
      <c r="L10" s="577"/>
      <c r="M10" s="577"/>
      <c r="N10" s="578"/>
    </row>
    <row r="11" spans="1:14" x14ac:dyDescent="0.25">
      <c r="A11" s="579">
        <v>1.01</v>
      </c>
      <c r="B11" s="569" t="s">
        <v>525</v>
      </c>
      <c r="C11" s="580">
        <v>4468</v>
      </c>
      <c r="D11" s="581" t="s">
        <v>54</v>
      </c>
      <c r="E11" s="582">
        <v>63.38</v>
      </c>
      <c r="F11" s="583">
        <v>283159.5</v>
      </c>
      <c r="G11" s="573">
        <v>4468</v>
      </c>
      <c r="H11" s="573"/>
      <c r="I11" s="584">
        <f>G11+H11</f>
        <v>4468</v>
      </c>
      <c r="J11" s="585">
        <f>I11/C11</f>
        <v>1</v>
      </c>
      <c r="K11" s="577">
        <f>G11*E11</f>
        <v>283181.84000000003</v>
      </c>
      <c r="L11" s="577">
        <f>H11*E11</f>
        <v>0</v>
      </c>
      <c r="M11" s="577">
        <f t="shared" ref="M11:M14" si="0">K11+L11</f>
        <v>283181.84000000003</v>
      </c>
      <c r="N11" s="555"/>
    </row>
    <row r="12" spans="1:14" x14ac:dyDescent="0.25">
      <c r="A12" s="579">
        <v>1.02</v>
      </c>
      <c r="B12" s="569" t="s">
        <v>526</v>
      </c>
      <c r="C12" s="586">
        <v>975</v>
      </c>
      <c r="D12" s="581" t="s">
        <v>54</v>
      </c>
      <c r="E12" s="582">
        <v>175.32</v>
      </c>
      <c r="F12" s="583">
        <v>170937.39</v>
      </c>
      <c r="G12" s="573">
        <v>849.04499999999996</v>
      </c>
      <c r="H12" s="573"/>
      <c r="I12" s="584">
        <f>G12+H12</f>
        <v>849.04499999999996</v>
      </c>
      <c r="J12" s="585">
        <f>I12/C12</f>
        <v>0.87081538461538455</v>
      </c>
      <c r="K12" s="577">
        <f t="shared" ref="K12:K14" si="1">G12*E12</f>
        <v>148854.56939999998</v>
      </c>
      <c r="L12" s="577">
        <f>H12*E12</f>
        <v>0</v>
      </c>
      <c r="M12" s="577">
        <f t="shared" si="0"/>
        <v>148854.56939999998</v>
      </c>
      <c r="N12" s="555"/>
    </row>
    <row r="13" spans="1:14" x14ac:dyDescent="0.25">
      <c r="A13" s="579">
        <v>1.03</v>
      </c>
      <c r="B13" s="569" t="s">
        <v>527</v>
      </c>
      <c r="C13" s="586">
        <v>975</v>
      </c>
      <c r="D13" s="581" t="s">
        <v>54</v>
      </c>
      <c r="E13" s="582">
        <v>108.78</v>
      </c>
      <c r="F13" s="583">
        <v>106059.64</v>
      </c>
      <c r="G13" s="573">
        <v>849.04499999999996</v>
      </c>
      <c r="H13" s="573"/>
      <c r="I13" s="584">
        <f t="shared" ref="I13:I14" si="2">G13+H13</f>
        <v>849.04499999999996</v>
      </c>
      <c r="J13" s="585">
        <f t="shared" ref="J13:J14" si="3">I13/C13</f>
        <v>0.87081538461538455</v>
      </c>
      <c r="K13" s="577">
        <f t="shared" si="1"/>
        <v>92359.115099999995</v>
      </c>
      <c r="L13" s="577">
        <f>H13*E13</f>
        <v>0</v>
      </c>
      <c r="M13" s="577">
        <f t="shared" si="0"/>
        <v>92359.115099999995</v>
      </c>
      <c r="N13" s="555"/>
    </row>
    <row r="14" spans="1:14" x14ac:dyDescent="0.25">
      <c r="A14" s="579">
        <v>1.04</v>
      </c>
      <c r="B14" s="569" t="s">
        <v>528</v>
      </c>
      <c r="C14" s="586">
        <v>134</v>
      </c>
      <c r="D14" s="581" t="s">
        <v>67</v>
      </c>
      <c r="E14" s="587">
        <v>1267.28</v>
      </c>
      <c r="F14" s="583">
        <v>169815.57</v>
      </c>
      <c r="G14" s="573">
        <v>89.4</v>
      </c>
      <c r="H14" s="573">
        <f>C14-G14</f>
        <v>44.599999999999994</v>
      </c>
      <c r="I14" s="584">
        <f t="shared" si="2"/>
        <v>134</v>
      </c>
      <c r="J14" s="585">
        <f t="shared" si="3"/>
        <v>1</v>
      </c>
      <c r="K14" s="577">
        <f t="shared" si="1"/>
        <v>113294.83200000001</v>
      </c>
      <c r="L14" s="577">
        <f>H14*E14</f>
        <v>56520.687999999995</v>
      </c>
      <c r="M14" s="577">
        <f t="shared" si="0"/>
        <v>169815.52000000002</v>
      </c>
      <c r="N14" s="555"/>
    </row>
    <row r="15" spans="1:14" x14ac:dyDescent="0.25">
      <c r="A15" s="588"/>
      <c r="B15" s="568" t="s">
        <v>34</v>
      </c>
      <c r="C15" s="589"/>
      <c r="D15" s="590"/>
      <c r="E15" s="591"/>
      <c r="F15" s="592">
        <f>SUM(F11:F14)</f>
        <v>729972.10000000009</v>
      </c>
      <c r="G15" s="573"/>
      <c r="H15" s="573"/>
      <c r="I15" s="584"/>
      <c r="J15" s="593"/>
      <c r="K15" s="594">
        <f>SUBTOTAL(9,K11:K14)</f>
        <v>637690.35650000011</v>
      </c>
      <c r="L15" s="594">
        <f t="shared" ref="L15" si="4">SUBTOTAL(9,L11:L14)</f>
        <v>56520.687999999995</v>
      </c>
      <c r="M15" s="594">
        <f>SUBTOTAL(9,M11:M14)</f>
        <v>694211.04450000008</v>
      </c>
      <c r="N15" s="555"/>
    </row>
    <row r="16" spans="1:14" x14ac:dyDescent="0.25">
      <c r="A16" s="567">
        <v>2</v>
      </c>
      <c r="B16" s="568" t="s">
        <v>529</v>
      </c>
      <c r="C16" s="570"/>
      <c r="D16" s="581"/>
      <c r="E16" s="571"/>
      <c r="F16" s="572"/>
      <c r="G16" s="573"/>
      <c r="H16" s="573"/>
      <c r="I16" s="584"/>
      <c r="J16" s="593"/>
      <c r="K16" s="577"/>
      <c r="L16" s="577"/>
      <c r="M16" s="577"/>
      <c r="N16" s="555"/>
    </row>
    <row r="17" spans="1:14" x14ac:dyDescent="0.25">
      <c r="A17" s="595">
        <v>2.0099999999999998</v>
      </c>
      <c r="B17" s="569" t="s">
        <v>530</v>
      </c>
      <c r="C17" s="586">
        <v>146.30000000000001</v>
      </c>
      <c r="D17" s="581" t="s">
        <v>39</v>
      </c>
      <c r="E17" s="582">
        <v>650.19000000000005</v>
      </c>
      <c r="F17" s="583">
        <v>95122.5</v>
      </c>
      <c r="G17" s="573">
        <v>94.112000000000009</v>
      </c>
      <c r="H17" s="573"/>
      <c r="I17" s="584">
        <f>G17+H17</f>
        <v>94.112000000000009</v>
      </c>
      <c r="J17" s="585">
        <f t="shared" ref="J17:J19" si="5">I17/C17</f>
        <v>0.64328092959671912</v>
      </c>
      <c r="K17" s="577">
        <f>G17*E17</f>
        <v>61190.681280000012</v>
      </c>
      <c r="L17" s="577">
        <f t="shared" ref="L17:L22" si="6">H17*E17</f>
        <v>0</v>
      </c>
      <c r="M17" s="577">
        <f t="shared" ref="M17:M19" si="7">K17+L17</f>
        <v>61190.681280000012</v>
      </c>
      <c r="N17" s="555"/>
    </row>
    <row r="18" spans="1:14" x14ac:dyDescent="0.25">
      <c r="A18" s="595">
        <v>2.02</v>
      </c>
      <c r="B18" s="569" t="s">
        <v>531</v>
      </c>
      <c r="C18" s="586">
        <v>190.19</v>
      </c>
      <c r="D18" s="581" t="s">
        <v>532</v>
      </c>
      <c r="E18" s="582">
        <v>279.27999999999997</v>
      </c>
      <c r="F18" s="583">
        <v>53116.26</v>
      </c>
      <c r="G18" s="573">
        <v>122.34560000000002</v>
      </c>
      <c r="H18" s="573"/>
      <c r="I18" s="584">
        <f t="shared" ref="I18:I19" si="8">G18+H18</f>
        <v>122.34560000000002</v>
      </c>
      <c r="J18" s="585">
        <f t="shared" si="5"/>
        <v>0.64328092959671923</v>
      </c>
      <c r="K18" s="577">
        <f t="shared" ref="K18:K19" si="9">G18*E18</f>
        <v>34168.679168000002</v>
      </c>
      <c r="L18" s="577">
        <f t="shared" si="6"/>
        <v>0</v>
      </c>
      <c r="M18" s="577">
        <f t="shared" si="7"/>
        <v>34168.679168000002</v>
      </c>
      <c r="N18" s="555"/>
    </row>
    <row r="19" spans="1:14" x14ac:dyDescent="0.25">
      <c r="A19" s="579">
        <v>2.0299999999999998</v>
      </c>
      <c r="B19" s="596" t="s">
        <v>533</v>
      </c>
      <c r="C19" s="586">
        <v>355.5</v>
      </c>
      <c r="D19" s="581" t="s">
        <v>534</v>
      </c>
      <c r="E19" s="582">
        <v>658.8</v>
      </c>
      <c r="F19" s="583">
        <v>234203.4</v>
      </c>
      <c r="G19" s="573">
        <v>47.802299999999995</v>
      </c>
      <c r="H19" s="573"/>
      <c r="I19" s="584">
        <f t="shared" si="8"/>
        <v>47.802299999999995</v>
      </c>
      <c r="J19" s="585">
        <f t="shared" si="5"/>
        <v>0.13446497890295359</v>
      </c>
      <c r="K19" s="577">
        <f t="shared" si="9"/>
        <v>31492.155239999996</v>
      </c>
      <c r="L19" s="577">
        <f t="shared" si="6"/>
        <v>0</v>
      </c>
      <c r="M19" s="577">
        <f t="shared" si="7"/>
        <v>31492.155239999996</v>
      </c>
      <c r="N19" s="555"/>
    </row>
    <row r="20" spans="1:14" x14ac:dyDescent="0.25">
      <c r="A20" s="597"/>
      <c r="B20" s="568" t="s">
        <v>34</v>
      </c>
      <c r="C20" s="590"/>
      <c r="D20" s="590"/>
      <c r="E20" s="591"/>
      <c r="F20" s="592">
        <f>SUM(F17:F19)</f>
        <v>382442.16000000003</v>
      </c>
      <c r="G20" s="573"/>
      <c r="H20" s="573"/>
      <c r="I20" s="584"/>
      <c r="J20" s="593"/>
      <c r="K20" s="598">
        <f>+SUBTOTAL(9,K17:K19)</f>
        <v>126851.51568800001</v>
      </c>
      <c r="L20" s="598"/>
      <c r="M20" s="598">
        <f>+SUBTOTAL(9,M17:M19)</f>
        <v>126851.51568800001</v>
      </c>
      <c r="N20" s="555"/>
    </row>
    <row r="21" spans="1:14" x14ac:dyDescent="0.25">
      <c r="A21" s="567">
        <v>3</v>
      </c>
      <c r="B21" s="599" t="s">
        <v>535</v>
      </c>
      <c r="C21" s="570"/>
      <c r="D21" s="581"/>
      <c r="E21" s="571"/>
      <c r="F21" s="572"/>
      <c r="G21" s="573"/>
      <c r="H21" s="573"/>
      <c r="I21" s="584"/>
      <c r="J21" s="593"/>
      <c r="K21" s="600"/>
      <c r="L21" s="577"/>
      <c r="M21" s="577"/>
      <c r="N21" s="555"/>
    </row>
    <row r="22" spans="1:14" x14ac:dyDescent="0.25">
      <c r="A22" s="579">
        <v>3.01</v>
      </c>
      <c r="B22" s="601" t="s">
        <v>536</v>
      </c>
      <c r="C22" s="602">
        <v>16.2</v>
      </c>
      <c r="D22" s="603" t="s">
        <v>39</v>
      </c>
      <c r="E22" s="604">
        <v>11367.62</v>
      </c>
      <c r="F22" s="605">
        <v>184155.44</v>
      </c>
      <c r="G22" s="573">
        <v>11.356000000000002</v>
      </c>
      <c r="H22" s="573"/>
      <c r="I22" s="584">
        <f t="shared" ref="I22" si="10">G22+H22</f>
        <v>11.356000000000002</v>
      </c>
      <c r="J22" s="585">
        <f>I22/C22</f>
        <v>0.70098765432098775</v>
      </c>
      <c r="K22" s="577">
        <f>G22*E22</f>
        <v>129090.69272000002</v>
      </c>
      <c r="L22" s="577">
        <f t="shared" si="6"/>
        <v>0</v>
      </c>
      <c r="M22" s="577">
        <f t="shared" ref="M22" si="11">K22+L22</f>
        <v>129090.69272000002</v>
      </c>
      <c r="N22" s="555"/>
    </row>
    <row r="23" spans="1:14" x14ac:dyDescent="0.25">
      <c r="A23" s="579"/>
      <c r="B23" s="606" t="s">
        <v>34</v>
      </c>
      <c r="C23" s="607"/>
      <c r="D23" s="608"/>
      <c r="E23" s="609"/>
      <c r="F23" s="610">
        <f>F22</f>
        <v>184155.44</v>
      </c>
      <c r="G23" s="573"/>
      <c r="H23" s="573"/>
      <c r="I23" s="584"/>
      <c r="J23" s="593"/>
      <c r="K23" s="598">
        <f>+SUBTOTAL(9,K22)</f>
        <v>129090.69272000002</v>
      </c>
      <c r="L23" s="598"/>
      <c r="M23" s="598">
        <f t="shared" ref="M23" si="12">+SUBTOTAL(9,M22)</f>
        <v>129090.69272000002</v>
      </c>
      <c r="N23" s="555"/>
    </row>
    <row r="24" spans="1:14" x14ac:dyDescent="0.25">
      <c r="A24" s="567" t="s">
        <v>301</v>
      </c>
      <c r="B24" s="606" t="s">
        <v>537</v>
      </c>
      <c r="C24" s="602"/>
      <c r="D24" s="603"/>
      <c r="E24" s="604"/>
      <c r="F24" s="605"/>
      <c r="G24" s="573"/>
      <c r="H24" s="573"/>
      <c r="I24" s="584"/>
      <c r="J24" s="593"/>
      <c r="K24" s="600"/>
      <c r="L24" s="577"/>
      <c r="M24" s="577"/>
      <c r="N24" s="555"/>
    </row>
    <row r="25" spans="1:14" x14ac:dyDescent="0.25">
      <c r="A25" s="567">
        <v>1</v>
      </c>
      <c r="B25" s="606" t="s">
        <v>535</v>
      </c>
      <c r="C25" s="602"/>
      <c r="D25" s="603"/>
      <c r="E25" s="604"/>
      <c r="F25" s="605"/>
      <c r="G25" s="573"/>
      <c r="H25" s="573"/>
      <c r="I25" s="584"/>
      <c r="J25" s="593"/>
      <c r="K25" s="600"/>
      <c r="L25" s="577"/>
      <c r="M25" s="577"/>
      <c r="N25" s="555"/>
    </row>
    <row r="26" spans="1:14" x14ac:dyDescent="0.25">
      <c r="A26" s="579">
        <v>1.01</v>
      </c>
      <c r="B26" s="601" t="s">
        <v>538</v>
      </c>
      <c r="C26" s="602">
        <v>23.33</v>
      </c>
      <c r="D26" s="603" t="s">
        <v>39</v>
      </c>
      <c r="E26" s="604">
        <v>28921.24</v>
      </c>
      <c r="F26" s="605">
        <v>674732.53</v>
      </c>
      <c r="G26" s="573">
        <v>14</v>
      </c>
      <c r="H26" s="573">
        <f>+C26-G26</f>
        <v>9.3299999999999983</v>
      </c>
      <c r="I26" s="584">
        <f t="shared" ref="I26:I27" si="13">G26+H26</f>
        <v>23.33</v>
      </c>
      <c r="J26" s="585">
        <f t="shared" ref="J26:J32" si="14">I26/C26</f>
        <v>1</v>
      </c>
      <c r="K26" s="577">
        <f>G26*E26</f>
        <v>404897.36000000004</v>
      </c>
      <c r="L26" s="577">
        <f t="shared" ref="L26:L32" si="15">H26*E26</f>
        <v>269835.16919999995</v>
      </c>
      <c r="M26" s="577">
        <f t="shared" ref="M26:M32" si="16">K26+L26</f>
        <v>674732.52919999999</v>
      </c>
      <c r="N26" s="555"/>
    </row>
    <row r="27" spans="1:14" x14ac:dyDescent="0.25">
      <c r="A27" s="579">
        <v>1.02</v>
      </c>
      <c r="B27" s="601" t="s">
        <v>539</v>
      </c>
      <c r="C27" s="602">
        <v>36</v>
      </c>
      <c r="D27" s="603" t="s">
        <v>39</v>
      </c>
      <c r="E27" s="604">
        <v>17130.810000000001</v>
      </c>
      <c r="F27" s="605">
        <v>616709.23</v>
      </c>
      <c r="G27" s="573">
        <v>21.6</v>
      </c>
      <c r="H27" s="573">
        <f t="shared" ref="H27:H28" si="17">+C27-G27</f>
        <v>14.399999999999999</v>
      </c>
      <c r="I27" s="584">
        <f t="shared" si="13"/>
        <v>36</v>
      </c>
      <c r="J27" s="585">
        <f t="shared" si="14"/>
        <v>1</v>
      </c>
      <c r="K27" s="577">
        <f t="shared" ref="K27:K28" si="18">G27*E27</f>
        <v>370025.49600000004</v>
      </c>
      <c r="L27" s="577">
        <f t="shared" si="15"/>
        <v>246683.66399999999</v>
      </c>
      <c r="M27" s="577">
        <f t="shared" si="16"/>
        <v>616709.16</v>
      </c>
      <c r="N27" s="555"/>
    </row>
    <row r="28" spans="1:14" x14ac:dyDescent="0.25">
      <c r="A28" s="579">
        <v>1.03</v>
      </c>
      <c r="B28" s="601" t="s">
        <v>540</v>
      </c>
      <c r="C28" s="602">
        <v>107.53</v>
      </c>
      <c r="D28" s="603" t="s">
        <v>39</v>
      </c>
      <c r="E28" s="604">
        <v>19346.84</v>
      </c>
      <c r="F28" s="605">
        <v>2080317.12</v>
      </c>
      <c r="G28" s="573">
        <v>64.52</v>
      </c>
      <c r="H28" s="573">
        <f t="shared" si="17"/>
        <v>43.010000000000005</v>
      </c>
      <c r="I28" s="584">
        <f>G28+H28</f>
        <v>107.53</v>
      </c>
      <c r="J28" s="585">
        <f>I28/C28</f>
        <v>1</v>
      </c>
      <c r="K28" s="577">
        <f t="shared" si="18"/>
        <v>1248258.1168</v>
      </c>
      <c r="L28" s="577">
        <f t="shared" si="15"/>
        <v>832107.58840000012</v>
      </c>
      <c r="M28" s="577">
        <f t="shared" si="16"/>
        <v>2080365.7052000002</v>
      </c>
      <c r="N28" s="555"/>
    </row>
    <row r="29" spans="1:14" x14ac:dyDescent="0.25">
      <c r="A29" s="579">
        <v>1.04</v>
      </c>
      <c r="B29" s="601" t="s">
        <v>541</v>
      </c>
      <c r="C29" s="602">
        <v>32.130000000000003</v>
      </c>
      <c r="D29" s="603" t="s">
        <v>39</v>
      </c>
      <c r="E29" s="604">
        <v>29188.959999999999</v>
      </c>
      <c r="F29" s="605">
        <v>937841.28</v>
      </c>
      <c r="G29" s="573"/>
      <c r="H29" s="573">
        <f>+C29</f>
        <v>32.130000000000003</v>
      </c>
      <c r="I29" s="584">
        <f t="shared" ref="I29:I32" si="19">G29+H29</f>
        <v>32.130000000000003</v>
      </c>
      <c r="J29" s="585">
        <f>I29/C29</f>
        <v>1</v>
      </c>
      <c r="K29" s="600"/>
      <c r="L29" s="577">
        <f t="shared" si="15"/>
        <v>937841.28480000002</v>
      </c>
      <c r="M29" s="577">
        <f t="shared" si="16"/>
        <v>937841.28480000002</v>
      </c>
      <c r="N29" s="555"/>
    </row>
    <row r="30" spans="1:14" x14ac:dyDescent="0.25">
      <c r="A30" s="579">
        <v>1.05</v>
      </c>
      <c r="B30" s="601" t="s">
        <v>542</v>
      </c>
      <c r="C30" s="602">
        <v>2.38</v>
      </c>
      <c r="D30" s="603" t="s">
        <v>39</v>
      </c>
      <c r="E30" s="604">
        <v>43456.03</v>
      </c>
      <c r="F30" s="605">
        <v>103425.35</v>
      </c>
      <c r="G30" s="573"/>
      <c r="H30" s="573">
        <f>+C30</f>
        <v>2.38</v>
      </c>
      <c r="I30" s="584">
        <f t="shared" si="19"/>
        <v>2.38</v>
      </c>
      <c r="J30" s="585">
        <f t="shared" si="14"/>
        <v>1</v>
      </c>
      <c r="K30" s="600"/>
      <c r="L30" s="577">
        <f t="shared" si="15"/>
        <v>103425.3514</v>
      </c>
      <c r="M30" s="577">
        <f t="shared" si="16"/>
        <v>103425.3514</v>
      </c>
      <c r="N30" s="555"/>
    </row>
    <row r="31" spans="1:14" x14ac:dyDescent="0.25">
      <c r="A31" s="579">
        <v>1.06</v>
      </c>
      <c r="B31" s="611" t="s">
        <v>543</v>
      </c>
      <c r="C31" s="586">
        <v>191.71</v>
      </c>
      <c r="D31" s="581" t="s">
        <v>39</v>
      </c>
      <c r="E31" s="587">
        <v>21597.32</v>
      </c>
      <c r="F31" s="583">
        <v>4140465.92</v>
      </c>
      <c r="G31" s="573">
        <v>191.71</v>
      </c>
      <c r="H31" s="573"/>
      <c r="I31" s="584">
        <f t="shared" si="19"/>
        <v>191.71</v>
      </c>
      <c r="J31" s="585">
        <f t="shared" si="14"/>
        <v>1</v>
      </c>
      <c r="K31" s="577">
        <f>G31*E31</f>
        <v>4140422.2172000003</v>
      </c>
      <c r="L31" s="577">
        <f t="shared" si="15"/>
        <v>0</v>
      </c>
      <c r="M31" s="577">
        <f t="shared" si="16"/>
        <v>4140422.2172000003</v>
      </c>
      <c r="N31" s="555"/>
    </row>
    <row r="32" spans="1:14" x14ac:dyDescent="0.25">
      <c r="A32" s="579">
        <v>1.07</v>
      </c>
      <c r="B32" s="601" t="s">
        <v>544</v>
      </c>
      <c r="C32" s="602">
        <v>61.16</v>
      </c>
      <c r="D32" s="603" t="s">
        <v>39</v>
      </c>
      <c r="E32" s="604">
        <v>24931.97</v>
      </c>
      <c r="F32" s="605">
        <v>1524838.99</v>
      </c>
      <c r="G32" s="573"/>
      <c r="H32" s="573">
        <v>61.16</v>
      </c>
      <c r="I32" s="584">
        <f t="shared" si="19"/>
        <v>61.16</v>
      </c>
      <c r="J32" s="585">
        <f t="shared" si="14"/>
        <v>1</v>
      </c>
      <c r="K32" s="577">
        <f>G32*E32</f>
        <v>0</v>
      </c>
      <c r="L32" s="577">
        <f t="shared" si="15"/>
        <v>1524839.2852</v>
      </c>
      <c r="M32" s="577">
        <f t="shared" si="16"/>
        <v>1524839.2852</v>
      </c>
      <c r="N32" s="555"/>
    </row>
    <row r="33" spans="1:14" x14ac:dyDescent="0.25">
      <c r="A33" s="579"/>
      <c r="B33" s="606" t="s">
        <v>34</v>
      </c>
      <c r="C33" s="607">
        <f>SUM(C22:C32)</f>
        <v>470.43999999999994</v>
      </c>
      <c r="D33" s="608"/>
      <c r="E33" s="609"/>
      <c r="F33" s="610">
        <f>SUM(F26:F32)</f>
        <v>10078330.42</v>
      </c>
      <c r="G33" s="573"/>
      <c r="H33" s="573"/>
      <c r="I33" s="584"/>
      <c r="J33" s="593"/>
      <c r="K33" s="598">
        <f>+SUBTOTAL(9,K26:K32)</f>
        <v>6163603.1900000004</v>
      </c>
      <c r="L33" s="598">
        <f>+SUBTOTAL(9,L26:L32)</f>
        <v>3914732.3430000003</v>
      </c>
      <c r="M33" s="598">
        <f t="shared" ref="M33" si="20">+SUBTOTAL(9,M26:M32)</f>
        <v>10078335.533</v>
      </c>
      <c r="N33" s="555"/>
    </row>
    <row r="34" spans="1:14" x14ac:dyDescent="0.25">
      <c r="A34" s="567">
        <v>2</v>
      </c>
      <c r="B34" s="606" t="s">
        <v>545</v>
      </c>
      <c r="C34" s="602"/>
      <c r="D34" s="603"/>
      <c r="E34" s="604"/>
      <c r="F34" s="605"/>
      <c r="G34" s="573"/>
      <c r="H34" s="573"/>
      <c r="I34" s="584"/>
      <c r="J34" s="593"/>
      <c r="K34" s="600"/>
      <c r="L34" s="577"/>
      <c r="M34" s="577"/>
      <c r="N34" s="555"/>
    </row>
    <row r="35" spans="1:14" x14ac:dyDescent="0.25">
      <c r="A35" s="595">
        <v>2.0099999999999998</v>
      </c>
      <c r="B35" s="601" t="s">
        <v>546</v>
      </c>
      <c r="C35" s="602">
        <v>223.06</v>
      </c>
      <c r="D35" s="603" t="s">
        <v>54</v>
      </c>
      <c r="E35" s="604">
        <v>1479.5</v>
      </c>
      <c r="F35" s="605">
        <v>330017.27</v>
      </c>
      <c r="G35" s="573"/>
      <c r="H35" s="573">
        <f>C35</f>
        <v>223.06</v>
      </c>
      <c r="I35" s="584">
        <f t="shared" ref="I35" si="21">G35+H35</f>
        <v>223.06</v>
      </c>
      <c r="J35" s="585">
        <f t="shared" ref="J35" si="22">I35/C35</f>
        <v>1</v>
      </c>
      <c r="K35" s="600"/>
      <c r="L35" s="577">
        <f t="shared" ref="L35" si="23">H35*E35</f>
        <v>330017.27</v>
      </c>
      <c r="M35" s="577">
        <f t="shared" ref="M35:M40" si="24">K35+L35</f>
        <v>330017.27</v>
      </c>
      <c r="N35" s="555"/>
    </row>
    <row r="36" spans="1:14" x14ac:dyDescent="0.25">
      <c r="A36" s="579"/>
      <c r="B36" s="606" t="s">
        <v>34</v>
      </c>
      <c r="C36" s="607"/>
      <c r="D36" s="608"/>
      <c r="E36" s="609"/>
      <c r="F36" s="610">
        <f>F35</f>
        <v>330017.27</v>
      </c>
      <c r="G36" s="573"/>
      <c r="H36" s="573"/>
      <c r="I36" s="584"/>
      <c r="J36" s="593"/>
      <c r="K36" s="600"/>
      <c r="L36" s="598">
        <f>SUM(L35)</f>
        <v>330017.27</v>
      </c>
      <c r="M36" s="598">
        <f t="shared" si="24"/>
        <v>330017.27</v>
      </c>
      <c r="N36" s="555"/>
    </row>
    <row r="37" spans="1:14" x14ac:dyDescent="0.25">
      <c r="A37" s="567">
        <v>3</v>
      </c>
      <c r="B37" s="606" t="s">
        <v>547</v>
      </c>
      <c r="C37" s="602"/>
      <c r="D37" s="603"/>
      <c r="E37" s="604"/>
      <c r="F37" s="605"/>
      <c r="G37" s="573"/>
      <c r="H37" s="573"/>
      <c r="I37" s="584"/>
      <c r="J37" s="593"/>
      <c r="K37" s="600"/>
      <c r="L37" s="577"/>
      <c r="M37" s="577"/>
      <c r="N37" s="555"/>
    </row>
    <row r="38" spans="1:14" x14ac:dyDescent="0.25">
      <c r="A38" s="579">
        <v>3.01</v>
      </c>
      <c r="B38" s="601" t="s">
        <v>548</v>
      </c>
      <c r="C38" s="602">
        <v>992.68</v>
      </c>
      <c r="D38" s="603" t="s">
        <v>54</v>
      </c>
      <c r="E38" s="604">
        <v>64.19</v>
      </c>
      <c r="F38" s="605">
        <v>63720.13</v>
      </c>
      <c r="G38" s="573"/>
      <c r="H38" s="573">
        <f>C38*0.6</f>
        <v>595.60799999999995</v>
      </c>
      <c r="I38" s="584">
        <f t="shared" ref="I38:I40" si="25">G38+H38</f>
        <v>595.60799999999995</v>
      </c>
      <c r="J38" s="585">
        <f t="shared" ref="J38:J40" si="26">I38/C38</f>
        <v>0.6</v>
      </c>
      <c r="K38" s="600"/>
      <c r="L38" s="577">
        <f t="shared" ref="L38:L40" si="27">H38*E38</f>
        <v>38232.077519999992</v>
      </c>
      <c r="M38" s="577">
        <f t="shared" si="24"/>
        <v>38232.077519999992</v>
      </c>
      <c r="N38" s="555"/>
    </row>
    <row r="39" spans="1:14" x14ac:dyDescent="0.25">
      <c r="A39" s="595">
        <v>3.02</v>
      </c>
      <c r="B39" s="601" t="s">
        <v>549</v>
      </c>
      <c r="C39" s="602">
        <v>446.12</v>
      </c>
      <c r="D39" s="603" t="s">
        <v>54</v>
      </c>
      <c r="E39" s="604">
        <v>461.37</v>
      </c>
      <c r="F39" s="605">
        <v>205826.38</v>
      </c>
      <c r="G39" s="573"/>
      <c r="H39" s="573">
        <f t="shared" ref="H39:H40" si="28">C39*0.6</f>
        <v>267.67199999999997</v>
      </c>
      <c r="I39" s="584">
        <f t="shared" si="25"/>
        <v>267.67199999999997</v>
      </c>
      <c r="J39" s="585">
        <f t="shared" si="26"/>
        <v>0.6</v>
      </c>
      <c r="K39" s="600"/>
      <c r="L39" s="577">
        <f t="shared" si="27"/>
        <v>123495.83063999999</v>
      </c>
      <c r="M39" s="577">
        <f t="shared" si="24"/>
        <v>123495.83063999999</v>
      </c>
      <c r="N39" s="555"/>
    </row>
    <row r="40" spans="1:14" x14ac:dyDescent="0.25">
      <c r="A40" s="579">
        <v>3.03</v>
      </c>
      <c r="B40" s="601" t="s">
        <v>550</v>
      </c>
      <c r="C40" s="602">
        <v>30.77</v>
      </c>
      <c r="D40" s="603" t="s">
        <v>67</v>
      </c>
      <c r="E40" s="604">
        <v>137.16999999999999</v>
      </c>
      <c r="F40" s="605">
        <v>4220.72</v>
      </c>
      <c r="G40" s="573"/>
      <c r="H40" s="573">
        <f t="shared" si="28"/>
        <v>18.462</v>
      </c>
      <c r="I40" s="584">
        <f t="shared" si="25"/>
        <v>18.462</v>
      </c>
      <c r="J40" s="585">
        <f t="shared" si="26"/>
        <v>0.6</v>
      </c>
      <c r="K40" s="600"/>
      <c r="L40" s="577">
        <f t="shared" si="27"/>
        <v>2532.4325399999998</v>
      </c>
      <c r="M40" s="577">
        <f t="shared" si="24"/>
        <v>2532.4325399999998</v>
      </c>
      <c r="N40" s="555"/>
    </row>
    <row r="41" spans="1:14" x14ac:dyDescent="0.25">
      <c r="A41" s="579"/>
      <c r="B41" s="606" t="s">
        <v>34</v>
      </c>
      <c r="C41" s="607"/>
      <c r="D41" s="608"/>
      <c r="E41" s="609"/>
      <c r="F41" s="610">
        <f>SUM(F38:F40)</f>
        <v>273767.23</v>
      </c>
      <c r="G41" s="573"/>
      <c r="H41" s="573"/>
      <c r="I41" s="584"/>
      <c r="J41" s="593"/>
      <c r="K41" s="600"/>
      <c r="L41" s="598">
        <f>SUM(L38:L40)</f>
        <v>164260.3407</v>
      </c>
      <c r="M41" s="598">
        <f>K41+L41</f>
        <v>164260.3407</v>
      </c>
      <c r="N41" s="555"/>
    </row>
    <row r="42" spans="1:14" x14ac:dyDescent="0.25">
      <c r="A42" s="567">
        <v>4</v>
      </c>
      <c r="B42" s="606" t="s">
        <v>551</v>
      </c>
      <c r="C42" s="602"/>
      <c r="D42" s="603"/>
      <c r="E42" s="604"/>
      <c r="F42" s="605"/>
      <c r="G42" s="573"/>
      <c r="H42" s="573"/>
      <c r="I42" s="584"/>
      <c r="J42" s="593"/>
      <c r="K42" s="600"/>
      <c r="L42" s="577"/>
      <c r="M42" s="577"/>
      <c r="N42" s="555"/>
    </row>
    <row r="43" spans="1:14" x14ac:dyDescent="0.25">
      <c r="A43" s="579">
        <v>4.01</v>
      </c>
      <c r="B43" s="601" t="s">
        <v>552</v>
      </c>
      <c r="C43" s="602">
        <v>32</v>
      </c>
      <c r="D43" s="603" t="s">
        <v>54</v>
      </c>
      <c r="E43" s="604">
        <v>1798.75</v>
      </c>
      <c r="F43" s="605">
        <v>57560</v>
      </c>
      <c r="G43" s="573"/>
      <c r="H43" s="573"/>
      <c r="I43" s="584"/>
      <c r="J43" s="593"/>
      <c r="K43" s="600"/>
      <c r="L43" s="577"/>
      <c r="M43" s="577"/>
      <c r="N43" s="555"/>
    </row>
    <row r="44" spans="1:14" x14ac:dyDescent="0.25">
      <c r="A44" s="579">
        <v>4.0199999999999996</v>
      </c>
      <c r="B44" s="601" t="s">
        <v>553</v>
      </c>
      <c r="C44" s="602">
        <v>2.6</v>
      </c>
      <c r="D44" s="603" t="s">
        <v>54</v>
      </c>
      <c r="E44" s="604">
        <v>1748.75</v>
      </c>
      <c r="F44" s="605">
        <v>4546.75</v>
      </c>
      <c r="G44" s="573"/>
      <c r="H44" s="573"/>
      <c r="I44" s="584"/>
      <c r="J44" s="593"/>
      <c r="K44" s="600"/>
      <c r="L44" s="577"/>
      <c r="M44" s="577"/>
      <c r="N44" s="555"/>
    </row>
    <row r="45" spans="1:14" x14ac:dyDescent="0.25">
      <c r="A45" s="579">
        <v>4.03</v>
      </c>
      <c r="B45" s="601" t="s">
        <v>554</v>
      </c>
      <c r="C45" s="602">
        <v>258.33</v>
      </c>
      <c r="D45" s="603" t="s">
        <v>555</v>
      </c>
      <c r="E45" s="604">
        <v>649</v>
      </c>
      <c r="F45" s="605">
        <v>167656.17000000001</v>
      </c>
      <c r="G45" s="573"/>
      <c r="H45" s="573"/>
      <c r="I45" s="584"/>
      <c r="J45" s="593"/>
      <c r="K45" s="600"/>
      <c r="L45" s="577"/>
      <c r="M45" s="577"/>
      <c r="N45" s="555"/>
    </row>
    <row r="46" spans="1:14" x14ac:dyDescent="0.25">
      <c r="A46" s="595">
        <v>4.04</v>
      </c>
      <c r="B46" s="601" t="s">
        <v>556</v>
      </c>
      <c r="C46" s="602">
        <v>18</v>
      </c>
      <c r="D46" s="603" t="s">
        <v>54</v>
      </c>
      <c r="E46" s="604">
        <v>6983.24</v>
      </c>
      <c r="F46" s="605">
        <v>125698.32</v>
      </c>
      <c r="G46" s="573"/>
      <c r="H46" s="573"/>
      <c r="I46" s="584"/>
      <c r="J46" s="593"/>
      <c r="K46" s="600"/>
      <c r="L46" s="577"/>
      <c r="M46" s="577"/>
      <c r="N46" s="555"/>
    </row>
    <row r="47" spans="1:14" x14ac:dyDescent="0.25">
      <c r="A47" s="579">
        <v>4.05</v>
      </c>
      <c r="B47" s="601" t="s">
        <v>557</v>
      </c>
      <c r="C47" s="602">
        <v>279</v>
      </c>
      <c r="D47" s="603" t="s">
        <v>54</v>
      </c>
      <c r="E47" s="604">
        <v>1282.6300000000001</v>
      </c>
      <c r="F47" s="605">
        <v>357853.08</v>
      </c>
      <c r="G47" s="573"/>
      <c r="H47" s="573"/>
      <c r="I47" s="584"/>
      <c r="J47" s="593"/>
      <c r="K47" s="600"/>
      <c r="L47" s="577"/>
      <c r="M47" s="577"/>
      <c r="N47" s="555"/>
    </row>
    <row r="48" spans="1:14" x14ac:dyDescent="0.25">
      <c r="A48" s="579">
        <v>4.0599999999999996</v>
      </c>
      <c r="B48" s="601" t="s">
        <v>558</v>
      </c>
      <c r="C48" s="602">
        <v>35</v>
      </c>
      <c r="D48" s="603" t="s">
        <v>54</v>
      </c>
      <c r="E48" s="604">
        <v>1441.41</v>
      </c>
      <c r="F48" s="605">
        <v>50449.36</v>
      </c>
      <c r="G48" s="573"/>
      <c r="H48" s="573"/>
      <c r="I48" s="584"/>
      <c r="J48" s="593"/>
      <c r="K48" s="600"/>
      <c r="L48" s="577"/>
      <c r="M48" s="577"/>
      <c r="N48" s="555"/>
    </row>
    <row r="49" spans="1:14" x14ac:dyDescent="0.25">
      <c r="A49" s="579"/>
      <c r="B49" s="606" t="s">
        <v>34</v>
      </c>
      <c r="C49" s="607"/>
      <c r="D49" s="608"/>
      <c r="E49" s="609"/>
      <c r="F49" s="610">
        <f>SUM(F43:F48)</f>
        <v>763763.68</v>
      </c>
      <c r="G49" s="573"/>
      <c r="H49" s="573"/>
      <c r="I49" s="584"/>
      <c r="J49" s="593"/>
      <c r="K49" s="600"/>
      <c r="L49" s="577"/>
      <c r="M49" s="577"/>
      <c r="N49" s="555"/>
    </row>
    <row r="50" spans="1:14" x14ac:dyDescent="0.25">
      <c r="A50" s="567">
        <v>5</v>
      </c>
      <c r="B50" s="606" t="s">
        <v>559</v>
      </c>
      <c r="C50" s="602"/>
      <c r="D50" s="603"/>
      <c r="E50" s="604"/>
      <c r="F50" s="605"/>
      <c r="G50" s="573"/>
      <c r="H50" s="573"/>
      <c r="I50" s="584"/>
      <c r="J50" s="593"/>
      <c r="K50" s="600"/>
      <c r="L50" s="577"/>
      <c r="M50" s="577"/>
      <c r="N50" s="555"/>
    </row>
    <row r="51" spans="1:14" x14ac:dyDescent="0.25">
      <c r="A51" s="579">
        <v>5.01</v>
      </c>
      <c r="B51" s="601" t="s">
        <v>560</v>
      </c>
      <c r="C51" s="602">
        <v>500</v>
      </c>
      <c r="D51" s="603" t="s">
        <v>54</v>
      </c>
      <c r="E51" s="604">
        <v>1800.51</v>
      </c>
      <c r="F51" s="605">
        <v>900255</v>
      </c>
      <c r="G51" s="573"/>
      <c r="H51" s="573"/>
      <c r="I51" s="584"/>
      <c r="J51" s="593"/>
      <c r="K51" s="600"/>
      <c r="L51" s="577"/>
      <c r="M51" s="577"/>
      <c r="N51" s="555"/>
    </row>
    <row r="52" spans="1:14" x14ac:dyDescent="0.25">
      <c r="A52" s="579">
        <v>5.0199999999999996</v>
      </c>
      <c r="B52" s="601" t="s">
        <v>561</v>
      </c>
      <c r="C52" s="602">
        <v>240</v>
      </c>
      <c r="D52" s="603" t="s">
        <v>67</v>
      </c>
      <c r="E52" s="604">
        <v>277.51</v>
      </c>
      <c r="F52" s="605">
        <v>66602.399999999994</v>
      </c>
      <c r="G52" s="573"/>
      <c r="H52" s="573"/>
      <c r="I52" s="584"/>
      <c r="J52" s="593"/>
      <c r="K52" s="600"/>
      <c r="L52" s="577"/>
      <c r="M52" s="577"/>
      <c r="N52" s="555"/>
    </row>
    <row r="53" spans="1:14" x14ac:dyDescent="0.25">
      <c r="A53" s="579">
        <v>5.03</v>
      </c>
      <c r="B53" s="601" t="s">
        <v>562</v>
      </c>
      <c r="C53" s="602">
        <v>35</v>
      </c>
      <c r="D53" s="603" t="s">
        <v>54</v>
      </c>
      <c r="E53" s="604">
        <v>1948.43</v>
      </c>
      <c r="F53" s="605">
        <v>68195.05</v>
      </c>
      <c r="G53" s="573"/>
      <c r="H53" s="573"/>
      <c r="I53" s="584"/>
      <c r="J53" s="593"/>
      <c r="K53" s="600"/>
      <c r="L53" s="577"/>
      <c r="M53" s="577"/>
      <c r="N53" s="555"/>
    </row>
    <row r="54" spans="1:14" x14ac:dyDescent="0.25">
      <c r="A54" s="579"/>
      <c r="B54" s="606" t="s">
        <v>34</v>
      </c>
      <c r="C54" s="607"/>
      <c r="D54" s="608"/>
      <c r="E54" s="609"/>
      <c r="F54" s="610">
        <f>SUM(F51:F53)</f>
        <v>1035052.4500000001</v>
      </c>
      <c r="G54" s="573"/>
      <c r="H54" s="573"/>
      <c r="I54" s="584"/>
      <c r="J54" s="593"/>
      <c r="K54" s="600"/>
      <c r="L54" s="577"/>
      <c r="M54" s="577"/>
      <c r="N54" s="555"/>
    </row>
    <row r="55" spans="1:14" x14ac:dyDescent="0.25">
      <c r="A55" s="567">
        <v>6</v>
      </c>
      <c r="B55" s="606" t="s">
        <v>563</v>
      </c>
      <c r="C55" s="602"/>
      <c r="D55" s="603"/>
      <c r="E55" s="604"/>
      <c r="F55" s="605"/>
      <c r="G55" s="573"/>
      <c r="H55" s="573"/>
      <c r="I55" s="584"/>
      <c r="J55" s="593"/>
      <c r="K55" s="600"/>
      <c r="L55" s="577"/>
      <c r="M55" s="577"/>
      <c r="N55" s="555"/>
    </row>
    <row r="56" spans="1:14" x14ac:dyDescent="0.25">
      <c r="A56" s="579">
        <v>6.01</v>
      </c>
      <c r="B56" s="601" t="s">
        <v>564</v>
      </c>
      <c r="C56" s="602">
        <v>2</v>
      </c>
      <c r="D56" s="603" t="s">
        <v>413</v>
      </c>
      <c r="E56" s="604">
        <v>40655.199999999997</v>
      </c>
      <c r="F56" s="605">
        <v>81310.399999999994</v>
      </c>
      <c r="G56" s="573"/>
      <c r="H56" s="573"/>
      <c r="I56" s="584"/>
      <c r="J56" s="593"/>
      <c r="K56" s="600"/>
      <c r="L56" s="577"/>
      <c r="M56" s="577"/>
      <c r="N56" s="555"/>
    </row>
    <row r="57" spans="1:14" x14ac:dyDescent="0.25">
      <c r="A57" s="579">
        <v>6.02</v>
      </c>
      <c r="B57" s="601" t="s">
        <v>565</v>
      </c>
      <c r="C57" s="602">
        <v>4</v>
      </c>
      <c r="D57" s="603" t="s">
        <v>413</v>
      </c>
      <c r="E57" s="604">
        <v>25259.82</v>
      </c>
      <c r="F57" s="605">
        <v>101039.28</v>
      </c>
      <c r="G57" s="573"/>
      <c r="H57" s="573"/>
      <c r="I57" s="584"/>
      <c r="J57" s="593"/>
      <c r="K57" s="600"/>
      <c r="L57" s="577"/>
      <c r="M57" s="577"/>
      <c r="N57" s="555"/>
    </row>
    <row r="58" spans="1:14" x14ac:dyDescent="0.25">
      <c r="A58" s="579">
        <v>6.03</v>
      </c>
      <c r="B58" s="601" t="s">
        <v>566</v>
      </c>
      <c r="C58" s="602">
        <v>4</v>
      </c>
      <c r="D58" s="603" t="s">
        <v>413</v>
      </c>
      <c r="E58" s="604">
        <v>19857.84</v>
      </c>
      <c r="F58" s="605">
        <v>79431.360000000001</v>
      </c>
      <c r="G58" s="573"/>
      <c r="H58" s="573"/>
      <c r="I58" s="584"/>
      <c r="J58" s="593"/>
      <c r="K58" s="600"/>
      <c r="L58" s="577"/>
      <c r="M58" s="577"/>
      <c r="N58" s="555"/>
    </row>
    <row r="59" spans="1:14" x14ac:dyDescent="0.25">
      <c r="A59" s="579"/>
      <c r="B59" s="606" t="s">
        <v>34</v>
      </c>
      <c r="C59" s="607"/>
      <c r="D59" s="608"/>
      <c r="E59" s="609"/>
      <c r="F59" s="610">
        <f>SUM(F56:F58)</f>
        <v>261781.03999999998</v>
      </c>
      <c r="G59" s="573"/>
      <c r="H59" s="573"/>
      <c r="I59" s="584"/>
      <c r="J59" s="593"/>
      <c r="K59" s="600"/>
      <c r="L59" s="577"/>
      <c r="M59" s="577"/>
      <c r="N59" s="555"/>
    </row>
    <row r="60" spans="1:14" x14ac:dyDescent="0.25">
      <c r="A60" s="567">
        <v>7</v>
      </c>
      <c r="B60" s="606" t="s">
        <v>567</v>
      </c>
      <c r="C60" s="602"/>
      <c r="D60" s="603"/>
      <c r="E60" s="604"/>
      <c r="F60" s="605"/>
      <c r="G60" s="573"/>
      <c r="H60" s="573"/>
      <c r="I60" s="584"/>
      <c r="J60" s="593"/>
      <c r="K60" s="600"/>
      <c r="L60" s="577"/>
      <c r="M60" s="577"/>
      <c r="N60" s="555"/>
    </row>
    <row r="61" spans="1:14" x14ac:dyDescent="0.25">
      <c r="A61" s="595">
        <v>7.01</v>
      </c>
      <c r="B61" s="601" t="s">
        <v>568</v>
      </c>
      <c r="C61" s="602">
        <v>10.34</v>
      </c>
      <c r="D61" s="603" t="s">
        <v>555</v>
      </c>
      <c r="E61" s="604">
        <v>882.05</v>
      </c>
      <c r="F61" s="605">
        <v>9120.4</v>
      </c>
      <c r="G61" s="573"/>
      <c r="H61" s="573"/>
      <c r="I61" s="584"/>
      <c r="J61" s="593"/>
      <c r="K61" s="600"/>
      <c r="L61" s="577"/>
      <c r="M61" s="577"/>
      <c r="N61" s="555"/>
    </row>
    <row r="62" spans="1:14" x14ac:dyDescent="0.25">
      <c r="A62" s="579"/>
      <c r="B62" s="606" t="s">
        <v>34</v>
      </c>
      <c r="C62" s="607"/>
      <c r="D62" s="608"/>
      <c r="E62" s="609"/>
      <c r="F62" s="610">
        <f>F61</f>
        <v>9120.4</v>
      </c>
      <c r="G62" s="573"/>
      <c r="H62" s="573"/>
      <c r="I62" s="584"/>
      <c r="J62" s="593"/>
      <c r="K62" s="600"/>
      <c r="L62" s="577"/>
      <c r="M62" s="577"/>
      <c r="N62" s="555"/>
    </row>
    <row r="63" spans="1:14" x14ac:dyDescent="0.25">
      <c r="A63" s="567">
        <v>8</v>
      </c>
      <c r="B63" s="606" t="s">
        <v>569</v>
      </c>
      <c r="C63" s="602"/>
      <c r="D63" s="603"/>
      <c r="E63" s="604"/>
      <c r="F63" s="605"/>
      <c r="G63" s="573"/>
      <c r="H63" s="573"/>
      <c r="I63" s="584"/>
      <c r="J63" s="593"/>
      <c r="K63" s="600"/>
      <c r="L63" s="577"/>
      <c r="M63" s="577"/>
      <c r="N63" s="555"/>
    </row>
    <row r="64" spans="1:14" x14ac:dyDescent="0.25">
      <c r="A64" s="579">
        <v>8.01</v>
      </c>
      <c r="B64" s="601" t="s">
        <v>570</v>
      </c>
      <c r="C64" s="494">
        <v>14.96</v>
      </c>
      <c r="D64" s="612" t="s">
        <v>67</v>
      </c>
      <c r="E64" s="613">
        <v>2764.21</v>
      </c>
      <c r="F64" s="614">
        <v>41352.58</v>
      </c>
      <c r="G64" s="573"/>
      <c r="H64" s="573"/>
      <c r="I64" s="584"/>
      <c r="J64" s="593"/>
      <c r="K64" s="600"/>
      <c r="L64" s="577"/>
      <c r="M64" s="577"/>
      <c r="N64" s="555"/>
    </row>
    <row r="65" spans="1:14" x14ac:dyDescent="0.25">
      <c r="A65" s="579">
        <v>8.02</v>
      </c>
      <c r="B65" s="615" t="s">
        <v>571</v>
      </c>
      <c r="C65" s="616">
        <v>4</v>
      </c>
      <c r="D65" s="617" t="s">
        <v>54</v>
      </c>
      <c r="E65" s="618">
        <v>1800.51</v>
      </c>
      <c r="F65" s="619">
        <v>7202.04</v>
      </c>
      <c r="G65" s="573"/>
      <c r="H65" s="573"/>
      <c r="I65" s="584"/>
      <c r="J65" s="593"/>
      <c r="K65" s="600"/>
      <c r="L65" s="577"/>
      <c r="M65" s="577"/>
      <c r="N65" s="555"/>
    </row>
    <row r="66" spans="1:14" x14ac:dyDescent="0.25">
      <c r="A66" s="579"/>
      <c r="B66" s="620" t="s">
        <v>34</v>
      </c>
      <c r="C66" s="621"/>
      <c r="D66" s="622"/>
      <c r="E66" s="623"/>
      <c r="F66" s="624">
        <f>SUM(F64:F65)</f>
        <v>48554.62</v>
      </c>
      <c r="G66" s="573"/>
      <c r="H66" s="573"/>
      <c r="I66" s="584"/>
      <c r="J66" s="593"/>
      <c r="K66" s="600"/>
      <c r="L66" s="577"/>
      <c r="M66" s="577"/>
      <c r="N66" s="555"/>
    </row>
    <row r="67" spans="1:14" x14ac:dyDescent="0.25">
      <c r="A67" s="625">
        <v>9</v>
      </c>
      <c r="B67" s="626" t="s">
        <v>345</v>
      </c>
      <c r="C67" s="627"/>
      <c r="D67" s="628"/>
      <c r="E67" s="627"/>
      <c r="F67" s="629"/>
      <c r="G67" s="573"/>
      <c r="H67" s="573"/>
      <c r="I67" s="584"/>
      <c r="J67" s="593"/>
      <c r="K67" s="600"/>
      <c r="L67" s="577"/>
      <c r="M67" s="577"/>
      <c r="N67" s="555"/>
    </row>
    <row r="68" spans="1:14" x14ac:dyDescent="0.25">
      <c r="A68" s="630">
        <v>9.01</v>
      </c>
      <c r="B68" s="631" t="s">
        <v>572</v>
      </c>
      <c r="C68" s="632">
        <v>1752.8</v>
      </c>
      <c r="D68" s="633" t="s">
        <v>54</v>
      </c>
      <c r="E68" s="634">
        <v>300.42</v>
      </c>
      <c r="F68" s="635">
        <v>526576.18000000005</v>
      </c>
      <c r="G68" s="573"/>
      <c r="H68" s="573"/>
      <c r="I68" s="584"/>
      <c r="J68" s="593"/>
      <c r="K68" s="600"/>
      <c r="L68" s="577"/>
      <c r="M68" s="577"/>
      <c r="N68" s="555"/>
    </row>
    <row r="69" spans="1:14" x14ac:dyDescent="0.25">
      <c r="A69" s="628"/>
      <c r="B69" s="636" t="s">
        <v>34</v>
      </c>
      <c r="C69" s="636"/>
      <c r="D69" s="637"/>
      <c r="E69" s="636"/>
      <c r="F69" s="638">
        <f>F68</f>
        <v>526576.18000000005</v>
      </c>
      <c r="G69" s="573"/>
      <c r="H69" s="573"/>
      <c r="I69" s="584"/>
      <c r="J69" s="593"/>
      <c r="K69" s="600"/>
      <c r="L69" s="577"/>
      <c r="M69" s="577"/>
      <c r="N69" s="555"/>
    </row>
    <row r="70" spans="1:14" x14ac:dyDescent="0.25">
      <c r="A70" s="625">
        <v>10</v>
      </c>
      <c r="B70" s="626" t="s">
        <v>573</v>
      </c>
      <c r="C70" s="627"/>
      <c r="D70" s="628"/>
      <c r="E70" s="627"/>
      <c r="F70" s="629"/>
      <c r="G70" s="573"/>
      <c r="H70" s="573"/>
      <c r="I70" s="584"/>
      <c r="J70" s="593"/>
      <c r="K70" s="600"/>
      <c r="L70" s="577"/>
      <c r="M70" s="577"/>
      <c r="N70" s="555"/>
    </row>
    <row r="71" spans="1:14" x14ac:dyDescent="0.25">
      <c r="A71" s="630">
        <v>10.01</v>
      </c>
      <c r="B71" s="631" t="s">
        <v>574</v>
      </c>
      <c r="C71" s="627"/>
      <c r="D71" s="628"/>
      <c r="E71" s="627"/>
      <c r="F71" s="629"/>
      <c r="G71" s="573"/>
      <c r="H71" s="573"/>
      <c r="I71" s="584"/>
      <c r="J71" s="593"/>
      <c r="K71" s="600"/>
      <c r="L71" s="577"/>
      <c r="M71" s="577"/>
      <c r="N71" s="555"/>
    </row>
    <row r="72" spans="1:14" x14ac:dyDescent="0.25">
      <c r="A72" s="630">
        <v>10.02</v>
      </c>
      <c r="B72" s="631" t="s">
        <v>575</v>
      </c>
      <c r="C72" s="630">
        <v>5.4</v>
      </c>
      <c r="D72" s="633" t="s">
        <v>54</v>
      </c>
      <c r="E72" s="635">
        <v>6543.33</v>
      </c>
      <c r="F72" s="635">
        <v>35334</v>
      </c>
      <c r="G72" s="573"/>
      <c r="H72" s="573"/>
      <c r="I72" s="584"/>
      <c r="J72" s="593"/>
      <c r="K72" s="600"/>
      <c r="L72" s="577"/>
      <c r="M72" s="577"/>
      <c r="N72" s="555"/>
    </row>
    <row r="73" spans="1:14" x14ac:dyDescent="0.25">
      <c r="A73" s="630">
        <v>10.029999999999999</v>
      </c>
      <c r="B73" s="631" t="s">
        <v>576</v>
      </c>
      <c r="C73" s="630">
        <v>6</v>
      </c>
      <c r="D73" s="633" t="s">
        <v>413</v>
      </c>
      <c r="E73" s="635">
        <v>10994.43</v>
      </c>
      <c r="F73" s="635">
        <v>65966.58</v>
      </c>
      <c r="G73" s="573"/>
      <c r="H73" s="573">
        <v>3</v>
      </c>
      <c r="I73" s="584">
        <f t="shared" ref="I73:I75" si="29">G73+H73</f>
        <v>3</v>
      </c>
      <c r="J73" s="585">
        <f t="shared" ref="J73:J75" si="30">I73/C73</f>
        <v>0.5</v>
      </c>
      <c r="K73" s="600"/>
      <c r="L73" s="577">
        <f t="shared" ref="L73:L75" si="31">H73*E73</f>
        <v>32983.29</v>
      </c>
      <c r="M73" s="577">
        <f t="shared" ref="M73:M75" si="32">K73+L73</f>
        <v>32983.29</v>
      </c>
      <c r="N73" s="555"/>
    </row>
    <row r="74" spans="1:14" x14ac:dyDescent="0.25">
      <c r="A74" s="630">
        <v>10.039999999999999</v>
      </c>
      <c r="B74" s="631" t="s">
        <v>577</v>
      </c>
      <c r="C74" s="630">
        <v>8</v>
      </c>
      <c r="D74" s="633" t="s">
        <v>413</v>
      </c>
      <c r="E74" s="635">
        <v>12551.71</v>
      </c>
      <c r="F74" s="635">
        <v>100413.68</v>
      </c>
      <c r="G74" s="573"/>
      <c r="H74" s="573">
        <v>4</v>
      </c>
      <c r="I74" s="584">
        <f t="shared" si="29"/>
        <v>4</v>
      </c>
      <c r="J74" s="585">
        <f t="shared" si="30"/>
        <v>0.5</v>
      </c>
      <c r="K74" s="600"/>
      <c r="L74" s="577">
        <f t="shared" si="31"/>
        <v>50206.84</v>
      </c>
      <c r="M74" s="577">
        <f t="shared" si="32"/>
        <v>50206.84</v>
      </c>
      <c r="N74" s="555"/>
    </row>
    <row r="75" spans="1:14" x14ac:dyDescent="0.25">
      <c r="A75" s="630">
        <v>10.050000000000001</v>
      </c>
      <c r="B75" s="631" t="s">
        <v>578</v>
      </c>
      <c r="C75" s="630">
        <v>2</v>
      </c>
      <c r="D75" s="633" t="s">
        <v>413</v>
      </c>
      <c r="E75" s="635">
        <v>2783.77</v>
      </c>
      <c r="F75" s="635">
        <v>5567.54</v>
      </c>
      <c r="G75" s="573"/>
      <c r="H75" s="573">
        <v>2</v>
      </c>
      <c r="I75" s="584">
        <f t="shared" si="29"/>
        <v>2</v>
      </c>
      <c r="J75" s="585">
        <f t="shared" si="30"/>
        <v>1</v>
      </c>
      <c r="K75" s="600"/>
      <c r="L75" s="577">
        <f t="shared" si="31"/>
        <v>5567.54</v>
      </c>
      <c r="M75" s="577">
        <f t="shared" si="32"/>
        <v>5567.54</v>
      </c>
      <c r="N75" s="555"/>
    </row>
    <row r="76" spans="1:14" x14ac:dyDescent="0.25">
      <c r="A76" s="630">
        <v>10.06</v>
      </c>
      <c r="B76" s="631" t="s">
        <v>579</v>
      </c>
      <c r="C76" s="630">
        <v>2</v>
      </c>
      <c r="D76" s="633" t="s">
        <v>413</v>
      </c>
      <c r="E76" s="635">
        <v>10709.95</v>
      </c>
      <c r="F76" s="635">
        <v>21419.9</v>
      </c>
      <c r="G76" s="573"/>
      <c r="H76" s="573"/>
      <c r="I76" s="584"/>
      <c r="J76" s="593"/>
      <c r="K76" s="600"/>
      <c r="L76" s="639"/>
      <c r="M76" s="639"/>
      <c r="N76" s="555"/>
    </row>
    <row r="77" spans="1:14" x14ac:dyDescent="0.25">
      <c r="A77" s="640">
        <v>10.07</v>
      </c>
      <c r="B77" s="631" t="s">
        <v>580</v>
      </c>
      <c r="C77" s="630">
        <v>1</v>
      </c>
      <c r="D77" s="633" t="s">
        <v>413</v>
      </c>
      <c r="E77" s="635">
        <v>6881.76</v>
      </c>
      <c r="F77" s="635">
        <v>6881.76</v>
      </c>
      <c r="G77" s="573"/>
      <c r="H77" s="573"/>
      <c r="I77" s="584"/>
      <c r="J77" s="593"/>
      <c r="K77" s="600"/>
      <c r="L77" s="577"/>
      <c r="M77" s="577"/>
      <c r="N77" s="555"/>
    </row>
    <row r="78" spans="1:14" x14ac:dyDescent="0.25">
      <c r="A78" s="630">
        <v>10.08</v>
      </c>
      <c r="B78" s="631" t="s">
        <v>581</v>
      </c>
      <c r="C78" s="630">
        <v>1</v>
      </c>
      <c r="D78" s="633" t="s">
        <v>33</v>
      </c>
      <c r="E78" s="635">
        <v>135000</v>
      </c>
      <c r="F78" s="635">
        <v>135000</v>
      </c>
      <c r="G78" s="573"/>
      <c r="H78" s="573"/>
      <c r="I78" s="584"/>
      <c r="J78" s="593"/>
      <c r="K78" s="600"/>
      <c r="L78" s="577"/>
      <c r="M78" s="577"/>
      <c r="N78" s="555"/>
    </row>
    <row r="79" spans="1:14" x14ac:dyDescent="0.25">
      <c r="A79" s="630">
        <v>10.09</v>
      </c>
      <c r="B79" s="631" t="s">
        <v>582</v>
      </c>
      <c r="C79" s="627"/>
      <c r="D79" s="628"/>
      <c r="E79" s="627"/>
      <c r="F79" s="629"/>
      <c r="G79" s="573"/>
      <c r="H79" s="573"/>
      <c r="I79" s="584"/>
      <c r="J79" s="593"/>
      <c r="K79" s="600"/>
      <c r="L79" s="577"/>
      <c r="M79" s="577"/>
      <c r="N79" s="555"/>
    </row>
    <row r="80" spans="1:14" x14ac:dyDescent="0.25">
      <c r="A80" s="630">
        <v>10.1</v>
      </c>
      <c r="B80" s="631" t="s">
        <v>583</v>
      </c>
      <c r="C80" s="630">
        <v>10</v>
      </c>
      <c r="D80" s="633" t="s">
        <v>242</v>
      </c>
      <c r="E80" s="635">
        <v>2955</v>
      </c>
      <c r="F80" s="635">
        <v>29550</v>
      </c>
      <c r="G80" s="573"/>
      <c r="H80" s="573"/>
      <c r="I80" s="584"/>
      <c r="J80" s="593"/>
      <c r="K80" s="600"/>
      <c r="L80" s="577"/>
      <c r="M80" s="577"/>
      <c r="N80" s="555"/>
    </row>
    <row r="81" spans="1:14" x14ac:dyDescent="0.25">
      <c r="A81" s="630">
        <v>10.11</v>
      </c>
      <c r="B81" s="631" t="s">
        <v>575</v>
      </c>
      <c r="C81" s="630">
        <v>1.2</v>
      </c>
      <c r="D81" s="633" t="s">
        <v>54</v>
      </c>
      <c r="E81" s="635">
        <v>6790</v>
      </c>
      <c r="F81" s="635">
        <v>8148</v>
      </c>
      <c r="G81" s="573"/>
      <c r="H81" s="573"/>
      <c r="I81" s="584"/>
      <c r="J81" s="593"/>
      <c r="K81" s="600"/>
      <c r="L81" s="577"/>
      <c r="M81" s="577"/>
      <c r="N81" s="555"/>
    </row>
    <row r="82" spans="1:14" x14ac:dyDescent="0.25">
      <c r="A82" s="630">
        <v>10.119999999999999</v>
      </c>
      <c r="B82" s="631" t="s">
        <v>584</v>
      </c>
      <c r="C82" s="630">
        <v>1</v>
      </c>
      <c r="D82" s="633" t="s">
        <v>413</v>
      </c>
      <c r="E82" s="635">
        <v>14106.81</v>
      </c>
      <c r="F82" s="635">
        <v>14106.81</v>
      </c>
      <c r="G82" s="573"/>
      <c r="H82" s="573"/>
      <c r="I82" s="584"/>
      <c r="J82" s="593"/>
      <c r="K82" s="600"/>
      <c r="L82" s="577"/>
      <c r="M82" s="577"/>
      <c r="N82" s="555"/>
    </row>
    <row r="83" spans="1:14" x14ac:dyDescent="0.25">
      <c r="A83" s="630">
        <v>10.130000000000001</v>
      </c>
      <c r="B83" s="631" t="s">
        <v>580</v>
      </c>
      <c r="C83" s="630">
        <v>1</v>
      </c>
      <c r="D83" s="633" t="s">
        <v>413</v>
      </c>
      <c r="E83" s="635">
        <v>6881.76</v>
      </c>
      <c r="F83" s="635">
        <v>6881.76</v>
      </c>
      <c r="G83" s="573"/>
      <c r="H83" s="573"/>
      <c r="I83" s="584"/>
      <c r="J83" s="593"/>
      <c r="K83" s="600"/>
      <c r="L83" s="577"/>
      <c r="M83" s="577"/>
      <c r="N83" s="555"/>
    </row>
    <row r="84" spans="1:14" x14ac:dyDescent="0.25">
      <c r="A84" s="630">
        <v>10.14</v>
      </c>
      <c r="B84" s="631" t="s">
        <v>585</v>
      </c>
      <c r="C84" s="630">
        <v>1</v>
      </c>
      <c r="D84" s="633" t="s">
        <v>413</v>
      </c>
      <c r="E84" s="635">
        <v>10948.28</v>
      </c>
      <c r="F84" s="635">
        <v>10948.28</v>
      </c>
      <c r="G84" s="573"/>
      <c r="H84" s="573"/>
      <c r="I84" s="584"/>
      <c r="J84" s="593"/>
      <c r="K84" s="600"/>
      <c r="L84" s="641"/>
      <c r="M84" s="641"/>
      <c r="N84" s="555"/>
    </row>
    <row r="85" spans="1:14" x14ac:dyDescent="0.25">
      <c r="A85" s="628"/>
      <c r="B85" s="636" t="s">
        <v>34</v>
      </c>
      <c r="C85" s="636"/>
      <c r="D85" s="637"/>
      <c r="E85" s="636"/>
      <c r="F85" s="638">
        <f>SUM(F72:F84)</f>
        <v>440218.31000000006</v>
      </c>
      <c r="G85" s="573"/>
      <c r="H85" s="573"/>
      <c r="I85" s="584"/>
      <c r="J85" s="593"/>
      <c r="K85" s="600"/>
      <c r="L85" s="598">
        <f>SUM(L73:L84)</f>
        <v>88757.67</v>
      </c>
      <c r="M85" s="598">
        <f t="shared" ref="M85" si="33">K85+L85</f>
        <v>88757.67</v>
      </c>
      <c r="N85" s="555"/>
    </row>
    <row r="86" spans="1:14" x14ac:dyDescent="0.25">
      <c r="A86" s="625">
        <v>11</v>
      </c>
      <c r="B86" s="626" t="s">
        <v>586</v>
      </c>
      <c r="C86" s="627"/>
      <c r="D86" s="628"/>
      <c r="E86" s="627"/>
      <c r="F86" s="629"/>
      <c r="G86" s="573"/>
      <c r="H86" s="573"/>
      <c r="I86" s="584"/>
      <c r="J86" s="593"/>
      <c r="K86" s="642"/>
      <c r="L86" s="598"/>
      <c r="M86" s="598"/>
      <c r="N86" s="555"/>
    </row>
    <row r="87" spans="1:14" x14ac:dyDescent="0.25">
      <c r="A87" s="630">
        <v>11.01</v>
      </c>
      <c r="B87" s="631" t="s">
        <v>587</v>
      </c>
      <c r="C87" s="630">
        <v>38</v>
      </c>
      <c r="D87" s="633" t="s">
        <v>413</v>
      </c>
      <c r="E87" s="635">
        <v>1473.68</v>
      </c>
      <c r="F87" s="635">
        <v>55999.839999999997</v>
      </c>
      <c r="G87" s="573"/>
      <c r="H87" s="573">
        <v>19</v>
      </c>
      <c r="I87" s="584">
        <f t="shared" ref="I87:I95" si="34">G87+H87</f>
        <v>19</v>
      </c>
      <c r="J87" s="585">
        <f t="shared" ref="J87:J95" si="35">I87/C87</f>
        <v>0.5</v>
      </c>
      <c r="K87" s="643"/>
      <c r="L87" s="577">
        <f t="shared" ref="L87:L95" si="36">H87*E87</f>
        <v>27999.920000000002</v>
      </c>
      <c r="M87" s="577">
        <f t="shared" ref="M87:M96" si="37">K87+L87</f>
        <v>27999.920000000002</v>
      </c>
      <c r="N87" s="555"/>
    </row>
    <row r="88" spans="1:14" x14ac:dyDescent="0.25">
      <c r="A88" s="630">
        <v>11.02</v>
      </c>
      <c r="B88" s="631" t="s">
        <v>588</v>
      </c>
      <c r="C88" s="630">
        <v>12</v>
      </c>
      <c r="D88" s="633" t="s">
        <v>413</v>
      </c>
      <c r="E88" s="635">
        <v>1586.98</v>
      </c>
      <c r="F88" s="635">
        <v>19043.71</v>
      </c>
      <c r="G88" s="573"/>
      <c r="H88" s="573">
        <v>6</v>
      </c>
      <c r="I88" s="584">
        <f t="shared" si="34"/>
        <v>6</v>
      </c>
      <c r="J88" s="585">
        <f t="shared" si="35"/>
        <v>0.5</v>
      </c>
      <c r="K88" s="644"/>
      <c r="L88" s="577">
        <f t="shared" si="36"/>
        <v>9521.880000000001</v>
      </c>
      <c r="M88" s="577">
        <f t="shared" si="37"/>
        <v>9521.880000000001</v>
      </c>
      <c r="N88" s="555"/>
    </row>
    <row r="89" spans="1:14" x14ac:dyDescent="0.25">
      <c r="A89" s="630">
        <v>11.03</v>
      </c>
      <c r="B89" s="631" t="s">
        <v>589</v>
      </c>
      <c r="C89" s="630">
        <v>2</v>
      </c>
      <c r="D89" s="633" t="s">
        <v>413</v>
      </c>
      <c r="E89" s="635">
        <v>2082.37</v>
      </c>
      <c r="F89" s="635">
        <v>4164.74</v>
      </c>
      <c r="G89" s="573"/>
      <c r="H89" s="573">
        <v>1</v>
      </c>
      <c r="I89" s="584">
        <f t="shared" si="34"/>
        <v>1</v>
      </c>
      <c r="J89" s="585">
        <f t="shared" si="35"/>
        <v>0.5</v>
      </c>
      <c r="K89" s="598"/>
      <c r="L89" s="577">
        <f t="shared" si="36"/>
        <v>2082.37</v>
      </c>
      <c r="M89" s="577">
        <f t="shared" si="37"/>
        <v>2082.37</v>
      </c>
      <c r="N89" s="555"/>
    </row>
    <row r="90" spans="1:14" x14ac:dyDescent="0.25">
      <c r="A90" s="630">
        <v>11.04</v>
      </c>
      <c r="B90" s="631" t="s">
        <v>590</v>
      </c>
      <c r="C90" s="630">
        <v>1</v>
      </c>
      <c r="D90" s="633" t="s">
        <v>413</v>
      </c>
      <c r="E90" s="635">
        <v>2452.84</v>
      </c>
      <c r="F90" s="635">
        <v>2452.84</v>
      </c>
      <c r="G90" s="573"/>
      <c r="H90" s="573">
        <v>0.5</v>
      </c>
      <c r="I90" s="584">
        <f t="shared" si="34"/>
        <v>0.5</v>
      </c>
      <c r="J90" s="585">
        <f t="shared" si="35"/>
        <v>0.5</v>
      </c>
      <c r="K90" s="645"/>
      <c r="L90" s="577">
        <f t="shared" si="36"/>
        <v>1226.42</v>
      </c>
      <c r="M90" s="577">
        <f t="shared" si="37"/>
        <v>1226.42</v>
      </c>
      <c r="N90" s="555"/>
    </row>
    <row r="91" spans="1:14" x14ac:dyDescent="0.25">
      <c r="A91" s="630">
        <v>11.05</v>
      </c>
      <c r="B91" s="631" t="s">
        <v>591</v>
      </c>
      <c r="C91" s="630">
        <v>2</v>
      </c>
      <c r="D91" s="633" t="s">
        <v>413</v>
      </c>
      <c r="E91" s="635">
        <v>1944.31</v>
      </c>
      <c r="F91" s="635">
        <v>3888.62</v>
      </c>
      <c r="G91" s="573"/>
      <c r="H91" s="573">
        <v>1</v>
      </c>
      <c r="I91" s="584">
        <f t="shared" si="34"/>
        <v>1</v>
      </c>
      <c r="J91" s="585">
        <f t="shared" si="35"/>
        <v>0.5</v>
      </c>
      <c r="K91" s="577"/>
      <c r="L91" s="577">
        <f t="shared" si="36"/>
        <v>1944.31</v>
      </c>
      <c r="M91" s="577">
        <f t="shared" si="37"/>
        <v>1944.31</v>
      </c>
      <c r="N91" s="555"/>
    </row>
    <row r="92" spans="1:14" x14ac:dyDescent="0.25">
      <c r="A92" s="630">
        <v>11.06</v>
      </c>
      <c r="B92" s="631" t="s">
        <v>592</v>
      </c>
      <c r="C92" s="630">
        <v>50</v>
      </c>
      <c r="D92" s="633" t="s">
        <v>413</v>
      </c>
      <c r="E92" s="635">
        <v>1859.58</v>
      </c>
      <c r="F92" s="635">
        <v>92979</v>
      </c>
      <c r="G92" s="573"/>
      <c r="H92" s="573">
        <v>25</v>
      </c>
      <c r="I92" s="584">
        <f t="shared" si="34"/>
        <v>25</v>
      </c>
      <c r="J92" s="585">
        <f t="shared" si="35"/>
        <v>0.5</v>
      </c>
      <c r="K92" s="577"/>
      <c r="L92" s="577">
        <f t="shared" si="36"/>
        <v>46489.5</v>
      </c>
      <c r="M92" s="577">
        <f t="shared" si="37"/>
        <v>46489.5</v>
      </c>
      <c r="N92" s="555"/>
    </row>
    <row r="93" spans="1:14" x14ac:dyDescent="0.25">
      <c r="A93" s="630">
        <v>11.07</v>
      </c>
      <c r="B93" s="631" t="s">
        <v>593</v>
      </c>
      <c r="C93" s="630">
        <v>14</v>
      </c>
      <c r="D93" s="633" t="s">
        <v>413</v>
      </c>
      <c r="E93" s="635">
        <v>3945.79</v>
      </c>
      <c r="F93" s="635">
        <v>55241.06</v>
      </c>
      <c r="G93" s="573"/>
      <c r="H93" s="573">
        <v>7</v>
      </c>
      <c r="I93" s="584">
        <f t="shared" si="34"/>
        <v>7</v>
      </c>
      <c r="J93" s="585">
        <f t="shared" si="35"/>
        <v>0.5</v>
      </c>
      <c r="K93" s="577"/>
      <c r="L93" s="577">
        <f t="shared" si="36"/>
        <v>27620.53</v>
      </c>
      <c r="M93" s="577">
        <f t="shared" si="37"/>
        <v>27620.53</v>
      </c>
      <c r="N93" s="555"/>
    </row>
    <row r="94" spans="1:14" x14ac:dyDescent="0.25">
      <c r="A94" s="646">
        <v>11.08</v>
      </c>
      <c r="B94" s="647" t="s">
        <v>594</v>
      </c>
      <c r="C94" s="646">
        <v>24</v>
      </c>
      <c r="D94" s="648" t="s">
        <v>413</v>
      </c>
      <c r="E94" s="649">
        <v>1368.29</v>
      </c>
      <c r="F94" s="649">
        <v>32838.959999999999</v>
      </c>
      <c r="G94" s="573"/>
      <c r="H94" s="573">
        <v>12</v>
      </c>
      <c r="I94" s="584">
        <f t="shared" si="34"/>
        <v>12</v>
      </c>
      <c r="J94" s="585">
        <f t="shared" si="35"/>
        <v>0.5</v>
      </c>
      <c r="K94" s="577"/>
      <c r="L94" s="577">
        <f t="shared" si="36"/>
        <v>16419.48</v>
      </c>
      <c r="M94" s="577">
        <f t="shared" si="37"/>
        <v>16419.48</v>
      </c>
      <c r="N94" s="555"/>
    </row>
    <row r="95" spans="1:14" x14ac:dyDescent="0.25">
      <c r="A95" s="650">
        <v>11.09</v>
      </c>
      <c r="B95" s="651" t="s">
        <v>595</v>
      </c>
      <c r="C95" s="650">
        <v>1</v>
      </c>
      <c r="D95" s="652" t="s">
        <v>413</v>
      </c>
      <c r="E95" s="653">
        <v>16939.810000000001</v>
      </c>
      <c r="F95" s="653">
        <v>16939.810000000001</v>
      </c>
      <c r="G95" s="573"/>
      <c r="H95" s="584">
        <v>0.5</v>
      </c>
      <c r="I95" s="584">
        <f t="shared" si="34"/>
        <v>0.5</v>
      </c>
      <c r="J95" s="585">
        <f t="shared" si="35"/>
        <v>0.5</v>
      </c>
      <c r="K95" s="577"/>
      <c r="L95" s="577">
        <f t="shared" si="36"/>
        <v>8469.9050000000007</v>
      </c>
      <c r="M95" s="577">
        <f t="shared" si="37"/>
        <v>8469.9050000000007</v>
      </c>
      <c r="N95" s="555"/>
    </row>
    <row r="96" spans="1:14" x14ac:dyDescent="0.25">
      <c r="A96" s="650"/>
      <c r="B96" s="654" t="s">
        <v>34</v>
      </c>
      <c r="C96" s="655"/>
      <c r="D96" s="656"/>
      <c r="E96" s="657"/>
      <c r="F96" s="658">
        <f>SUM(F87:F95)</f>
        <v>283548.58</v>
      </c>
      <c r="G96" s="573"/>
      <c r="H96" s="584"/>
      <c r="I96" s="584"/>
      <c r="J96" s="593"/>
      <c r="K96" s="577"/>
      <c r="L96" s="598">
        <f>SUM(L87:L95)</f>
        <v>141774.315</v>
      </c>
      <c r="M96" s="598">
        <f t="shared" si="37"/>
        <v>141774.315</v>
      </c>
      <c r="N96" s="555"/>
    </row>
    <row r="97" spans="1:14" x14ac:dyDescent="0.25">
      <c r="A97" s="659" t="s">
        <v>321</v>
      </c>
      <c r="B97" s="660" t="s">
        <v>596</v>
      </c>
      <c r="C97" s="661"/>
      <c r="D97" s="662"/>
      <c r="E97" s="661"/>
      <c r="F97" s="663"/>
      <c r="G97" s="573"/>
      <c r="H97" s="584"/>
      <c r="I97" s="584"/>
      <c r="J97" s="593"/>
      <c r="K97" s="577"/>
      <c r="L97" s="577"/>
      <c r="M97" s="577"/>
      <c r="N97" s="555"/>
    </row>
    <row r="98" spans="1:14" x14ac:dyDescent="0.25">
      <c r="A98" s="664">
        <v>1</v>
      </c>
      <c r="B98" s="660" t="s">
        <v>535</v>
      </c>
      <c r="C98" s="661"/>
      <c r="D98" s="662"/>
      <c r="E98" s="661"/>
      <c r="F98" s="663"/>
      <c r="G98" s="573"/>
      <c r="H98" s="584"/>
      <c r="I98" s="584"/>
      <c r="J98" s="593"/>
      <c r="K98" s="577"/>
      <c r="L98" s="577"/>
      <c r="M98" s="577"/>
      <c r="N98" s="555"/>
    </row>
    <row r="99" spans="1:14" x14ac:dyDescent="0.25">
      <c r="A99" s="665">
        <v>1.01</v>
      </c>
      <c r="B99" s="666" t="s">
        <v>538</v>
      </c>
      <c r="C99" s="665">
        <v>14.58</v>
      </c>
      <c r="D99" s="667" t="s">
        <v>39</v>
      </c>
      <c r="E99" s="668">
        <v>28921.24</v>
      </c>
      <c r="F99" s="668">
        <v>421671.67999999999</v>
      </c>
      <c r="G99" s="573"/>
      <c r="H99" s="584">
        <v>14.58</v>
      </c>
      <c r="I99" s="584">
        <f t="shared" ref="I99:I103" si="38">G99+H99</f>
        <v>14.58</v>
      </c>
      <c r="J99" s="585">
        <f t="shared" ref="J99:J103" si="39">I99/C99</f>
        <v>1</v>
      </c>
      <c r="K99" s="577">
        <f>G99*E99</f>
        <v>0</v>
      </c>
      <c r="L99" s="577">
        <f t="shared" ref="L99:L101" si="40">H99*E99</f>
        <v>421671.67920000001</v>
      </c>
      <c r="M99" s="577">
        <f t="shared" ref="M99:M100" si="41">K99+L99</f>
        <v>421671.67920000001</v>
      </c>
      <c r="N99" s="555"/>
    </row>
    <row r="100" spans="1:14" x14ac:dyDescent="0.25">
      <c r="A100" s="665">
        <v>1.02</v>
      </c>
      <c r="B100" s="666" t="s">
        <v>540</v>
      </c>
      <c r="C100" s="665">
        <v>35.380000000000003</v>
      </c>
      <c r="D100" s="667" t="s">
        <v>39</v>
      </c>
      <c r="E100" s="668">
        <v>19346.84</v>
      </c>
      <c r="F100" s="668">
        <v>684568.52</v>
      </c>
      <c r="G100" s="573"/>
      <c r="H100" s="584">
        <v>35.380000000000003</v>
      </c>
      <c r="I100" s="584">
        <f t="shared" si="38"/>
        <v>35.380000000000003</v>
      </c>
      <c r="J100" s="585">
        <f t="shared" si="39"/>
        <v>1</v>
      </c>
      <c r="K100" s="577">
        <f>G100*E100</f>
        <v>0</v>
      </c>
      <c r="L100" s="577">
        <f t="shared" si="40"/>
        <v>684491.19920000003</v>
      </c>
      <c r="M100" s="577">
        <f t="shared" si="41"/>
        <v>684491.19920000003</v>
      </c>
      <c r="N100" s="555"/>
    </row>
    <row r="101" spans="1:14" x14ac:dyDescent="0.25">
      <c r="A101" s="665">
        <v>1.03</v>
      </c>
      <c r="B101" s="666" t="s">
        <v>541</v>
      </c>
      <c r="C101" s="665">
        <v>23.5</v>
      </c>
      <c r="D101" s="667" t="s">
        <v>39</v>
      </c>
      <c r="E101" s="668">
        <v>29188.959999999999</v>
      </c>
      <c r="F101" s="668">
        <v>685940.56</v>
      </c>
      <c r="G101" s="573"/>
      <c r="H101" s="584">
        <f>C101*0.7</f>
        <v>16.45</v>
      </c>
      <c r="I101" s="584">
        <f t="shared" si="38"/>
        <v>16.45</v>
      </c>
      <c r="J101" s="585">
        <f t="shared" si="39"/>
        <v>0.7</v>
      </c>
      <c r="K101" s="577"/>
      <c r="L101" s="577">
        <f t="shared" si="40"/>
        <v>480158.39199999999</v>
      </c>
      <c r="M101" s="577">
        <f>K101+L101</f>
        <v>480158.39199999999</v>
      </c>
      <c r="N101" s="555"/>
    </row>
    <row r="102" spans="1:14" x14ac:dyDescent="0.25">
      <c r="A102" s="665">
        <v>1.04</v>
      </c>
      <c r="B102" s="666" t="s">
        <v>542</v>
      </c>
      <c r="C102" s="665">
        <v>2.38</v>
      </c>
      <c r="D102" s="667" t="s">
        <v>39</v>
      </c>
      <c r="E102" s="668">
        <v>43456.03</v>
      </c>
      <c r="F102" s="668">
        <v>103425.35</v>
      </c>
      <c r="G102" s="573"/>
      <c r="H102" s="584">
        <v>1.2</v>
      </c>
      <c r="I102" s="584">
        <f t="shared" si="38"/>
        <v>1.2</v>
      </c>
      <c r="J102" s="585">
        <f t="shared" si="39"/>
        <v>0.50420168067226889</v>
      </c>
      <c r="K102" s="577"/>
      <c r="L102" s="577">
        <f>H102*E102</f>
        <v>52147.235999999997</v>
      </c>
      <c r="M102" s="577">
        <f t="shared" ref="M102:M103" si="42">K102+L102</f>
        <v>52147.235999999997</v>
      </c>
      <c r="N102" s="555"/>
    </row>
    <row r="103" spans="1:14" x14ac:dyDescent="0.25">
      <c r="A103" s="665">
        <v>1.05</v>
      </c>
      <c r="B103" s="666" t="s">
        <v>544</v>
      </c>
      <c r="C103" s="665">
        <v>64.900000000000006</v>
      </c>
      <c r="D103" s="667" t="s">
        <v>39</v>
      </c>
      <c r="E103" s="668">
        <v>24931.97</v>
      </c>
      <c r="F103" s="668">
        <v>1618084.54</v>
      </c>
      <c r="G103" s="573"/>
      <c r="H103" s="584">
        <f>C103*0.7</f>
        <v>45.43</v>
      </c>
      <c r="I103" s="584">
        <f t="shared" si="38"/>
        <v>45.43</v>
      </c>
      <c r="J103" s="585">
        <f t="shared" si="39"/>
        <v>0.7</v>
      </c>
      <c r="K103" s="577"/>
      <c r="L103" s="577">
        <f>H103*E103</f>
        <v>1132659.3970999999</v>
      </c>
      <c r="M103" s="577">
        <f t="shared" si="42"/>
        <v>1132659.3970999999</v>
      </c>
      <c r="N103" s="555"/>
    </row>
    <row r="104" spans="1:14" x14ac:dyDescent="0.25">
      <c r="A104" s="662"/>
      <c r="B104" s="669" t="s">
        <v>34</v>
      </c>
      <c r="C104" s="669"/>
      <c r="D104" s="670"/>
      <c r="E104" s="669"/>
      <c r="F104" s="671">
        <f>SUM(F99:F103)</f>
        <v>3513690.6500000004</v>
      </c>
      <c r="G104" s="573"/>
      <c r="H104" s="584"/>
      <c r="I104" s="584"/>
      <c r="J104" s="593"/>
      <c r="K104" s="598">
        <f>+SUBTOTAL(9,K99:K103)</f>
        <v>0</v>
      </c>
      <c r="L104" s="598">
        <f>+SUBTOTAL(9,L99:L103)</f>
        <v>2771127.9035</v>
      </c>
      <c r="M104" s="598">
        <f>+SUBTOTAL(9,M99:M103)</f>
        <v>2771127.9035</v>
      </c>
      <c r="N104" s="555"/>
    </row>
    <row r="105" spans="1:14" x14ac:dyDescent="0.25">
      <c r="A105" s="664">
        <v>2</v>
      </c>
      <c r="B105" s="660" t="s">
        <v>545</v>
      </c>
      <c r="C105" s="661"/>
      <c r="D105" s="662"/>
      <c r="E105" s="661"/>
      <c r="F105" s="663"/>
      <c r="G105" s="573"/>
      <c r="H105" s="584"/>
      <c r="I105" s="584"/>
      <c r="J105" s="593"/>
      <c r="K105" s="577"/>
      <c r="L105" s="577"/>
      <c r="M105" s="577"/>
      <c r="N105" s="555"/>
    </row>
    <row r="106" spans="1:14" x14ac:dyDescent="0.25">
      <c r="A106" s="665">
        <v>2.0099999999999998</v>
      </c>
      <c r="B106" s="666" t="s">
        <v>546</v>
      </c>
      <c r="C106" s="665">
        <v>122.79</v>
      </c>
      <c r="D106" s="667" t="s">
        <v>54</v>
      </c>
      <c r="E106" s="668">
        <v>1479.5</v>
      </c>
      <c r="F106" s="668">
        <v>181667.81</v>
      </c>
      <c r="G106" s="573"/>
      <c r="H106" s="584">
        <f>C106*0.8</f>
        <v>98.232000000000014</v>
      </c>
      <c r="I106" s="584">
        <f t="shared" ref="I106" si="43">G106+H106</f>
        <v>98.232000000000014</v>
      </c>
      <c r="J106" s="585">
        <f t="shared" ref="J106" si="44">I106/C106</f>
        <v>0.8</v>
      </c>
      <c r="K106" s="577"/>
      <c r="L106" s="577">
        <f>H106*E106</f>
        <v>145334.24400000001</v>
      </c>
      <c r="M106" s="577">
        <f t="shared" ref="M106:M107" si="45">K106+L106</f>
        <v>145334.24400000001</v>
      </c>
      <c r="N106" s="555"/>
    </row>
    <row r="107" spans="1:14" x14ac:dyDescent="0.25">
      <c r="A107" s="662"/>
      <c r="B107" s="669" t="s">
        <v>34</v>
      </c>
      <c r="C107" s="669"/>
      <c r="D107" s="670"/>
      <c r="E107" s="669"/>
      <c r="F107" s="671">
        <f>F106</f>
        <v>181667.81</v>
      </c>
      <c r="G107" s="573"/>
      <c r="H107" s="584"/>
      <c r="I107" s="584"/>
      <c r="J107" s="593"/>
      <c r="K107" s="577"/>
      <c r="L107" s="598">
        <f>SUM(L106)</f>
        <v>145334.24400000001</v>
      </c>
      <c r="M107" s="598">
        <f t="shared" si="45"/>
        <v>145334.24400000001</v>
      </c>
      <c r="N107" s="555"/>
    </row>
    <row r="108" spans="1:14" x14ac:dyDescent="0.25">
      <c r="A108" s="664">
        <v>3</v>
      </c>
      <c r="B108" s="660" t="s">
        <v>547</v>
      </c>
      <c r="C108" s="661"/>
      <c r="D108" s="662"/>
      <c r="E108" s="661"/>
      <c r="F108" s="663"/>
      <c r="G108" s="573"/>
      <c r="H108" s="584"/>
      <c r="I108" s="584"/>
      <c r="J108" s="593"/>
      <c r="K108" s="577"/>
      <c r="L108" s="577"/>
      <c r="M108" s="577"/>
      <c r="N108" s="555"/>
    </row>
    <row r="109" spans="1:14" x14ac:dyDescent="0.25">
      <c r="A109" s="665">
        <v>3.01</v>
      </c>
      <c r="B109" s="666" t="s">
        <v>548</v>
      </c>
      <c r="C109" s="672">
        <v>1316.75</v>
      </c>
      <c r="D109" s="667" t="s">
        <v>54</v>
      </c>
      <c r="E109" s="673">
        <v>64.19</v>
      </c>
      <c r="F109" s="668">
        <v>84522.18</v>
      </c>
      <c r="G109" s="573"/>
      <c r="H109" s="584">
        <f>C109*0.7</f>
        <v>921.72499999999991</v>
      </c>
      <c r="I109" s="584">
        <f t="shared" ref="I109:I111" si="46">G109+H109</f>
        <v>921.72499999999991</v>
      </c>
      <c r="J109" s="585">
        <f t="shared" ref="J109:J111" si="47">I109/C109</f>
        <v>0.7</v>
      </c>
      <c r="K109" s="577"/>
      <c r="L109" s="577">
        <f>H109*E109</f>
        <v>59165.527749999994</v>
      </c>
      <c r="M109" s="577">
        <f t="shared" ref="M109:M111" si="48">K109+L109</f>
        <v>59165.527749999994</v>
      </c>
      <c r="N109" s="555"/>
    </row>
    <row r="110" spans="1:14" x14ac:dyDescent="0.25">
      <c r="A110" s="665">
        <v>3.02</v>
      </c>
      <c r="B110" s="666" t="s">
        <v>549</v>
      </c>
      <c r="C110" s="665">
        <v>245.58</v>
      </c>
      <c r="D110" s="667" t="s">
        <v>54</v>
      </c>
      <c r="E110" s="673">
        <v>461.37</v>
      </c>
      <c r="F110" s="668">
        <v>113303.24</v>
      </c>
      <c r="G110" s="573"/>
      <c r="H110" s="584">
        <f t="shared" ref="H110:H111" si="49">C110*0.7</f>
        <v>171.90600000000001</v>
      </c>
      <c r="I110" s="584">
        <f t="shared" si="46"/>
        <v>171.90600000000001</v>
      </c>
      <c r="J110" s="585">
        <f t="shared" si="47"/>
        <v>0.7</v>
      </c>
      <c r="K110" s="577"/>
      <c r="L110" s="577">
        <f t="shared" ref="L110:L111" si="50">H110*E110</f>
        <v>79312.27122000001</v>
      </c>
      <c r="M110" s="577">
        <f t="shared" si="48"/>
        <v>79312.27122000001</v>
      </c>
      <c r="N110" s="555"/>
    </row>
    <row r="111" spans="1:14" x14ac:dyDescent="0.25">
      <c r="A111" s="665">
        <v>3.03</v>
      </c>
      <c r="B111" s="666" t="s">
        <v>550</v>
      </c>
      <c r="C111" s="665">
        <v>27</v>
      </c>
      <c r="D111" s="667" t="s">
        <v>67</v>
      </c>
      <c r="E111" s="673">
        <v>137.16999999999999</v>
      </c>
      <c r="F111" s="668">
        <v>3703.59</v>
      </c>
      <c r="G111" s="573"/>
      <c r="H111" s="584">
        <f t="shared" si="49"/>
        <v>18.899999999999999</v>
      </c>
      <c r="I111" s="584">
        <f t="shared" si="46"/>
        <v>18.899999999999999</v>
      </c>
      <c r="J111" s="585">
        <f t="shared" si="47"/>
        <v>0.7</v>
      </c>
      <c r="K111" s="577"/>
      <c r="L111" s="577">
        <f t="shared" si="50"/>
        <v>2592.5129999999995</v>
      </c>
      <c r="M111" s="577">
        <f t="shared" si="48"/>
        <v>2592.5129999999995</v>
      </c>
      <c r="N111" s="555"/>
    </row>
    <row r="112" spans="1:14" x14ac:dyDescent="0.25">
      <c r="A112" s="662"/>
      <c r="B112" s="669" t="s">
        <v>34</v>
      </c>
      <c r="C112" s="669"/>
      <c r="D112" s="670"/>
      <c r="E112" s="669"/>
      <c r="F112" s="671">
        <f>SUM(F109:F111)</f>
        <v>201529.00999999998</v>
      </c>
      <c r="G112" s="573"/>
      <c r="H112" s="584"/>
      <c r="I112" s="584"/>
      <c r="J112" s="593"/>
      <c r="K112" s="577"/>
      <c r="L112" s="598">
        <f>SUM(L109:L111)</f>
        <v>141070.31197000001</v>
      </c>
      <c r="M112" s="598">
        <f>K112+L112</f>
        <v>141070.31197000001</v>
      </c>
      <c r="N112" s="555"/>
    </row>
    <row r="113" spans="1:14" x14ac:dyDescent="0.25">
      <c r="A113" s="664">
        <v>4</v>
      </c>
      <c r="B113" s="660" t="s">
        <v>551</v>
      </c>
      <c r="C113" s="661"/>
      <c r="D113" s="662"/>
      <c r="E113" s="661"/>
      <c r="F113" s="663"/>
      <c r="G113" s="573"/>
      <c r="H113" s="584"/>
      <c r="I113" s="584"/>
      <c r="J113" s="593"/>
      <c r="K113" s="577"/>
      <c r="L113" s="577"/>
      <c r="M113" s="577"/>
      <c r="N113" s="555"/>
    </row>
    <row r="114" spans="1:14" x14ac:dyDescent="0.25">
      <c r="A114" s="665">
        <v>4.01</v>
      </c>
      <c r="B114" s="666" t="s">
        <v>552</v>
      </c>
      <c r="C114" s="665">
        <v>32</v>
      </c>
      <c r="D114" s="667" t="s">
        <v>54</v>
      </c>
      <c r="E114" s="668">
        <v>1798.75</v>
      </c>
      <c r="F114" s="668">
        <v>57560</v>
      </c>
      <c r="G114" s="573"/>
      <c r="H114" s="584"/>
      <c r="I114" s="584"/>
      <c r="J114" s="593"/>
      <c r="K114" s="577"/>
      <c r="L114" s="577"/>
      <c r="M114" s="577"/>
      <c r="N114" s="555"/>
    </row>
    <row r="115" spans="1:14" x14ac:dyDescent="0.25">
      <c r="A115" s="665">
        <v>4.0199999999999996</v>
      </c>
      <c r="B115" s="666" t="s">
        <v>553</v>
      </c>
      <c r="C115" s="665">
        <v>2.6</v>
      </c>
      <c r="D115" s="667" t="s">
        <v>54</v>
      </c>
      <c r="E115" s="668">
        <v>1748.75</v>
      </c>
      <c r="F115" s="668">
        <v>4546.75</v>
      </c>
      <c r="G115" s="573"/>
      <c r="H115" s="584"/>
      <c r="I115" s="584"/>
      <c r="J115" s="593"/>
      <c r="K115" s="577"/>
      <c r="L115" s="577"/>
      <c r="M115" s="577"/>
      <c r="N115" s="555"/>
    </row>
    <row r="116" spans="1:14" x14ac:dyDescent="0.25">
      <c r="A116" s="665">
        <v>4.03</v>
      </c>
      <c r="B116" s="666" t="s">
        <v>554</v>
      </c>
      <c r="C116" s="672">
        <v>3240.05</v>
      </c>
      <c r="D116" s="667" t="s">
        <v>555</v>
      </c>
      <c r="E116" s="673">
        <v>649</v>
      </c>
      <c r="F116" s="668">
        <v>2102793.23</v>
      </c>
      <c r="G116" s="573"/>
      <c r="H116" s="584"/>
      <c r="I116" s="584"/>
      <c r="J116" s="593"/>
      <c r="K116" s="577"/>
      <c r="L116" s="577"/>
      <c r="M116" s="577"/>
      <c r="N116" s="555"/>
    </row>
    <row r="117" spans="1:14" x14ac:dyDescent="0.25">
      <c r="A117" s="665">
        <v>4.04</v>
      </c>
      <c r="B117" s="666" t="s">
        <v>556</v>
      </c>
      <c r="C117" s="665">
        <v>144</v>
      </c>
      <c r="D117" s="667" t="s">
        <v>54</v>
      </c>
      <c r="E117" s="668">
        <v>6983.24</v>
      </c>
      <c r="F117" s="668">
        <v>1005586.56</v>
      </c>
      <c r="G117" s="573"/>
      <c r="H117" s="584"/>
      <c r="I117" s="584"/>
      <c r="J117" s="593"/>
      <c r="K117" s="577"/>
      <c r="L117" s="577"/>
      <c r="M117" s="577"/>
      <c r="N117" s="555"/>
    </row>
    <row r="118" spans="1:14" x14ac:dyDescent="0.25">
      <c r="A118" s="665">
        <v>4.05</v>
      </c>
      <c r="B118" s="666" t="s">
        <v>557</v>
      </c>
      <c r="C118" s="665">
        <v>59.19</v>
      </c>
      <c r="D118" s="667" t="s">
        <v>54</v>
      </c>
      <c r="E118" s="668">
        <v>1282.6300000000001</v>
      </c>
      <c r="F118" s="668">
        <v>75918.720000000001</v>
      </c>
      <c r="G118" s="573"/>
      <c r="H118" s="584"/>
      <c r="I118" s="584"/>
      <c r="J118" s="593"/>
      <c r="K118" s="577"/>
      <c r="L118" s="577"/>
      <c r="M118" s="577"/>
      <c r="N118" s="555"/>
    </row>
    <row r="119" spans="1:14" x14ac:dyDescent="0.25">
      <c r="A119" s="665">
        <v>4.0599999999999996</v>
      </c>
      <c r="B119" s="666" t="s">
        <v>558</v>
      </c>
      <c r="C119" s="665">
        <v>35</v>
      </c>
      <c r="D119" s="667" t="s">
        <v>54</v>
      </c>
      <c r="E119" s="668">
        <v>1441.41</v>
      </c>
      <c r="F119" s="668">
        <v>50449.36</v>
      </c>
      <c r="G119" s="573"/>
      <c r="H119" s="584"/>
      <c r="I119" s="584"/>
      <c r="J119" s="593"/>
      <c r="K119" s="577"/>
      <c r="L119" s="577"/>
      <c r="M119" s="577"/>
      <c r="N119" s="555"/>
    </row>
    <row r="120" spans="1:14" x14ac:dyDescent="0.25">
      <c r="A120" s="662"/>
      <c r="B120" s="669" t="s">
        <v>34</v>
      </c>
      <c r="C120" s="669"/>
      <c r="D120" s="670"/>
      <c r="E120" s="669"/>
      <c r="F120" s="671">
        <f>SUM(F114:F119)</f>
        <v>3296854.62</v>
      </c>
      <c r="G120" s="573"/>
      <c r="H120" s="584"/>
      <c r="I120" s="584"/>
      <c r="J120" s="593"/>
      <c r="K120" s="577"/>
      <c r="L120" s="577"/>
      <c r="M120" s="577"/>
      <c r="N120" s="555"/>
    </row>
    <row r="121" spans="1:14" x14ac:dyDescent="0.25">
      <c r="A121" s="664">
        <v>5</v>
      </c>
      <c r="B121" s="660" t="s">
        <v>559</v>
      </c>
      <c r="C121" s="661"/>
      <c r="D121" s="662"/>
      <c r="E121" s="661"/>
      <c r="F121" s="663"/>
      <c r="G121" s="573"/>
      <c r="H121" s="584"/>
      <c r="I121" s="584"/>
      <c r="J121" s="593"/>
      <c r="K121" s="577"/>
      <c r="L121" s="577"/>
      <c r="M121" s="577"/>
      <c r="N121" s="555"/>
    </row>
    <row r="122" spans="1:14" x14ac:dyDescent="0.25">
      <c r="A122" s="665">
        <v>5.01</v>
      </c>
      <c r="B122" s="666" t="s">
        <v>560</v>
      </c>
      <c r="C122" s="665">
        <v>590</v>
      </c>
      <c r="D122" s="667" t="s">
        <v>54</v>
      </c>
      <c r="E122" s="668">
        <v>1800.51</v>
      </c>
      <c r="F122" s="668">
        <v>1062300.8999999999</v>
      </c>
      <c r="G122" s="573"/>
      <c r="H122" s="584"/>
      <c r="I122" s="584"/>
      <c r="J122" s="593"/>
      <c r="K122" s="577"/>
      <c r="L122" s="577"/>
      <c r="M122" s="577"/>
      <c r="N122" s="555"/>
    </row>
    <row r="123" spans="1:14" x14ac:dyDescent="0.25">
      <c r="A123" s="665">
        <v>5.0199999999999996</v>
      </c>
      <c r="B123" s="666" t="s">
        <v>561</v>
      </c>
      <c r="C123" s="665">
        <v>265</v>
      </c>
      <c r="D123" s="667" t="s">
        <v>67</v>
      </c>
      <c r="E123" s="673">
        <v>277.51</v>
      </c>
      <c r="F123" s="668">
        <v>73540.149999999994</v>
      </c>
      <c r="G123" s="573"/>
      <c r="H123" s="584"/>
      <c r="I123" s="584"/>
      <c r="J123" s="593"/>
      <c r="K123" s="577"/>
      <c r="L123" s="577"/>
      <c r="M123" s="577"/>
      <c r="N123" s="555"/>
    </row>
    <row r="124" spans="1:14" x14ac:dyDescent="0.25">
      <c r="A124" s="665">
        <v>5.03</v>
      </c>
      <c r="B124" s="666" t="s">
        <v>562</v>
      </c>
      <c r="C124" s="665">
        <v>35</v>
      </c>
      <c r="D124" s="667" t="s">
        <v>54</v>
      </c>
      <c r="E124" s="668">
        <v>1948.43</v>
      </c>
      <c r="F124" s="668">
        <v>68195.05</v>
      </c>
      <c r="G124" s="573"/>
      <c r="H124" s="584"/>
      <c r="I124" s="584"/>
      <c r="J124" s="593"/>
      <c r="K124" s="577"/>
      <c r="L124" s="577"/>
      <c r="M124" s="577"/>
      <c r="N124" s="555"/>
    </row>
    <row r="125" spans="1:14" x14ac:dyDescent="0.25">
      <c r="A125" s="662"/>
      <c r="B125" s="669" t="s">
        <v>34</v>
      </c>
      <c r="C125" s="669"/>
      <c r="D125" s="670"/>
      <c r="E125" s="669"/>
      <c r="F125" s="671">
        <f>SUM(F122:F124)</f>
        <v>1204036.0999999999</v>
      </c>
      <c r="G125" s="573"/>
      <c r="H125" s="584"/>
      <c r="I125" s="584"/>
      <c r="J125" s="593"/>
      <c r="K125" s="577"/>
      <c r="L125" s="577"/>
      <c r="M125" s="577"/>
      <c r="N125" s="555"/>
    </row>
    <row r="126" spans="1:14" x14ac:dyDescent="0.25">
      <c r="A126" s="664">
        <v>6</v>
      </c>
      <c r="B126" s="660" t="s">
        <v>563</v>
      </c>
      <c r="C126" s="661"/>
      <c r="D126" s="662"/>
      <c r="E126" s="661"/>
      <c r="F126" s="663"/>
      <c r="G126" s="573"/>
      <c r="H126" s="584"/>
      <c r="I126" s="584"/>
      <c r="J126" s="593"/>
      <c r="K126" s="577"/>
      <c r="L126" s="577"/>
      <c r="M126" s="577"/>
      <c r="N126" s="555"/>
    </row>
    <row r="127" spans="1:14" x14ac:dyDescent="0.25">
      <c r="A127" s="665">
        <v>6.01</v>
      </c>
      <c r="B127" s="666" t="s">
        <v>564</v>
      </c>
      <c r="C127" s="665">
        <v>3</v>
      </c>
      <c r="D127" s="667" t="s">
        <v>413</v>
      </c>
      <c r="E127" s="668">
        <v>40655.199999999997</v>
      </c>
      <c r="F127" s="668">
        <v>121965.6</v>
      </c>
      <c r="G127" s="573"/>
      <c r="H127" s="584"/>
      <c r="I127" s="584"/>
      <c r="J127" s="593"/>
      <c r="K127" s="577"/>
      <c r="L127" s="577"/>
      <c r="M127" s="577"/>
      <c r="N127" s="555"/>
    </row>
    <row r="128" spans="1:14" x14ac:dyDescent="0.25">
      <c r="A128" s="665">
        <v>6.02</v>
      </c>
      <c r="B128" s="666" t="s">
        <v>565</v>
      </c>
      <c r="C128" s="665">
        <v>3</v>
      </c>
      <c r="D128" s="667" t="s">
        <v>413</v>
      </c>
      <c r="E128" s="668">
        <v>25259.82</v>
      </c>
      <c r="F128" s="668">
        <v>75779.460000000006</v>
      </c>
      <c r="G128" s="573"/>
      <c r="H128" s="584"/>
      <c r="I128" s="584"/>
      <c r="J128" s="593"/>
      <c r="K128" s="577"/>
      <c r="L128" s="577"/>
      <c r="M128" s="577"/>
      <c r="N128" s="555"/>
    </row>
    <row r="129" spans="1:14" x14ac:dyDescent="0.25">
      <c r="A129" s="665">
        <v>6.03</v>
      </c>
      <c r="B129" s="666" t="s">
        <v>566</v>
      </c>
      <c r="C129" s="665">
        <v>1</v>
      </c>
      <c r="D129" s="667" t="s">
        <v>413</v>
      </c>
      <c r="E129" s="668">
        <v>19857.84</v>
      </c>
      <c r="F129" s="668">
        <v>19857.84</v>
      </c>
      <c r="G129" s="573"/>
      <c r="H129" s="584"/>
      <c r="I129" s="584"/>
      <c r="J129" s="593"/>
      <c r="K129" s="577"/>
      <c r="L129" s="577"/>
      <c r="M129" s="577"/>
      <c r="N129" s="555"/>
    </row>
    <row r="130" spans="1:14" x14ac:dyDescent="0.25">
      <c r="A130" s="662"/>
      <c r="B130" s="669" t="s">
        <v>34</v>
      </c>
      <c r="C130" s="669"/>
      <c r="D130" s="670"/>
      <c r="E130" s="669"/>
      <c r="F130" s="671">
        <f>SUM(F127:F129)</f>
        <v>217602.9</v>
      </c>
      <c r="G130" s="573"/>
      <c r="H130" s="584"/>
      <c r="I130" s="584"/>
      <c r="J130" s="593"/>
      <c r="K130" s="577"/>
      <c r="L130" s="577"/>
      <c r="M130" s="577"/>
      <c r="N130" s="555"/>
    </row>
    <row r="131" spans="1:14" x14ac:dyDescent="0.25">
      <c r="A131" s="664">
        <v>7</v>
      </c>
      <c r="B131" s="660" t="s">
        <v>567</v>
      </c>
      <c r="C131" s="661"/>
      <c r="D131" s="662"/>
      <c r="E131" s="661"/>
      <c r="F131" s="663"/>
      <c r="G131" s="573"/>
      <c r="H131" s="584"/>
      <c r="I131" s="584"/>
      <c r="J131" s="593"/>
      <c r="K131" s="577"/>
      <c r="L131" s="577"/>
      <c r="M131" s="577"/>
      <c r="N131" s="555"/>
    </row>
    <row r="132" spans="1:14" x14ac:dyDescent="0.25">
      <c r="A132" s="665">
        <v>7.01</v>
      </c>
      <c r="B132" s="666" t="s">
        <v>568</v>
      </c>
      <c r="C132" s="665">
        <v>10.34</v>
      </c>
      <c r="D132" s="667" t="s">
        <v>555</v>
      </c>
      <c r="E132" s="673">
        <v>882.05</v>
      </c>
      <c r="F132" s="668">
        <v>9120.4</v>
      </c>
      <c r="G132" s="573"/>
      <c r="H132" s="584"/>
      <c r="I132" s="584"/>
      <c r="J132" s="593"/>
      <c r="K132" s="577"/>
      <c r="L132" s="577"/>
      <c r="M132" s="577"/>
      <c r="N132" s="555"/>
    </row>
    <row r="133" spans="1:14" x14ac:dyDescent="0.25">
      <c r="A133" s="662"/>
      <c r="B133" s="669" t="s">
        <v>34</v>
      </c>
      <c r="C133" s="669"/>
      <c r="D133" s="670"/>
      <c r="E133" s="669"/>
      <c r="F133" s="671">
        <f>F132</f>
        <v>9120.4</v>
      </c>
      <c r="G133" s="573"/>
      <c r="H133" s="584"/>
      <c r="I133" s="584"/>
      <c r="J133" s="593"/>
      <c r="K133" s="577"/>
      <c r="L133" s="577"/>
      <c r="M133" s="577"/>
      <c r="N133" s="555"/>
    </row>
    <row r="134" spans="1:14" x14ac:dyDescent="0.25">
      <c r="A134" s="664">
        <v>8</v>
      </c>
      <c r="B134" s="660" t="s">
        <v>569</v>
      </c>
      <c r="C134" s="661"/>
      <c r="D134" s="662"/>
      <c r="E134" s="661"/>
      <c r="F134" s="663"/>
      <c r="G134" s="573"/>
      <c r="H134" s="584"/>
      <c r="I134" s="584"/>
      <c r="J134" s="593"/>
      <c r="K134" s="577"/>
      <c r="L134" s="577"/>
      <c r="M134" s="577"/>
      <c r="N134" s="555"/>
    </row>
    <row r="135" spans="1:14" x14ac:dyDescent="0.25">
      <c r="A135" s="665">
        <v>8.01</v>
      </c>
      <c r="B135" s="666" t="s">
        <v>570</v>
      </c>
      <c r="C135" s="665">
        <v>14.96</v>
      </c>
      <c r="D135" s="667" t="s">
        <v>67</v>
      </c>
      <c r="E135" s="668">
        <v>2764.21</v>
      </c>
      <c r="F135" s="668">
        <v>41352.58</v>
      </c>
      <c r="G135" s="573"/>
      <c r="H135" s="584"/>
      <c r="I135" s="584"/>
      <c r="J135" s="593"/>
      <c r="K135" s="577"/>
      <c r="L135" s="577"/>
      <c r="M135" s="577"/>
      <c r="N135" s="555"/>
    </row>
    <row r="136" spans="1:14" x14ac:dyDescent="0.25">
      <c r="A136" s="665">
        <v>8.02</v>
      </c>
      <c r="B136" s="666" t="s">
        <v>571</v>
      </c>
      <c r="C136" s="665">
        <v>4</v>
      </c>
      <c r="D136" s="667" t="s">
        <v>54</v>
      </c>
      <c r="E136" s="668">
        <v>1800.51</v>
      </c>
      <c r="F136" s="668">
        <v>7202.04</v>
      </c>
      <c r="G136" s="573"/>
      <c r="H136" s="584"/>
      <c r="I136" s="584"/>
      <c r="J136" s="593"/>
      <c r="K136" s="577"/>
      <c r="L136" s="577"/>
      <c r="M136" s="577"/>
      <c r="N136" s="555"/>
    </row>
    <row r="137" spans="1:14" x14ac:dyDescent="0.25">
      <c r="A137" s="662"/>
      <c r="B137" s="669" t="s">
        <v>34</v>
      </c>
      <c r="C137" s="669"/>
      <c r="D137" s="670"/>
      <c r="E137" s="669"/>
      <c r="F137" s="671">
        <f>SUM(F135:F136)</f>
        <v>48554.62</v>
      </c>
      <c r="G137" s="573"/>
      <c r="H137" s="584"/>
      <c r="I137" s="584"/>
      <c r="J137" s="593"/>
      <c r="K137" s="577"/>
      <c r="L137" s="577"/>
      <c r="M137" s="577"/>
      <c r="N137" s="555"/>
    </row>
    <row r="138" spans="1:14" x14ac:dyDescent="0.25">
      <c r="A138" s="664">
        <v>9</v>
      </c>
      <c r="B138" s="660" t="s">
        <v>345</v>
      </c>
      <c r="C138" s="661"/>
      <c r="D138" s="662"/>
      <c r="E138" s="661"/>
      <c r="F138" s="663"/>
      <c r="G138" s="573"/>
      <c r="H138" s="584"/>
      <c r="I138" s="584"/>
      <c r="J138" s="593"/>
      <c r="K138" s="577"/>
      <c r="L138" s="577"/>
      <c r="M138" s="577"/>
      <c r="N138" s="555"/>
    </row>
    <row r="139" spans="1:14" x14ac:dyDescent="0.25">
      <c r="A139" s="665">
        <v>9.01</v>
      </c>
      <c r="B139" s="666" t="s">
        <v>572</v>
      </c>
      <c r="C139" s="672">
        <v>1621.52</v>
      </c>
      <c r="D139" s="667" t="s">
        <v>54</v>
      </c>
      <c r="E139" s="673">
        <v>300.42</v>
      </c>
      <c r="F139" s="668">
        <v>487137.04</v>
      </c>
      <c r="G139" s="573"/>
      <c r="H139" s="584"/>
      <c r="I139" s="584"/>
      <c r="J139" s="593"/>
      <c r="K139" s="577"/>
      <c r="L139" s="577"/>
      <c r="M139" s="577"/>
      <c r="N139" s="555"/>
    </row>
    <row r="140" spans="1:14" x14ac:dyDescent="0.25">
      <c r="A140" s="662"/>
      <c r="B140" s="669" t="s">
        <v>34</v>
      </c>
      <c r="C140" s="669"/>
      <c r="D140" s="670"/>
      <c r="E140" s="669"/>
      <c r="F140" s="671">
        <f>F139</f>
        <v>487137.04</v>
      </c>
      <c r="G140" s="573"/>
      <c r="H140" s="584"/>
      <c r="I140" s="584"/>
      <c r="J140" s="593"/>
      <c r="K140" s="577"/>
      <c r="L140" s="577"/>
      <c r="M140" s="577"/>
      <c r="N140" s="555"/>
    </row>
    <row r="141" spans="1:14" x14ac:dyDescent="0.25">
      <c r="A141" s="664">
        <v>10</v>
      </c>
      <c r="B141" s="660" t="s">
        <v>573</v>
      </c>
      <c r="C141" s="661"/>
      <c r="D141" s="662"/>
      <c r="E141" s="661"/>
      <c r="F141" s="663"/>
      <c r="G141" s="573"/>
      <c r="H141" s="584"/>
      <c r="I141" s="584"/>
      <c r="J141" s="593"/>
      <c r="K141" s="577"/>
      <c r="L141" s="577"/>
      <c r="M141" s="577"/>
      <c r="N141" s="555"/>
    </row>
    <row r="142" spans="1:14" x14ac:dyDescent="0.25">
      <c r="A142" s="665">
        <v>10.01</v>
      </c>
      <c r="B142" s="666" t="s">
        <v>574</v>
      </c>
      <c r="C142" s="661"/>
      <c r="D142" s="662"/>
      <c r="E142" s="661"/>
      <c r="F142" s="663"/>
      <c r="G142" s="573"/>
      <c r="H142" s="584"/>
      <c r="I142" s="584"/>
      <c r="J142" s="593"/>
      <c r="K142" s="577"/>
      <c r="L142" s="577"/>
      <c r="M142" s="577"/>
      <c r="N142" s="555"/>
    </row>
    <row r="143" spans="1:14" x14ac:dyDescent="0.25">
      <c r="A143" s="665">
        <v>10.02</v>
      </c>
      <c r="B143" s="666" t="s">
        <v>575</v>
      </c>
      <c r="C143" s="665">
        <v>5.4</v>
      </c>
      <c r="D143" s="667" t="s">
        <v>54</v>
      </c>
      <c r="E143" s="668">
        <v>6543.33</v>
      </c>
      <c r="F143" s="668">
        <v>35334</v>
      </c>
      <c r="G143" s="573"/>
      <c r="H143" s="584"/>
      <c r="I143" s="584"/>
      <c r="J143" s="593"/>
      <c r="K143" s="577"/>
      <c r="L143" s="577"/>
      <c r="M143" s="577"/>
      <c r="N143" s="555"/>
    </row>
    <row r="144" spans="1:14" x14ac:dyDescent="0.25">
      <c r="A144" s="665">
        <v>10.029999999999999</v>
      </c>
      <c r="B144" s="666" t="s">
        <v>576</v>
      </c>
      <c r="C144" s="665">
        <v>6</v>
      </c>
      <c r="D144" s="667" t="s">
        <v>413</v>
      </c>
      <c r="E144" s="668">
        <v>10994.43</v>
      </c>
      <c r="F144" s="668">
        <v>65966.58</v>
      </c>
      <c r="G144" s="573"/>
      <c r="H144" s="584"/>
      <c r="I144" s="584"/>
      <c r="J144" s="593"/>
      <c r="K144" s="577"/>
      <c r="L144" s="577"/>
      <c r="M144" s="577"/>
      <c r="N144" s="555"/>
    </row>
    <row r="145" spans="1:14" x14ac:dyDescent="0.25">
      <c r="A145" s="665">
        <v>10.039999999999999</v>
      </c>
      <c r="B145" s="666" t="s">
        <v>577</v>
      </c>
      <c r="C145" s="665">
        <v>8</v>
      </c>
      <c r="D145" s="667" t="s">
        <v>413</v>
      </c>
      <c r="E145" s="668">
        <v>12551.71</v>
      </c>
      <c r="F145" s="668">
        <v>100413.68</v>
      </c>
      <c r="G145" s="573"/>
      <c r="H145" s="584"/>
      <c r="I145" s="584"/>
      <c r="J145" s="593"/>
      <c r="K145" s="577"/>
      <c r="L145" s="577"/>
      <c r="M145" s="577"/>
      <c r="N145" s="555"/>
    </row>
    <row r="146" spans="1:14" x14ac:dyDescent="0.25">
      <c r="A146" s="665">
        <v>10.050000000000001</v>
      </c>
      <c r="B146" s="666" t="s">
        <v>578</v>
      </c>
      <c r="C146" s="665">
        <v>2</v>
      </c>
      <c r="D146" s="667" t="s">
        <v>413</v>
      </c>
      <c r="E146" s="668">
        <v>2783.77</v>
      </c>
      <c r="F146" s="668">
        <v>5567.54</v>
      </c>
      <c r="G146" s="573"/>
      <c r="H146" s="584"/>
      <c r="I146" s="584"/>
      <c r="J146" s="593"/>
      <c r="K146" s="577"/>
      <c r="L146" s="577"/>
      <c r="M146" s="577"/>
      <c r="N146" s="555"/>
    </row>
    <row r="147" spans="1:14" x14ac:dyDescent="0.25">
      <c r="A147" s="665">
        <v>10.06</v>
      </c>
      <c r="B147" s="666" t="s">
        <v>579</v>
      </c>
      <c r="C147" s="665">
        <v>2</v>
      </c>
      <c r="D147" s="667" t="s">
        <v>413</v>
      </c>
      <c r="E147" s="668">
        <v>10709.95</v>
      </c>
      <c r="F147" s="668">
        <v>21419.9</v>
      </c>
      <c r="G147" s="573"/>
      <c r="H147" s="584"/>
      <c r="I147" s="584"/>
      <c r="J147" s="593"/>
      <c r="K147" s="577"/>
      <c r="L147" s="577"/>
      <c r="M147" s="577"/>
      <c r="N147" s="555"/>
    </row>
    <row r="148" spans="1:14" x14ac:dyDescent="0.25">
      <c r="A148" s="665">
        <v>10.07</v>
      </c>
      <c r="B148" s="666" t="s">
        <v>597</v>
      </c>
      <c r="C148" s="665">
        <v>1</v>
      </c>
      <c r="D148" s="667" t="s">
        <v>413</v>
      </c>
      <c r="E148" s="668">
        <v>2239.4499999999998</v>
      </c>
      <c r="F148" s="668">
        <v>2239.4499999999998</v>
      </c>
      <c r="G148" s="573"/>
      <c r="H148" s="584"/>
      <c r="I148" s="584"/>
      <c r="J148" s="593"/>
      <c r="K148" s="577"/>
      <c r="L148" s="577"/>
      <c r="M148" s="577"/>
      <c r="N148" s="555"/>
    </row>
    <row r="149" spans="1:14" x14ac:dyDescent="0.25">
      <c r="A149" s="665">
        <v>10.08</v>
      </c>
      <c r="B149" s="666" t="s">
        <v>581</v>
      </c>
      <c r="C149" s="665">
        <v>1</v>
      </c>
      <c r="D149" s="667" t="s">
        <v>33</v>
      </c>
      <c r="E149" s="668">
        <v>135000</v>
      </c>
      <c r="F149" s="668">
        <v>135000</v>
      </c>
      <c r="G149" s="573"/>
      <c r="H149" s="584"/>
      <c r="I149" s="584"/>
      <c r="J149" s="593"/>
      <c r="K149" s="577"/>
      <c r="L149" s="577"/>
      <c r="M149" s="577"/>
      <c r="N149" s="555"/>
    </row>
    <row r="150" spans="1:14" x14ac:dyDescent="0.25">
      <c r="A150" s="665">
        <v>10.09</v>
      </c>
      <c r="B150" s="666" t="s">
        <v>582</v>
      </c>
      <c r="C150" s="661"/>
      <c r="D150" s="662"/>
      <c r="E150" s="661"/>
      <c r="F150" s="663"/>
      <c r="G150" s="573"/>
      <c r="H150" s="584"/>
      <c r="I150" s="584"/>
      <c r="J150" s="593"/>
      <c r="K150" s="577"/>
      <c r="L150" s="577"/>
      <c r="M150" s="577"/>
      <c r="N150" s="555"/>
    </row>
    <row r="151" spans="1:14" x14ac:dyDescent="0.25">
      <c r="A151" s="665">
        <v>10.1</v>
      </c>
      <c r="B151" s="666" t="s">
        <v>583</v>
      </c>
      <c r="C151" s="665">
        <v>10</v>
      </c>
      <c r="D151" s="667" t="s">
        <v>242</v>
      </c>
      <c r="E151" s="668">
        <v>2955</v>
      </c>
      <c r="F151" s="668">
        <v>29550</v>
      </c>
      <c r="G151" s="573"/>
      <c r="H151" s="584"/>
      <c r="I151" s="584"/>
      <c r="J151" s="593"/>
      <c r="K151" s="577"/>
      <c r="L151" s="577"/>
      <c r="M151" s="577"/>
      <c r="N151" s="555"/>
    </row>
    <row r="152" spans="1:14" x14ac:dyDescent="0.25">
      <c r="A152" s="665">
        <v>10.11</v>
      </c>
      <c r="B152" s="666" t="s">
        <v>575</v>
      </c>
      <c r="C152" s="665">
        <v>1.2</v>
      </c>
      <c r="D152" s="667" t="s">
        <v>54</v>
      </c>
      <c r="E152" s="668">
        <v>6790</v>
      </c>
      <c r="F152" s="668">
        <v>8148</v>
      </c>
      <c r="G152" s="573"/>
      <c r="H152" s="584"/>
      <c r="I152" s="584"/>
      <c r="J152" s="593"/>
      <c r="K152" s="577"/>
      <c r="L152" s="577"/>
      <c r="M152" s="577"/>
      <c r="N152" s="555"/>
    </row>
    <row r="153" spans="1:14" x14ac:dyDescent="0.25">
      <c r="A153" s="665">
        <v>10.119999999999999</v>
      </c>
      <c r="B153" s="666" t="s">
        <v>584</v>
      </c>
      <c r="C153" s="665">
        <v>1</v>
      </c>
      <c r="D153" s="667" t="s">
        <v>413</v>
      </c>
      <c r="E153" s="668">
        <v>14106.81</v>
      </c>
      <c r="F153" s="668">
        <v>14106.81</v>
      </c>
      <c r="G153" s="573"/>
      <c r="H153" s="584"/>
      <c r="I153" s="584"/>
      <c r="J153" s="593"/>
      <c r="K153" s="577"/>
      <c r="L153" s="577"/>
      <c r="M153" s="577"/>
      <c r="N153" s="555"/>
    </row>
    <row r="154" spans="1:14" x14ac:dyDescent="0.25">
      <c r="A154" s="665">
        <v>10.130000000000001</v>
      </c>
      <c r="B154" s="666" t="s">
        <v>597</v>
      </c>
      <c r="C154" s="665">
        <v>1</v>
      </c>
      <c r="D154" s="667" t="s">
        <v>413</v>
      </c>
      <c r="E154" s="668">
        <v>2239.4499999999998</v>
      </c>
      <c r="F154" s="668">
        <v>2239.4499999999998</v>
      </c>
      <c r="G154" s="573"/>
      <c r="H154" s="584"/>
      <c r="I154" s="584"/>
      <c r="J154" s="593"/>
      <c r="K154" s="577"/>
      <c r="L154" s="577"/>
      <c r="M154" s="577"/>
      <c r="N154" s="555"/>
    </row>
    <row r="155" spans="1:14" x14ac:dyDescent="0.25">
      <c r="A155" s="662"/>
      <c r="B155" s="669" t="s">
        <v>34</v>
      </c>
      <c r="C155" s="669"/>
      <c r="D155" s="670"/>
      <c r="E155" s="669"/>
      <c r="F155" s="671">
        <f>SUM(F143:F154)</f>
        <v>419985.41000000003</v>
      </c>
      <c r="G155" s="573"/>
      <c r="H155" s="584"/>
      <c r="I155" s="584"/>
      <c r="J155" s="593"/>
      <c r="K155" s="577"/>
      <c r="L155" s="577"/>
      <c r="M155" s="577"/>
      <c r="N155" s="555"/>
    </row>
    <row r="156" spans="1:14" x14ac:dyDescent="0.25">
      <c r="A156" s="664">
        <v>11</v>
      </c>
      <c r="B156" s="660" t="s">
        <v>586</v>
      </c>
      <c r="C156" s="661"/>
      <c r="D156" s="662"/>
      <c r="E156" s="661"/>
      <c r="F156" s="663"/>
      <c r="G156" s="573"/>
      <c r="H156" s="584"/>
      <c r="I156" s="584"/>
      <c r="J156" s="593"/>
      <c r="K156" s="577"/>
      <c r="L156" s="577"/>
      <c r="M156" s="577"/>
      <c r="N156" s="555"/>
    </row>
    <row r="157" spans="1:14" x14ac:dyDescent="0.25">
      <c r="A157" s="665">
        <v>11.01</v>
      </c>
      <c r="B157" s="666" t="s">
        <v>587</v>
      </c>
      <c r="C157" s="665">
        <v>50</v>
      </c>
      <c r="D157" s="667" t="s">
        <v>413</v>
      </c>
      <c r="E157" s="668">
        <v>1473.68</v>
      </c>
      <c r="F157" s="668">
        <v>73684</v>
      </c>
      <c r="G157" s="573"/>
      <c r="H157" s="584"/>
      <c r="I157" s="584"/>
      <c r="J157" s="593"/>
      <c r="K157" s="577"/>
      <c r="L157" s="577"/>
      <c r="M157" s="577"/>
      <c r="N157" s="555"/>
    </row>
    <row r="158" spans="1:14" x14ac:dyDescent="0.25">
      <c r="A158" s="665">
        <v>11.02</v>
      </c>
      <c r="B158" s="666" t="s">
        <v>588</v>
      </c>
      <c r="C158" s="665">
        <v>12</v>
      </c>
      <c r="D158" s="667" t="s">
        <v>413</v>
      </c>
      <c r="E158" s="668">
        <v>1586.98</v>
      </c>
      <c r="F158" s="668">
        <v>19043.71</v>
      </c>
      <c r="G158" s="573"/>
      <c r="H158" s="584"/>
      <c r="I158" s="584"/>
      <c r="J158" s="593"/>
      <c r="K158" s="577"/>
      <c r="L158" s="577"/>
      <c r="M158" s="577"/>
      <c r="N158" s="555"/>
    </row>
    <row r="159" spans="1:14" x14ac:dyDescent="0.25">
      <c r="A159" s="665">
        <v>11.03</v>
      </c>
      <c r="B159" s="666" t="s">
        <v>589</v>
      </c>
      <c r="C159" s="665">
        <v>2</v>
      </c>
      <c r="D159" s="667" t="s">
        <v>413</v>
      </c>
      <c r="E159" s="668">
        <v>2082.37</v>
      </c>
      <c r="F159" s="668">
        <v>4164.74</v>
      </c>
      <c r="G159" s="573"/>
      <c r="H159" s="584"/>
      <c r="I159" s="584"/>
      <c r="J159" s="593"/>
      <c r="K159" s="577"/>
      <c r="L159" s="577"/>
      <c r="M159" s="577"/>
      <c r="N159" s="555"/>
    </row>
    <row r="160" spans="1:14" x14ac:dyDescent="0.25">
      <c r="A160" s="665">
        <v>11.04</v>
      </c>
      <c r="B160" s="666" t="s">
        <v>590</v>
      </c>
      <c r="C160" s="665">
        <v>1</v>
      </c>
      <c r="D160" s="667" t="s">
        <v>413</v>
      </c>
      <c r="E160" s="668">
        <v>2452.84</v>
      </c>
      <c r="F160" s="668">
        <v>2452.84</v>
      </c>
      <c r="G160" s="573"/>
      <c r="H160" s="584"/>
      <c r="I160" s="584"/>
      <c r="J160" s="593"/>
      <c r="K160" s="577"/>
      <c r="L160" s="577"/>
      <c r="M160" s="577"/>
      <c r="N160" s="555"/>
    </row>
    <row r="161" spans="1:14" x14ac:dyDescent="0.25">
      <c r="A161" s="665">
        <v>11.05</v>
      </c>
      <c r="B161" s="666" t="s">
        <v>591</v>
      </c>
      <c r="C161" s="665">
        <v>2</v>
      </c>
      <c r="D161" s="667" t="s">
        <v>413</v>
      </c>
      <c r="E161" s="668">
        <v>1944.31</v>
      </c>
      <c r="F161" s="668">
        <v>3888.62</v>
      </c>
      <c r="G161" s="573"/>
      <c r="H161" s="584"/>
      <c r="I161" s="584"/>
      <c r="J161" s="593"/>
      <c r="K161" s="577"/>
      <c r="L161" s="577"/>
      <c r="M161" s="577"/>
      <c r="N161" s="555"/>
    </row>
    <row r="162" spans="1:14" x14ac:dyDescent="0.25">
      <c r="A162" s="665">
        <v>11.06</v>
      </c>
      <c r="B162" s="666" t="s">
        <v>592</v>
      </c>
      <c r="C162" s="665">
        <v>46</v>
      </c>
      <c r="D162" s="667" t="s">
        <v>413</v>
      </c>
      <c r="E162" s="668">
        <v>1859.58</v>
      </c>
      <c r="F162" s="668">
        <v>85540.68</v>
      </c>
      <c r="G162" s="573"/>
      <c r="H162" s="584"/>
      <c r="I162" s="584"/>
      <c r="J162" s="593"/>
      <c r="K162" s="577"/>
      <c r="L162" s="577"/>
      <c r="M162" s="577"/>
      <c r="N162" s="555"/>
    </row>
    <row r="163" spans="1:14" x14ac:dyDescent="0.25">
      <c r="A163" s="665">
        <v>11.07</v>
      </c>
      <c r="B163" s="666" t="s">
        <v>593</v>
      </c>
      <c r="C163" s="665">
        <v>14</v>
      </c>
      <c r="D163" s="667" t="s">
        <v>413</v>
      </c>
      <c r="E163" s="668">
        <v>3945.79</v>
      </c>
      <c r="F163" s="668">
        <v>55241.06</v>
      </c>
      <c r="G163" s="573"/>
      <c r="H163" s="584"/>
      <c r="I163" s="584"/>
      <c r="J163" s="593"/>
      <c r="K163" s="577"/>
      <c r="L163" s="577"/>
      <c r="M163" s="577"/>
      <c r="N163" s="555"/>
    </row>
    <row r="164" spans="1:14" x14ac:dyDescent="0.25">
      <c r="A164" s="665">
        <v>11.08</v>
      </c>
      <c r="B164" s="666" t="s">
        <v>594</v>
      </c>
      <c r="C164" s="665">
        <v>36</v>
      </c>
      <c r="D164" s="667" t="s">
        <v>413</v>
      </c>
      <c r="E164" s="668">
        <v>1368.29</v>
      </c>
      <c r="F164" s="668">
        <v>49258.44</v>
      </c>
      <c r="G164" s="573"/>
      <c r="H164" s="584"/>
      <c r="I164" s="584"/>
      <c r="J164" s="593"/>
      <c r="K164" s="577"/>
      <c r="L164" s="577"/>
      <c r="M164" s="577"/>
      <c r="N164" s="555"/>
    </row>
    <row r="165" spans="1:14" x14ac:dyDescent="0.25">
      <c r="A165" s="674">
        <v>11.09</v>
      </c>
      <c r="B165" s="675" t="s">
        <v>595</v>
      </c>
      <c r="C165" s="674">
        <v>1</v>
      </c>
      <c r="D165" s="676" t="s">
        <v>413</v>
      </c>
      <c r="E165" s="677">
        <v>16939.810000000001</v>
      </c>
      <c r="F165" s="677">
        <v>16939.810000000001</v>
      </c>
      <c r="G165" s="573"/>
      <c r="H165" s="584"/>
      <c r="I165" s="584"/>
      <c r="J165" s="593"/>
      <c r="K165" s="577"/>
      <c r="L165" s="577"/>
      <c r="M165" s="577"/>
      <c r="N165" s="555"/>
    </row>
    <row r="166" spans="1:14" x14ac:dyDescent="0.25">
      <c r="A166" s="650"/>
      <c r="B166" s="654" t="s">
        <v>34</v>
      </c>
      <c r="C166" s="655"/>
      <c r="D166" s="656"/>
      <c r="E166" s="657"/>
      <c r="F166" s="658">
        <f>SUM(F157:F165)</f>
        <v>310213.89999999997</v>
      </c>
      <c r="G166" s="573"/>
      <c r="H166" s="584"/>
      <c r="I166" s="584"/>
      <c r="J166" s="593"/>
      <c r="K166" s="577"/>
      <c r="L166" s="577"/>
      <c r="M166" s="577"/>
      <c r="N166" s="555"/>
    </row>
    <row r="167" spans="1:14" x14ac:dyDescent="0.25">
      <c r="A167" s="678" t="s">
        <v>476</v>
      </c>
      <c r="B167" s="679" t="s">
        <v>598</v>
      </c>
      <c r="C167" s="680"/>
      <c r="D167" s="681"/>
      <c r="E167" s="680"/>
      <c r="F167" s="682"/>
      <c r="G167" s="573"/>
      <c r="H167" s="584"/>
      <c r="I167" s="584"/>
      <c r="J167" s="593"/>
      <c r="K167" s="577"/>
      <c r="L167" s="577"/>
      <c r="M167" s="577"/>
      <c r="N167" s="555"/>
    </row>
    <row r="168" spans="1:14" x14ac:dyDescent="0.25">
      <c r="A168" s="665">
        <v>1</v>
      </c>
      <c r="B168" s="666" t="s">
        <v>535</v>
      </c>
      <c r="C168" s="661"/>
      <c r="D168" s="662"/>
      <c r="E168" s="661"/>
      <c r="F168" s="663"/>
      <c r="G168" s="573"/>
      <c r="H168" s="584"/>
      <c r="I168" s="584"/>
      <c r="J168" s="593"/>
      <c r="K168" s="577"/>
      <c r="L168" s="577"/>
      <c r="M168" s="577"/>
      <c r="N168" s="555"/>
    </row>
    <row r="169" spans="1:14" x14ac:dyDescent="0.25">
      <c r="A169" s="665">
        <v>1.01</v>
      </c>
      <c r="B169" s="666" t="s">
        <v>538</v>
      </c>
      <c r="C169" s="665">
        <v>12.96</v>
      </c>
      <c r="D169" s="667" t="s">
        <v>39</v>
      </c>
      <c r="E169" s="668">
        <v>28921.24</v>
      </c>
      <c r="F169" s="668">
        <v>374819.27</v>
      </c>
      <c r="G169" s="573"/>
      <c r="H169" s="584">
        <f>C169*0.8</f>
        <v>10.368000000000002</v>
      </c>
      <c r="I169" s="584">
        <f t="shared" ref="I169:I173" si="51">G169+H169</f>
        <v>10.368000000000002</v>
      </c>
      <c r="J169" s="585">
        <f t="shared" ref="J169:J173" si="52">I169/C169</f>
        <v>0.80000000000000016</v>
      </c>
      <c r="K169" s="577"/>
      <c r="L169" s="577">
        <f>H169*E169</f>
        <v>299855.41632000008</v>
      </c>
      <c r="M169" s="577">
        <f t="shared" ref="M169:M174" si="53">K169+L169</f>
        <v>299855.41632000008</v>
      </c>
      <c r="N169" s="555"/>
    </row>
    <row r="170" spans="1:14" x14ac:dyDescent="0.25">
      <c r="A170" s="665">
        <v>1.02</v>
      </c>
      <c r="B170" s="666" t="s">
        <v>540</v>
      </c>
      <c r="C170" s="665">
        <v>35.380000000000003</v>
      </c>
      <c r="D170" s="667" t="s">
        <v>39</v>
      </c>
      <c r="E170" s="668">
        <v>19346.84</v>
      </c>
      <c r="F170" s="668">
        <v>684491.13</v>
      </c>
      <c r="G170" s="573"/>
      <c r="H170" s="584">
        <f t="shared" ref="H170:H173" si="54">C170*0.8</f>
        <v>28.304000000000002</v>
      </c>
      <c r="I170" s="584">
        <f t="shared" si="51"/>
        <v>28.304000000000002</v>
      </c>
      <c r="J170" s="585">
        <f t="shared" si="52"/>
        <v>0.8</v>
      </c>
      <c r="K170" s="577"/>
      <c r="L170" s="577">
        <f t="shared" ref="L170:L173" si="55">H170*E170</f>
        <v>547592.9593600001</v>
      </c>
      <c r="M170" s="577">
        <f t="shared" si="53"/>
        <v>547592.9593600001</v>
      </c>
      <c r="N170" s="555"/>
    </row>
    <row r="171" spans="1:14" x14ac:dyDescent="0.25">
      <c r="A171" s="665">
        <v>1.03</v>
      </c>
      <c r="B171" s="666" t="s">
        <v>541</v>
      </c>
      <c r="C171" s="665">
        <v>19.13</v>
      </c>
      <c r="D171" s="667" t="s">
        <v>39</v>
      </c>
      <c r="E171" s="668">
        <v>29188.959999999999</v>
      </c>
      <c r="F171" s="668">
        <v>558238.86</v>
      </c>
      <c r="G171" s="573"/>
      <c r="H171" s="584">
        <f t="shared" si="54"/>
        <v>15.304</v>
      </c>
      <c r="I171" s="584">
        <f t="shared" si="51"/>
        <v>15.304</v>
      </c>
      <c r="J171" s="585">
        <f t="shared" si="52"/>
        <v>0.8</v>
      </c>
      <c r="K171" s="577"/>
      <c r="L171" s="577">
        <f t="shared" si="55"/>
        <v>446707.84383999999</v>
      </c>
      <c r="M171" s="577">
        <f t="shared" si="53"/>
        <v>446707.84383999999</v>
      </c>
      <c r="N171" s="555"/>
    </row>
    <row r="172" spans="1:14" x14ac:dyDescent="0.25">
      <c r="A172" s="665">
        <v>1.04</v>
      </c>
      <c r="B172" s="666" t="s">
        <v>542</v>
      </c>
      <c r="C172" s="665">
        <v>2.38</v>
      </c>
      <c r="D172" s="667" t="s">
        <v>39</v>
      </c>
      <c r="E172" s="668">
        <v>43456.03</v>
      </c>
      <c r="F172" s="668">
        <v>103425.35</v>
      </c>
      <c r="G172" s="573"/>
      <c r="H172" s="584">
        <f t="shared" si="54"/>
        <v>1.9039999999999999</v>
      </c>
      <c r="I172" s="584">
        <f t="shared" si="51"/>
        <v>1.9039999999999999</v>
      </c>
      <c r="J172" s="585">
        <f t="shared" si="52"/>
        <v>0.8</v>
      </c>
      <c r="K172" s="577"/>
      <c r="L172" s="577">
        <f t="shared" si="55"/>
        <v>82740.28112</v>
      </c>
      <c r="M172" s="577">
        <f t="shared" si="53"/>
        <v>82740.28112</v>
      </c>
      <c r="N172" s="555"/>
    </row>
    <row r="173" spans="1:14" x14ac:dyDescent="0.25">
      <c r="A173" s="665">
        <v>1.05</v>
      </c>
      <c r="B173" s="666" t="s">
        <v>544</v>
      </c>
      <c r="C173" s="665">
        <v>55.44</v>
      </c>
      <c r="D173" s="667" t="s">
        <v>39</v>
      </c>
      <c r="E173" s="668">
        <v>24931.97</v>
      </c>
      <c r="F173" s="668">
        <v>1382228.15</v>
      </c>
      <c r="G173" s="573"/>
      <c r="H173" s="584">
        <f t="shared" si="54"/>
        <v>44.352000000000004</v>
      </c>
      <c r="I173" s="584">
        <f t="shared" si="51"/>
        <v>44.352000000000004</v>
      </c>
      <c r="J173" s="585">
        <f t="shared" si="52"/>
        <v>0.80000000000000016</v>
      </c>
      <c r="K173" s="577"/>
      <c r="L173" s="577">
        <f t="shared" si="55"/>
        <v>1105782.7334400001</v>
      </c>
      <c r="M173" s="577">
        <f t="shared" si="53"/>
        <v>1105782.7334400001</v>
      </c>
      <c r="N173" s="555"/>
    </row>
    <row r="174" spans="1:14" x14ac:dyDescent="0.25">
      <c r="A174" s="662"/>
      <c r="B174" s="669" t="s">
        <v>34</v>
      </c>
      <c r="C174" s="683"/>
      <c r="D174" s="670"/>
      <c r="E174" s="669"/>
      <c r="F174" s="671">
        <f>SUM(F169:F173)</f>
        <v>3103202.76</v>
      </c>
      <c r="G174" s="573"/>
      <c r="H174" s="584"/>
      <c r="I174" s="584"/>
      <c r="J174" s="593"/>
      <c r="K174" s="577"/>
      <c r="L174" s="598">
        <f>SUM(L169:L173)</f>
        <v>2482679.2340800003</v>
      </c>
      <c r="M174" s="598">
        <f t="shared" si="53"/>
        <v>2482679.2340800003</v>
      </c>
      <c r="N174" s="555"/>
    </row>
    <row r="175" spans="1:14" x14ac:dyDescent="0.25">
      <c r="A175" s="664">
        <v>2</v>
      </c>
      <c r="B175" s="660" t="s">
        <v>545</v>
      </c>
      <c r="C175" s="661"/>
      <c r="D175" s="662"/>
      <c r="E175" s="661"/>
      <c r="F175" s="663"/>
      <c r="G175" s="573"/>
      <c r="H175" s="584"/>
      <c r="I175" s="584"/>
      <c r="J175" s="593"/>
      <c r="K175" s="577"/>
      <c r="L175" s="577"/>
      <c r="M175" s="577"/>
      <c r="N175" s="555"/>
    </row>
    <row r="176" spans="1:14" x14ac:dyDescent="0.25">
      <c r="A176" s="665">
        <v>2.0099999999999998</v>
      </c>
      <c r="B176" s="666" t="s">
        <v>546</v>
      </c>
      <c r="C176" s="665">
        <v>122.79</v>
      </c>
      <c r="D176" s="667" t="s">
        <v>54</v>
      </c>
      <c r="E176" s="668">
        <v>1479.5</v>
      </c>
      <c r="F176" s="668">
        <v>181667.81</v>
      </c>
      <c r="G176" s="573"/>
      <c r="H176" s="584"/>
      <c r="I176" s="584"/>
      <c r="J176" s="593"/>
      <c r="K176" s="577"/>
      <c r="L176" s="577"/>
      <c r="M176" s="577"/>
      <c r="N176" s="555"/>
    </row>
    <row r="177" spans="1:14" x14ac:dyDescent="0.25">
      <c r="A177" s="662"/>
      <c r="B177" s="669" t="s">
        <v>34</v>
      </c>
      <c r="C177" s="669"/>
      <c r="D177" s="670"/>
      <c r="E177" s="669"/>
      <c r="F177" s="671">
        <f>F176</f>
        <v>181667.81</v>
      </c>
      <c r="G177" s="573"/>
      <c r="H177" s="584"/>
      <c r="I177" s="584" t="s">
        <v>447</v>
      </c>
      <c r="J177" s="593"/>
      <c r="K177" s="577"/>
      <c r="L177" s="577"/>
      <c r="M177" s="577"/>
      <c r="N177" s="555"/>
    </row>
    <row r="178" spans="1:14" x14ac:dyDescent="0.25">
      <c r="A178" s="664">
        <v>3</v>
      </c>
      <c r="B178" s="660" t="s">
        <v>547</v>
      </c>
      <c r="C178" s="661"/>
      <c r="D178" s="662"/>
      <c r="E178" s="661"/>
      <c r="F178" s="663"/>
      <c r="G178" s="573"/>
      <c r="H178" s="584"/>
      <c r="I178" s="584"/>
      <c r="J178" s="593"/>
      <c r="K178" s="577"/>
      <c r="L178" s="577"/>
      <c r="M178" s="577"/>
      <c r="N178" s="555"/>
    </row>
    <row r="179" spans="1:14" x14ac:dyDescent="0.25">
      <c r="A179" s="665">
        <v>3.01</v>
      </c>
      <c r="B179" s="666" t="s">
        <v>548</v>
      </c>
      <c r="C179" s="672">
        <v>1102.0999999999999</v>
      </c>
      <c r="D179" s="667" t="s">
        <v>54</v>
      </c>
      <c r="E179" s="673">
        <v>64.19</v>
      </c>
      <c r="F179" s="668">
        <v>70743.8</v>
      </c>
      <c r="G179" s="573"/>
      <c r="H179" s="584"/>
      <c r="I179" s="584"/>
      <c r="J179" s="593"/>
      <c r="K179" s="577"/>
      <c r="L179" s="577"/>
      <c r="M179" s="577"/>
      <c r="N179" s="555"/>
    </row>
    <row r="180" spans="1:14" x14ac:dyDescent="0.25">
      <c r="A180" s="665">
        <v>3.02</v>
      </c>
      <c r="B180" s="666" t="s">
        <v>549</v>
      </c>
      <c r="C180" s="665">
        <v>245.58</v>
      </c>
      <c r="D180" s="667" t="s">
        <v>54</v>
      </c>
      <c r="E180" s="673">
        <v>461.37</v>
      </c>
      <c r="F180" s="668">
        <v>113303.24</v>
      </c>
      <c r="G180" s="573"/>
      <c r="H180" s="584"/>
      <c r="I180" s="584"/>
      <c r="J180" s="593"/>
      <c r="K180" s="577"/>
      <c r="L180" s="577"/>
      <c r="M180" s="577"/>
      <c r="N180" s="555"/>
    </row>
    <row r="181" spans="1:14" x14ac:dyDescent="0.25">
      <c r="A181" s="665">
        <v>3.03</v>
      </c>
      <c r="B181" s="666" t="s">
        <v>550</v>
      </c>
      <c r="C181" s="665">
        <v>27</v>
      </c>
      <c r="D181" s="667" t="s">
        <v>67</v>
      </c>
      <c r="E181" s="673">
        <v>137.16999999999999</v>
      </c>
      <c r="F181" s="668">
        <v>3703.59</v>
      </c>
      <c r="G181" s="573"/>
      <c r="H181" s="584"/>
      <c r="I181" s="584"/>
      <c r="J181" s="593"/>
      <c r="K181" s="577"/>
      <c r="L181" s="577"/>
      <c r="M181" s="577"/>
      <c r="N181" s="555"/>
    </row>
    <row r="182" spans="1:14" x14ac:dyDescent="0.25">
      <c r="A182" s="662"/>
      <c r="B182" s="669" t="s">
        <v>34</v>
      </c>
      <c r="C182" s="669"/>
      <c r="D182" s="670"/>
      <c r="E182" s="669"/>
      <c r="F182" s="671">
        <f>SUM(F179:F181)</f>
        <v>187750.63</v>
      </c>
      <c r="G182" s="573"/>
      <c r="H182" s="584"/>
      <c r="I182" s="584"/>
      <c r="J182" s="593"/>
      <c r="K182" s="577"/>
      <c r="L182" s="577"/>
      <c r="M182" s="577"/>
      <c r="N182" s="555"/>
    </row>
    <row r="183" spans="1:14" x14ac:dyDescent="0.25">
      <c r="A183" s="664">
        <v>4</v>
      </c>
      <c r="B183" s="660" t="s">
        <v>551</v>
      </c>
      <c r="C183" s="661"/>
      <c r="D183" s="662"/>
      <c r="E183" s="661"/>
      <c r="F183" s="663"/>
      <c r="G183" s="573"/>
      <c r="H183" s="584"/>
      <c r="I183" s="584"/>
      <c r="J183" s="593"/>
      <c r="K183" s="577"/>
      <c r="L183" s="577"/>
      <c r="M183" s="577"/>
      <c r="N183" s="555"/>
    </row>
    <row r="184" spans="1:14" x14ac:dyDescent="0.25">
      <c r="A184" s="665">
        <v>4.01</v>
      </c>
      <c r="B184" s="666" t="s">
        <v>552</v>
      </c>
      <c r="C184" s="665">
        <v>32</v>
      </c>
      <c r="D184" s="667" t="s">
        <v>54</v>
      </c>
      <c r="E184" s="668">
        <v>1798.75</v>
      </c>
      <c r="F184" s="668">
        <v>57560</v>
      </c>
      <c r="G184" s="573"/>
      <c r="H184" s="584"/>
      <c r="I184" s="584"/>
      <c r="J184" s="593"/>
      <c r="K184" s="577"/>
      <c r="L184" s="577"/>
      <c r="M184" s="577"/>
      <c r="N184" s="555"/>
    </row>
    <row r="185" spans="1:14" x14ac:dyDescent="0.25">
      <c r="A185" s="665">
        <v>4.0199999999999996</v>
      </c>
      <c r="B185" s="666" t="s">
        <v>553</v>
      </c>
      <c r="C185" s="665">
        <v>2.6</v>
      </c>
      <c r="D185" s="667" t="s">
        <v>54</v>
      </c>
      <c r="E185" s="668">
        <v>1748.75</v>
      </c>
      <c r="F185" s="668">
        <v>4546.75</v>
      </c>
      <c r="G185" s="573"/>
      <c r="H185" s="584"/>
      <c r="I185" s="584"/>
      <c r="J185" s="593"/>
      <c r="K185" s="577"/>
      <c r="L185" s="577"/>
      <c r="M185" s="577"/>
      <c r="N185" s="555"/>
    </row>
    <row r="186" spans="1:14" x14ac:dyDescent="0.25">
      <c r="A186" s="665">
        <v>4.03</v>
      </c>
      <c r="B186" s="666" t="s">
        <v>554</v>
      </c>
      <c r="C186" s="672">
        <v>3240.05</v>
      </c>
      <c r="D186" s="667" t="s">
        <v>555</v>
      </c>
      <c r="E186" s="673">
        <v>649</v>
      </c>
      <c r="F186" s="668">
        <v>2102793.23</v>
      </c>
      <c r="G186" s="573"/>
      <c r="H186" s="584"/>
      <c r="I186" s="584"/>
      <c r="J186" s="593"/>
      <c r="K186" s="577"/>
      <c r="L186" s="577"/>
      <c r="M186" s="577"/>
      <c r="N186" s="555"/>
    </row>
    <row r="187" spans="1:14" x14ac:dyDescent="0.25">
      <c r="A187" s="665">
        <v>4.04</v>
      </c>
      <c r="B187" s="666" t="s">
        <v>556</v>
      </c>
      <c r="C187" s="665">
        <v>167.19</v>
      </c>
      <c r="D187" s="667" t="s">
        <v>54</v>
      </c>
      <c r="E187" s="668">
        <v>6983.24</v>
      </c>
      <c r="F187" s="668">
        <v>1167527.8999999999</v>
      </c>
      <c r="G187" s="573"/>
      <c r="H187" s="584"/>
      <c r="I187" s="584"/>
      <c r="J187" s="593"/>
      <c r="K187" s="577"/>
      <c r="L187" s="577"/>
      <c r="M187" s="577"/>
      <c r="N187" s="555"/>
    </row>
    <row r="188" spans="1:14" x14ac:dyDescent="0.25">
      <c r="A188" s="665">
        <v>4.05</v>
      </c>
      <c r="B188" s="666" t="s">
        <v>557</v>
      </c>
      <c r="C188" s="665">
        <v>18</v>
      </c>
      <c r="D188" s="667" t="s">
        <v>54</v>
      </c>
      <c r="E188" s="668">
        <v>1282.6300000000001</v>
      </c>
      <c r="F188" s="668">
        <v>23087.3</v>
      </c>
      <c r="G188" s="573"/>
      <c r="H188" s="584"/>
      <c r="I188" s="584"/>
      <c r="J188" s="593"/>
      <c r="K188" s="577"/>
      <c r="L188" s="577"/>
      <c r="M188" s="577"/>
      <c r="N188" s="555"/>
    </row>
    <row r="189" spans="1:14" x14ac:dyDescent="0.25">
      <c r="A189" s="665">
        <v>4.0599999999999996</v>
      </c>
      <c r="B189" s="666" t="s">
        <v>558</v>
      </c>
      <c r="C189" s="665">
        <v>35</v>
      </c>
      <c r="D189" s="667" t="s">
        <v>54</v>
      </c>
      <c r="E189" s="668">
        <v>1441.41</v>
      </c>
      <c r="F189" s="668">
        <v>50449.36</v>
      </c>
      <c r="G189" s="573"/>
      <c r="H189" s="584"/>
      <c r="I189" s="584"/>
      <c r="J189" s="593"/>
      <c r="K189" s="577"/>
      <c r="L189" s="577"/>
      <c r="M189" s="577"/>
      <c r="N189" s="555"/>
    </row>
    <row r="190" spans="1:14" x14ac:dyDescent="0.25">
      <c r="A190" s="662"/>
      <c r="B190" s="669" t="s">
        <v>34</v>
      </c>
      <c r="C190" s="669"/>
      <c r="D190" s="670"/>
      <c r="E190" s="669"/>
      <c r="F190" s="671">
        <f>SUM(F184:F189)</f>
        <v>3405964.5399999996</v>
      </c>
      <c r="G190" s="573"/>
      <c r="H190" s="584"/>
      <c r="I190" s="584"/>
      <c r="J190" s="593"/>
      <c r="K190" s="577" t="s">
        <v>447</v>
      </c>
      <c r="L190" s="577"/>
      <c r="M190" s="577"/>
      <c r="N190" s="555"/>
    </row>
    <row r="191" spans="1:14" x14ac:dyDescent="0.25">
      <c r="A191" s="664">
        <v>5</v>
      </c>
      <c r="B191" s="660" t="s">
        <v>559</v>
      </c>
      <c r="C191" s="661"/>
      <c r="D191" s="662"/>
      <c r="E191" s="661"/>
      <c r="F191" s="663"/>
      <c r="G191" s="573"/>
      <c r="H191" s="584"/>
      <c r="I191" s="584"/>
      <c r="J191" s="593"/>
      <c r="K191" s="577"/>
      <c r="L191" s="577"/>
      <c r="M191" s="577"/>
      <c r="N191" s="555"/>
    </row>
    <row r="192" spans="1:14" x14ac:dyDescent="0.25">
      <c r="A192" s="665">
        <v>5.01</v>
      </c>
      <c r="B192" s="666" t="s">
        <v>560</v>
      </c>
      <c r="C192" s="665">
        <v>504</v>
      </c>
      <c r="D192" s="667" t="s">
        <v>54</v>
      </c>
      <c r="E192" s="668">
        <v>1800.51</v>
      </c>
      <c r="F192" s="668">
        <v>907457.04</v>
      </c>
      <c r="G192" s="573"/>
      <c r="H192" s="584"/>
      <c r="I192" s="584"/>
      <c r="J192" s="593"/>
      <c r="K192" s="577"/>
      <c r="L192" s="577"/>
      <c r="M192" s="577"/>
      <c r="N192" s="555"/>
    </row>
    <row r="193" spans="1:14" x14ac:dyDescent="0.25">
      <c r="A193" s="665">
        <v>5.0199999999999996</v>
      </c>
      <c r="B193" s="666" t="s">
        <v>561</v>
      </c>
      <c r="C193" s="665">
        <v>235</v>
      </c>
      <c r="D193" s="667" t="s">
        <v>67</v>
      </c>
      <c r="E193" s="673">
        <v>277.51</v>
      </c>
      <c r="F193" s="668">
        <v>65214.85</v>
      </c>
      <c r="G193" s="573"/>
      <c r="H193" s="584"/>
      <c r="I193" s="584"/>
      <c r="J193" s="593"/>
      <c r="K193" s="577"/>
      <c r="L193" s="577"/>
      <c r="M193" s="577"/>
      <c r="N193" s="555"/>
    </row>
    <row r="194" spans="1:14" x14ac:dyDescent="0.25">
      <c r="A194" s="665">
        <v>5.03</v>
      </c>
      <c r="B194" s="666" t="s">
        <v>562</v>
      </c>
      <c r="C194" s="665">
        <v>35</v>
      </c>
      <c r="D194" s="667" t="s">
        <v>54</v>
      </c>
      <c r="E194" s="668">
        <v>1948.43</v>
      </c>
      <c r="F194" s="668">
        <v>68195.05</v>
      </c>
      <c r="G194" s="573"/>
      <c r="H194" s="584"/>
      <c r="I194" s="584"/>
      <c r="J194" s="593"/>
      <c r="K194" s="577"/>
      <c r="L194" s="577"/>
      <c r="M194" s="577"/>
      <c r="N194" s="555"/>
    </row>
    <row r="195" spans="1:14" x14ac:dyDescent="0.25">
      <c r="A195" s="662"/>
      <c r="B195" s="669" t="s">
        <v>34</v>
      </c>
      <c r="C195" s="669"/>
      <c r="D195" s="670"/>
      <c r="E195" s="669"/>
      <c r="F195" s="671">
        <f>SUM(F192:F194)</f>
        <v>1040866.9400000001</v>
      </c>
      <c r="G195" s="573"/>
      <c r="H195" s="584"/>
      <c r="I195" s="584"/>
      <c r="J195" s="593"/>
      <c r="K195" s="577"/>
      <c r="L195" s="577"/>
      <c r="M195" s="577"/>
      <c r="N195" s="555"/>
    </row>
    <row r="196" spans="1:14" x14ac:dyDescent="0.25">
      <c r="A196" s="664">
        <v>6</v>
      </c>
      <c r="B196" s="660" t="s">
        <v>563</v>
      </c>
      <c r="C196" s="661"/>
      <c r="D196" s="662"/>
      <c r="E196" s="661"/>
      <c r="F196" s="663"/>
      <c r="G196" s="573"/>
      <c r="H196" s="584"/>
      <c r="I196" s="584"/>
      <c r="J196" s="593"/>
      <c r="K196" s="577"/>
      <c r="L196" s="577"/>
      <c r="M196" s="577"/>
      <c r="N196" s="555"/>
    </row>
    <row r="197" spans="1:14" x14ac:dyDescent="0.25">
      <c r="A197" s="665">
        <v>6.01</v>
      </c>
      <c r="B197" s="666" t="s">
        <v>564</v>
      </c>
      <c r="C197" s="665">
        <v>1</v>
      </c>
      <c r="D197" s="667" t="s">
        <v>413</v>
      </c>
      <c r="E197" s="668">
        <v>40655.199999999997</v>
      </c>
      <c r="F197" s="668">
        <v>40655.199999999997</v>
      </c>
      <c r="G197" s="573"/>
      <c r="H197" s="584"/>
      <c r="I197" s="584"/>
      <c r="J197" s="593"/>
      <c r="K197" s="577"/>
      <c r="L197" s="577"/>
      <c r="M197" s="577"/>
      <c r="N197" s="555"/>
    </row>
    <row r="198" spans="1:14" x14ac:dyDescent="0.25">
      <c r="A198" s="665">
        <v>6.02</v>
      </c>
      <c r="B198" s="666" t="s">
        <v>565</v>
      </c>
      <c r="C198" s="665">
        <v>3</v>
      </c>
      <c r="D198" s="667" t="s">
        <v>413</v>
      </c>
      <c r="E198" s="668">
        <v>25259.82</v>
      </c>
      <c r="F198" s="668">
        <v>75779.460000000006</v>
      </c>
      <c r="G198" s="573"/>
      <c r="H198" s="584"/>
      <c r="I198" s="584"/>
      <c r="J198" s="593"/>
      <c r="K198" s="577"/>
      <c r="L198" s="577"/>
      <c r="M198" s="577"/>
      <c r="N198" s="555"/>
    </row>
    <row r="199" spans="1:14" x14ac:dyDescent="0.25">
      <c r="A199" s="665">
        <v>6.03</v>
      </c>
      <c r="B199" s="666" t="s">
        <v>566</v>
      </c>
      <c r="C199" s="665">
        <v>1</v>
      </c>
      <c r="D199" s="667" t="s">
        <v>413</v>
      </c>
      <c r="E199" s="668">
        <v>19857.84</v>
      </c>
      <c r="F199" s="668">
        <v>19857.84</v>
      </c>
      <c r="G199" s="573"/>
      <c r="H199" s="584"/>
      <c r="I199" s="584"/>
      <c r="J199" s="593"/>
      <c r="K199" s="577"/>
      <c r="L199" s="577"/>
      <c r="M199" s="577"/>
      <c r="N199" s="555"/>
    </row>
    <row r="200" spans="1:14" x14ac:dyDescent="0.25">
      <c r="A200" s="662"/>
      <c r="B200" s="669" t="s">
        <v>34</v>
      </c>
      <c r="C200" s="669"/>
      <c r="D200" s="670"/>
      <c r="E200" s="669"/>
      <c r="F200" s="671">
        <f>SUM(F197:F199)</f>
        <v>136292.5</v>
      </c>
      <c r="G200" s="573"/>
      <c r="H200" s="584"/>
      <c r="I200" s="584"/>
      <c r="J200" s="593"/>
      <c r="K200" s="577"/>
      <c r="L200" s="577"/>
      <c r="M200" s="577"/>
      <c r="N200" s="555"/>
    </row>
    <row r="201" spans="1:14" x14ac:dyDescent="0.25">
      <c r="A201" s="664">
        <v>7</v>
      </c>
      <c r="B201" s="660" t="s">
        <v>567</v>
      </c>
      <c r="C201" s="661"/>
      <c r="D201" s="662"/>
      <c r="E201" s="661"/>
      <c r="F201" s="663"/>
      <c r="G201" s="573"/>
      <c r="H201" s="584"/>
      <c r="I201" s="584"/>
      <c r="J201" s="593"/>
      <c r="K201" s="577"/>
      <c r="L201" s="577"/>
      <c r="M201" s="577"/>
      <c r="N201" s="555"/>
    </row>
    <row r="202" spans="1:14" x14ac:dyDescent="0.25">
      <c r="A202" s="665">
        <v>7.01</v>
      </c>
      <c r="B202" s="666" t="s">
        <v>568</v>
      </c>
      <c r="C202" s="665">
        <v>10.34</v>
      </c>
      <c r="D202" s="667" t="s">
        <v>555</v>
      </c>
      <c r="E202" s="673">
        <v>882.05</v>
      </c>
      <c r="F202" s="668">
        <v>9120.4</v>
      </c>
      <c r="G202" s="573"/>
      <c r="H202" s="584"/>
      <c r="I202" s="584"/>
      <c r="J202" s="593"/>
      <c r="K202" s="577"/>
      <c r="L202" s="577"/>
      <c r="M202" s="577"/>
      <c r="N202" s="555"/>
    </row>
    <row r="203" spans="1:14" x14ac:dyDescent="0.25">
      <c r="A203" s="662"/>
      <c r="B203" s="669" t="s">
        <v>34</v>
      </c>
      <c r="C203" s="669"/>
      <c r="D203" s="670"/>
      <c r="E203" s="669"/>
      <c r="F203" s="671">
        <f>F202</f>
        <v>9120.4</v>
      </c>
      <c r="G203" s="573"/>
      <c r="H203" s="584"/>
      <c r="I203" s="584"/>
      <c r="J203" s="593"/>
      <c r="K203" s="577"/>
      <c r="L203" s="577"/>
      <c r="M203" s="577"/>
      <c r="N203" s="555"/>
    </row>
    <row r="204" spans="1:14" x14ac:dyDescent="0.25">
      <c r="A204" s="664">
        <v>8</v>
      </c>
      <c r="B204" s="660" t="s">
        <v>569</v>
      </c>
      <c r="C204" s="661"/>
      <c r="D204" s="662"/>
      <c r="E204" s="661"/>
      <c r="F204" s="663"/>
      <c r="G204" s="573"/>
      <c r="H204" s="584"/>
      <c r="I204" s="584"/>
      <c r="J204" s="593"/>
      <c r="K204" s="577"/>
      <c r="L204" s="577"/>
      <c r="M204" s="577"/>
      <c r="N204" s="555"/>
    </row>
    <row r="205" spans="1:14" x14ac:dyDescent="0.25">
      <c r="A205" s="665">
        <v>8.01</v>
      </c>
      <c r="B205" s="666" t="s">
        <v>570</v>
      </c>
      <c r="C205" s="665">
        <v>14.96</v>
      </c>
      <c r="D205" s="667" t="s">
        <v>67</v>
      </c>
      <c r="E205" s="668">
        <v>2764.21</v>
      </c>
      <c r="F205" s="668">
        <v>41352.58</v>
      </c>
      <c r="G205" s="573"/>
      <c r="H205" s="584"/>
      <c r="I205" s="584"/>
      <c r="J205" s="593"/>
      <c r="K205" s="577"/>
      <c r="L205" s="577"/>
      <c r="M205" s="577"/>
      <c r="N205" s="555"/>
    </row>
    <row r="206" spans="1:14" x14ac:dyDescent="0.25">
      <c r="A206" s="665">
        <v>8.02</v>
      </c>
      <c r="B206" s="666" t="s">
        <v>571</v>
      </c>
      <c r="C206" s="665">
        <v>4</v>
      </c>
      <c r="D206" s="667" t="s">
        <v>54</v>
      </c>
      <c r="E206" s="668">
        <v>1800.51</v>
      </c>
      <c r="F206" s="668">
        <v>7202.04</v>
      </c>
      <c r="G206" s="573"/>
      <c r="H206" s="584"/>
      <c r="I206" s="584"/>
      <c r="J206" s="593"/>
      <c r="K206" s="577"/>
      <c r="L206" s="577"/>
      <c r="M206" s="577"/>
      <c r="N206" s="555"/>
    </row>
    <row r="207" spans="1:14" x14ac:dyDescent="0.25">
      <c r="A207" s="662"/>
      <c r="B207" s="669" t="s">
        <v>34</v>
      </c>
      <c r="C207" s="669"/>
      <c r="D207" s="670"/>
      <c r="E207" s="669"/>
      <c r="F207" s="671">
        <f>SUM(F205:F206)</f>
        <v>48554.62</v>
      </c>
      <c r="G207" s="573"/>
      <c r="H207" s="584"/>
      <c r="I207" s="584"/>
      <c r="J207" s="593"/>
      <c r="K207" s="577"/>
      <c r="L207" s="577"/>
      <c r="M207" s="577"/>
      <c r="N207" s="555"/>
    </row>
    <row r="208" spans="1:14" x14ac:dyDescent="0.25">
      <c r="A208" s="664">
        <v>9</v>
      </c>
      <c r="B208" s="660" t="s">
        <v>345</v>
      </c>
      <c r="C208" s="661"/>
      <c r="D208" s="662"/>
      <c r="E208" s="661"/>
      <c r="F208" s="663"/>
      <c r="G208" s="573"/>
      <c r="H208" s="584"/>
      <c r="I208" s="584"/>
      <c r="J208" s="593"/>
      <c r="K208" s="577"/>
      <c r="L208" s="577"/>
      <c r="M208" s="577"/>
      <c r="N208" s="555"/>
    </row>
    <row r="209" spans="1:14" x14ac:dyDescent="0.25">
      <c r="A209" s="665">
        <v>9.01</v>
      </c>
      <c r="B209" s="666" t="s">
        <v>572</v>
      </c>
      <c r="C209" s="672">
        <v>1383.68</v>
      </c>
      <c r="D209" s="667" t="s">
        <v>54</v>
      </c>
      <c r="E209" s="673">
        <v>300.42</v>
      </c>
      <c r="F209" s="668">
        <v>415685.15</v>
      </c>
      <c r="G209" s="573"/>
      <c r="H209" s="584"/>
      <c r="I209" s="584"/>
      <c r="J209" s="593"/>
      <c r="K209" s="577"/>
      <c r="L209" s="577"/>
      <c r="M209" s="577"/>
      <c r="N209" s="555"/>
    </row>
    <row r="210" spans="1:14" x14ac:dyDescent="0.25">
      <c r="A210" s="662"/>
      <c r="B210" s="669" t="s">
        <v>34</v>
      </c>
      <c r="C210" s="669"/>
      <c r="D210" s="670"/>
      <c r="E210" s="669"/>
      <c r="F210" s="671">
        <f>F209</f>
        <v>415685.15</v>
      </c>
      <c r="G210" s="573"/>
      <c r="H210" s="584"/>
      <c r="I210" s="584"/>
      <c r="J210" s="593"/>
      <c r="K210" s="577"/>
      <c r="L210" s="577"/>
      <c r="M210" s="577"/>
      <c r="N210" s="555"/>
    </row>
    <row r="211" spans="1:14" x14ac:dyDescent="0.25">
      <c r="A211" s="664">
        <v>10</v>
      </c>
      <c r="B211" s="660" t="s">
        <v>573</v>
      </c>
      <c r="C211" s="661"/>
      <c r="D211" s="662"/>
      <c r="E211" s="661"/>
      <c r="F211" s="663"/>
      <c r="G211" s="573"/>
      <c r="H211" s="584"/>
      <c r="I211" s="584"/>
      <c r="J211" s="593"/>
      <c r="K211" s="577"/>
      <c r="L211" s="577"/>
      <c r="M211" s="577"/>
      <c r="N211" s="555"/>
    </row>
    <row r="212" spans="1:14" x14ac:dyDescent="0.25">
      <c r="A212" s="665">
        <v>10.01</v>
      </c>
      <c r="B212" s="666" t="s">
        <v>574</v>
      </c>
      <c r="C212" s="661"/>
      <c r="D212" s="662"/>
      <c r="E212" s="661"/>
      <c r="F212" s="663"/>
      <c r="G212" s="573"/>
      <c r="H212" s="584"/>
      <c r="I212" s="584"/>
      <c r="J212" s="593"/>
      <c r="K212" s="577"/>
      <c r="L212" s="577"/>
      <c r="M212" s="577"/>
      <c r="N212" s="555"/>
    </row>
    <row r="213" spans="1:14" x14ac:dyDescent="0.25">
      <c r="A213" s="665">
        <v>10.02</v>
      </c>
      <c r="B213" s="666" t="s">
        <v>575</v>
      </c>
      <c r="C213" s="665">
        <v>5.4</v>
      </c>
      <c r="D213" s="667" t="s">
        <v>54</v>
      </c>
      <c r="E213" s="668">
        <v>6543.33</v>
      </c>
      <c r="F213" s="668">
        <v>35334</v>
      </c>
      <c r="G213" s="573"/>
      <c r="H213" s="584"/>
      <c r="I213" s="584"/>
      <c r="J213" s="593"/>
      <c r="K213" s="577"/>
      <c r="L213" s="577"/>
      <c r="M213" s="577"/>
      <c r="N213" s="555"/>
    </row>
    <row r="214" spans="1:14" x14ac:dyDescent="0.25">
      <c r="A214" s="665">
        <v>10.029999999999999</v>
      </c>
      <c r="B214" s="666" t="s">
        <v>576</v>
      </c>
      <c r="C214" s="665">
        <v>6</v>
      </c>
      <c r="D214" s="667" t="s">
        <v>413</v>
      </c>
      <c r="E214" s="668">
        <v>10994.43</v>
      </c>
      <c r="F214" s="668">
        <v>65966.58</v>
      </c>
      <c r="G214" s="573"/>
      <c r="H214" s="584"/>
      <c r="I214" s="584"/>
      <c r="J214" s="593"/>
      <c r="K214" s="577"/>
      <c r="L214" s="577"/>
      <c r="M214" s="577"/>
      <c r="N214" s="555"/>
    </row>
    <row r="215" spans="1:14" x14ac:dyDescent="0.25">
      <c r="A215" s="665">
        <v>10.039999999999999</v>
      </c>
      <c r="B215" s="666" t="s">
        <v>577</v>
      </c>
      <c r="C215" s="665">
        <v>8</v>
      </c>
      <c r="D215" s="667" t="s">
        <v>413</v>
      </c>
      <c r="E215" s="668">
        <v>12551.71</v>
      </c>
      <c r="F215" s="668">
        <v>100413.68</v>
      </c>
      <c r="G215" s="573"/>
      <c r="H215" s="584"/>
      <c r="I215" s="584"/>
      <c r="J215" s="593"/>
      <c r="K215" s="577"/>
      <c r="L215" s="577"/>
      <c r="M215" s="577"/>
      <c r="N215" s="555"/>
    </row>
    <row r="216" spans="1:14" x14ac:dyDescent="0.25">
      <c r="A216" s="665">
        <v>10.050000000000001</v>
      </c>
      <c r="B216" s="666" t="s">
        <v>578</v>
      </c>
      <c r="C216" s="665">
        <v>2</v>
      </c>
      <c r="D216" s="667" t="s">
        <v>413</v>
      </c>
      <c r="E216" s="668">
        <v>2783.77</v>
      </c>
      <c r="F216" s="668">
        <v>5567.54</v>
      </c>
      <c r="G216" s="573"/>
      <c r="H216" s="584"/>
      <c r="I216" s="584"/>
      <c r="J216" s="593"/>
      <c r="K216" s="577"/>
      <c r="L216" s="577"/>
      <c r="M216" s="577"/>
      <c r="N216" s="555"/>
    </row>
    <row r="217" spans="1:14" x14ac:dyDescent="0.25">
      <c r="A217" s="665">
        <v>10.06</v>
      </c>
      <c r="B217" s="666" t="s">
        <v>579</v>
      </c>
      <c r="C217" s="665">
        <v>2</v>
      </c>
      <c r="D217" s="667" t="s">
        <v>413</v>
      </c>
      <c r="E217" s="668">
        <v>10709.95</v>
      </c>
      <c r="F217" s="668">
        <v>21419.9</v>
      </c>
      <c r="G217" s="573"/>
      <c r="H217" s="584"/>
      <c r="I217" s="584"/>
      <c r="J217" s="593"/>
      <c r="K217" s="577"/>
      <c r="L217" s="577"/>
      <c r="M217" s="577"/>
      <c r="N217" s="555"/>
    </row>
    <row r="218" spans="1:14" x14ac:dyDescent="0.25">
      <c r="A218" s="665">
        <v>10.07</v>
      </c>
      <c r="B218" s="666" t="s">
        <v>597</v>
      </c>
      <c r="C218" s="665">
        <v>1</v>
      </c>
      <c r="D218" s="667" t="s">
        <v>413</v>
      </c>
      <c r="E218" s="668">
        <v>2239.4499999999998</v>
      </c>
      <c r="F218" s="668">
        <v>2239.4499999999998</v>
      </c>
      <c r="G218" s="573"/>
      <c r="H218" s="584"/>
      <c r="I218" s="584"/>
      <c r="J218" s="593"/>
      <c r="K218" s="577"/>
      <c r="L218" s="577"/>
      <c r="M218" s="577"/>
      <c r="N218" s="555"/>
    </row>
    <row r="219" spans="1:14" x14ac:dyDescent="0.25">
      <c r="A219" s="665">
        <v>10.08</v>
      </c>
      <c r="B219" s="684" t="s">
        <v>581</v>
      </c>
      <c r="C219" s="665">
        <v>1</v>
      </c>
      <c r="D219" s="667" t="s">
        <v>33</v>
      </c>
      <c r="E219" s="685">
        <v>135000</v>
      </c>
      <c r="F219" s="685">
        <v>135000</v>
      </c>
      <c r="G219" s="573"/>
      <c r="H219" s="584"/>
      <c r="I219" s="584"/>
      <c r="J219" s="593"/>
      <c r="K219" s="577"/>
      <c r="L219" s="577"/>
      <c r="M219" s="577"/>
      <c r="N219" s="555"/>
    </row>
    <row r="220" spans="1:14" x14ac:dyDescent="0.25">
      <c r="A220" s="665">
        <v>10.09</v>
      </c>
      <c r="B220" s="666" t="s">
        <v>582</v>
      </c>
      <c r="C220" s="661"/>
      <c r="D220" s="662"/>
      <c r="E220" s="661"/>
      <c r="F220" s="663"/>
      <c r="G220" s="573"/>
      <c r="H220" s="584"/>
      <c r="I220" s="584"/>
      <c r="J220" s="593"/>
      <c r="K220" s="577"/>
      <c r="L220" s="577"/>
      <c r="M220" s="577"/>
      <c r="N220" s="555"/>
    </row>
    <row r="221" spans="1:14" x14ac:dyDescent="0.25">
      <c r="A221" s="665">
        <v>10.1</v>
      </c>
      <c r="B221" s="666" t="s">
        <v>583</v>
      </c>
      <c r="C221" s="665">
        <v>10</v>
      </c>
      <c r="D221" s="667" t="s">
        <v>242</v>
      </c>
      <c r="E221" s="668">
        <v>2955</v>
      </c>
      <c r="F221" s="668">
        <v>29550</v>
      </c>
      <c r="G221" s="573"/>
      <c r="H221" s="584"/>
      <c r="I221" s="584"/>
      <c r="J221" s="593"/>
      <c r="K221" s="577"/>
      <c r="L221" s="577"/>
      <c r="M221" s="577"/>
      <c r="N221" s="555"/>
    </row>
    <row r="222" spans="1:14" x14ac:dyDescent="0.25">
      <c r="A222" s="665">
        <v>10.11</v>
      </c>
      <c r="B222" s="666" t="s">
        <v>575</v>
      </c>
      <c r="C222" s="665">
        <v>1.2</v>
      </c>
      <c r="D222" s="667" t="s">
        <v>54</v>
      </c>
      <c r="E222" s="668">
        <v>6790</v>
      </c>
      <c r="F222" s="668">
        <v>8148</v>
      </c>
      <c r="G222" s="573"/>
      <c r="H222" s="584"/>
      <c r="I222" s="584"/>
      <c r="J222" s="593"/>
      <c r="K222" s="577"/>
      <c r="L222" s="577"/>
      <c r="M222" s="577"/>
      <c r="N222" s="555"/>
    </row>
    <row r="223" spans="1:14" x14ac:dyDescent="0.25">
      <c r="A223" s="686">
        <v>10.119999999999999</v>
      </c>
      <c r="B223" s="666" t="s">
        <v>584</v>
      </c>
      <c r="C223" s="665">
        <v>1</v>
      </c>
      <c r="D223" s="667" t="s">
        <v>413</v>
      </c>
      <c r="E223" s="668">
        <v>14106.81</v>
      </c>
      <c r="F223" s="668">
        <v>14106.81</v>
      </c>
      <c r="G223" s="573"/>
      <c r="H223" s="584"/>
      <c r="I223" s="584"/>
      <c r="J223" s="593"/>
      <c r="K223" s="577"/>
      <c r="L223" s="577"/>
      <c r="M223" s="577"/>
      <c r="N223" s="555"/>
    </row>
    <row r="224" spans="1:14" x14ac:dyDescent="0.25">
      <c r="A224" s="665">
        <v>10.130000000000001</v>
      </c>
      <c r="B224" s="666" t="s">
        <v>597</v>
      </c>
      <c r="C224" s="665">
        <v>1</v>
      </c>
      <c r="D224" s="667" t="s">
        <v>413</v>
      </c>
      <c r="E224" s="668">
        <v>2239.4499999999998</v>
      </c>
      <c r="F224" s="668">
        <v>2239.4499999999998</v>
      </c>
      <c r="G224" s="573"/>
      <c r="H224" s="584"/>
      <c r="I224" s="584"/>
      <c r="J224" s="593"/>
      <c r="K224" s="577"/>
      <c r="L224" s="577"/>
      <c r="M224" s="577"/>
      <c r="N224" s="555"/>
    </row>
    <row r="225" spans="1:14" x14ac:dyDescent="0.25">
      <c r="A225" s="662"/>
      <c r="B225" s="669" t="s">
        <v>34</v>
      </c>
      <c r="C225" s="669"/>
      <c r="D225" s="670"/>
      <c r="E225" s="669"/>
      <c r="F225" s="671">
        <f>SUM(F213:F224)</f>
        <v>419985.41000000003</v>
      </c>
      <c r="G225" s="573"/>
      <c r="H225" s="584"/>
      <c r="I225" s="584"/>
      <c r="J225" s="593"/>
      <c r="K225" s="577"/>
      <c r="L225" s="577"/>
      <c r="M225" s="577"/>
      <c r="N225" s="555"/>
    </row>
    <row r="226" spans="1:14" x14ac:dyDescent="0.25">
      <c r="A226" s="664">
        <v>11</v>
      </c>
      <c r="B226" s="660" t="s">
        <v>586</v>
      </c>
      <c r="C226" s="661"/>
      <c r="D226" s="662"/>
      <c r="E226" s="661"/>
      <c r="F226" s="663"/>
      <c r="G226" s="573"/>
      <c r="H226" s="584"/>
      <c r="I226" s="584"/>
      <c r="J226" s="593"/>
      <c r="K226" s="577"/>
      <c r="L226" s="577"/>
      <c r="M226" s="577"/>
      <c r="N226" s="555"/>
    </row>
    <row r="227" spans="1:14" x14ac:dyDescent="0.25">
      <c r="A227" s="665">
        <v>11.01</v>
      </c>
      <c r="B227" s="666" t="s">
        <v>587</v>
      </c>
      <c r="C227" s="665">
        <v>50</v>
      </c>
      <c r="D227" s="667" t="s">
        <v>413</v>
      </c>
      <c r="E227" s="668">
        <v>1473.68</v>
      </c>
      <c r="F227" s="668">
        <v>73684</v>
      </c>
      <c r="G227" s="573"/>
      <c r="H227" s="584"/>
      <c r="I227" s="584"/>
      <c r="J227" s="593"/>
      <c r="K227" s="577"/>
      <c r="L227" s="577"/>
      <c r="M227" s="577"/>
      <c r="N227" s="555"/>
    </row>
    <row r="228" spans="1:14" x14ac:dyDescent="0.25">
      <c r="A228" s="665">
        <v>11.02</v>
      </c>
      <c r="B228" s="666" t="s">
        <v>588</v>
      </c>
      <c r="C228" s="665">
        <v>12</v>
      </c>
      <c r="D228" s="667" t="s">
        <v>413</v>
      </c>
      <c r="E228" s="668">
        <v>1586.98</v>
      </c>
      <c r="F228" s="668">
        <v>19043.71</v>
      </c>
      <c r="G228" s="573"/>
      <c r="H228" s="584"/>
      <c r="I228" s="584"/>
      <c r="J228" s="593"/>
      <c r="K228" s="577"/>
      <c r="L228" s="577"/>
      <c r="M228" s="577"/>
      <c r="N228" s="555"/>
    </row>
    <row r="229" spans="1:14" x14ac:dyDescent="0.25">
      <c r="A229" s="665">
        <v>11.03</v>
      </c>
      <c r="B229" s="666" t="s">
        <v>589</v>
      </c>
      <c r="C229" s="665">
        <v>2</v>
      </c>
      <c r="D229" s="667" t="s">
        <v>413</v>
      </c>
      <c r="E229" s="668">
        <v>2082.37</v>
      </c>
      <c r="F229" s="668">
        <v>4164.74</v>
      </c>
      <c r="G229" s="573"/>
      <c r="H229" s="584"/>
      <c r="I229" s="584"/>
      <c r="J229" s="593"/>
      <c r="K229" s="577"/>
      <c r="L229" s="577"/>
      <c r="M229" s="577"/>
      <c r="N229" s="555"/>
    </row>
    <row r="230" spans="1:14" x14ac:dyDescent="0.25">
      <c r="A230" s="665">
        <v>11.04</v>
      </c>
      <c r="B230" s="666" t="s">
        <v>590</v>
      </c>
      <c r="C230" s="665">
        <v>1</v>
      </c>
      <c r="D230" s="667" t="s">
        <v>413</v>
      </c>
      <c r="E230" s="668">
        <v>2452.84</v>
      </c>
      <c r="F230" s="668">
        <v>2452.84</v>
      </c>
      <c r="G230" s="573"/>
      <c r="H230" s="584"/>
      <c r="I230" s="584"/>
      <c r="J230" s="593"/>
      <c r="K230" s="577"/>
      <c r="L230" s="577"/>
      <c r="M230" s="577"/>
      <c r="N230" s="555"/>
    </row>
    <row r="231" spans="1:14" x14ac:dyDescent="0.25">
      <c r="A231" s="665">
        <v>11.05</v>
      </c>
      <c r="B231" s="666" t="s">
        <v>591</v>
      </c>
      <c r="C231" s="665">
        <v>2</v>
      </c>
      <c r="D231" s="667" t="s">
        <v>413</v>
      </c>
      <c r="E231" s="668">
        <v>1944.31</v>
      </c>
      <c r="F231" s="668">
        <v>3888.62</v>
      </c>
      <c r="G231" s="573"/>
      <c r="H231" s="584"/>
      <c r="I231" s="584"/>
      <c r="J231" s="593"/>
      <c r="K231" s="577"/>
      <c r="L231" s="577"/>
      <c r="M231" s="577"/>
      <c r="N231" s="555"/>
    </row>
    <row r="232" spans="1:14" x14ac:dyDescent="0.25">
      <c r="A232" s="665">
        <v>11.06</v>
      </c>
      <c r="B232" s="666" t="s">
        <v>592</v>
      </c>
      <c r="C232" s="665">
        <v>60</v>
      </c>
      <c r="D232" s="667" t="s">
        <v>413</v>
      </c>
      <c r="E232" s="668">
        <v>1859.58</v>
      </c>
      <c r="F232" s="668">
        <v>111574.8</v>
      </c>
      <c r="G232" s="573"/>
      <c r="H232" s="584"/>
      <c r="I232" s="584"/>
      <c r="J232" s="593"/>
      <c r="K232" s="577"/>
      <c r="L232" s="577"/>
      <c r="M232" s="577"/>
      <c r="N232" s="555"/>
    </row>
    <row r="233" spans="1:14" x14ac:dyDescent="0.25">
      <c r="A233" s="665">
        <v>11.07</v>
      </c>
      <c r="B233" s="666" t="s">
        <v>593</v>
      </c>
      <c r="C233" s="665">
        <v>15</v>
      </c>
      <c r="D233" s="667" t="s">
        <v>413</v>
      </c>
      <c r="E233" s="668">
        <v>3945.79</v>
      </c>
      <c r="F233" s="668">
        <v>59186.85</v>
      </c>
      <c r="G233" s="573"/>
      <c r="H233" s="584"/>
      <c r="I233" s="584"/>
      <c r="J233" s="593"/>
      <c r="K233" s="577"/>
      <c r="L233" s="577"/>
      <c r="M233" s="577"/>
      <c r="N233" s="555"/>
    </row>
    <row r="234" spans="1:14" x14ac:dyDescent="0.25">
      <c r="A234" s="665">
        <v>11.08</v>
      </c>
      <c r="B234" s="666" t="s">
        <v>594</v>
      </c>
      <c r="C234" s="665">
        <v>44</v>
      </c>
      <c r="D234" s="667" t="s">
        <v>413</v>
      </c>
      <c r="E234" s="668">
        <v>1368.29</v>
      </c>
      <c r="F234" s="668">
        <v>60204.76</v>
      </c>
      <c r="G234" s="573"/>
      <c r="H234" s="584"/>
      <c r="I234" s="584"/>
      <c r="J234" s="593"/>
      <c r="K234" s="577"/>
      <c r="L234" s="577"/>
      <c r="M234" s="577"/>
      <c r="N234" s="555"/>
    </row>
    <row r="235" spans="1:14" x14ac:dyDescent="0.25">
      <c r="A235" s="674">
        <v>11.09</v>
      </c>
      <c r="B235" s="675" t="s">
        <v>595</v>
      </c>
      <c r="C235" s="674">
        <v>1</v>
      </c>
      <c r="D235" s="676" t="s">
        <v>413</v>
      </c>
      <c r="E235" s="677">
        <v>16939.810000000001</v>
      </c>
      <c r="F235" s="677">
        <v>16939.810000000001</v>
      </c>
      <c r="G235" s="573"/>
      <c r="H235" s="584"/>
      <c r="I235" s="584"/>
      <c r="J235" s="593"/>
      <c r="K235" s="577"/>
      <c r="L235" s="577"/>
      <c r="M235" s="577"/>
      <c r="N235" s="555"/>
    </row>
    <row r="236" spans="1:14" x14ac:dyDescent="0.25">
      <c r="A236" s="650"/>
      <c r="B236" s="654" t="s">
        <v>34</v>
      </c>
      <c r="C236" s="655"/>
      <c r="D236" s="656"/>
      <c r="E236" s="657"/>
      <c r="F236" s="658">
        <f>SUM(F227:F235)</f>
        <v>351140.13</v>
      </c>
      <c r="G236" s="573"/>
      <c r="H236" s="584"/>
      <c r="I236" s="584"/>
      <c r="J236" s="593"/>
      <c r="K236" s="577"/>
      <c r="L236" s="577"/>
      <c r="M236" s="577"/>
      <c r="N236" s="555"/>
    </row>
    <row r="237" spans="1:14" x14ac:dyDescent="0.25">
      <c r="A237" s="678" t="s">
        <v>349</v>
      </c>
      <c r="B237" s="679" t="s">
        <v>599</v>
      </c>
      <c r="C237" s="680"/>
      <c r="D237" s="681"/>
      <c r="E237" s="680"/>
      <c r="F237" s="682"/>
      <c r="G237" s="573"/>
      <c r="H237" s="584"/>
      <c r="I237" s="584"/>
      <c r="J237" s="593"/>
      <c r="K237" s="577"/>
      <c r="L237" s="577"/>
      <c r="M237" s="577"/>
      <c r="N237" s="555"/>
    </row>
    <row r="238" spans="1:14" x14ac:dyDescent="0.25">
      <c r="A238" s="664">
        <v>1</v>
      </c>
      <c r="B238" s="660" t="s">
        <v>535</v>
      </c>
      <c r="C238" s="661"/>
      <c r="D238" s="662"/>
      <c r="E238" s="661"/>
      <c r="F238" s="663"/>
      <c r="G238" s="573"/>
      <c r="H238" s="584"/>
      <c r="I238" s="584"/>
      <c r="J238" s="593"/>
      <c r="K238" s="577"/>
      <c r="L238" s="577"/>
      <c r="M238" s="577"/>
      <c r="N238" s="555"/>
    </row>
    <row r="239" spans="1:14" x14ac:dyDescent="0.25">
      <c r="A239" s="665">
        <v>1.01</v>
      </c>
      <c r="B239" s="666" t="s">
        <v>538</v>
      </c>
      <c r="C239" s="665">
        <v>10.53</v>
      </c>
      <c r="D239" s="667" t="s">
        <v>39</v>
      </c>
      <c r="E239" s="668">
        <v>28921.24</v>
      </c>
      <c r="F239" s="668">
        <v>304540.65999999997</v>
      </c>
      <c r="G239" s="573"/>
      <c r="H239" s="584">
        <f>C239</f>
        <v>10.53</v>
      </c>
      <c r="I239" s="584"/>
      <c r="J239" s="593"/>
      <c r="K239" s="577"/>
      <c r="L239" s="577"/>
      <c r="M239" s="577"/>
      <c r="N239" s="555"/>
    </row>
    <row r="240" spans="1:14" x14ac:dyDescent="0.25">
      <c r="A240" s="665">
        <v>1.02</v>
      </c>
      <c r="B240" s="666" t="s">
        <v>540</v>
      </c>
      <c r="C240" s="665">
        <v>56.47</v>
      </c>
      <c r="D240" s="667" t="s">
        <v>39</v>
      </c>
      <c r="E240" s="668">
        <v>19346.84</v>
      </c>
      <c r="F240" s="668">
        <v>1092515.94</v>
      </c>
      <c r="G240" s="573"/>
      <c r="H240" s="584">
        <f t="shared" ref="H240:H243" si="56">C240</f>
        <v>56.47</v>
      </c>
      <c r="I240" s="584"/>
      <c r="J240" s="593"/>
      <c r="K240" s="577"/>
      <c r="L240" s="577"/>
      <c r="M240" s="577"/>
      <c r="N240" s="555"/>
    </row>
    <row r="241" spans="1:14" x14ac:dyDescent="0.25">
      <c r="A241" s="665">
        <v>1.03</v>
      </c>
      <c r="B241" s="666" t="s">
        <v>541</v>
      </c>
      <c r="C241" s="665">
        <v>21.25</v>
      </c>
      <c r="D241" s="667" t="s">
        <v>39</v>
      </c>
      <c r="E241" s="668">
        <v>29188.959999999999</v>
      </c>
      <c r="F241" s="668">
        <v>620265.4</v>
      </c>
      <c r="G241" s="573"/>
      <c r="H241" s="584">
        <f t="shared" si="56"/>
        <v>21.25</v>
      </c>
      <c r="I241" s="584"/>
      <c r="J241" s="593"/>
      <c r="K241" s="577"/>
      <c r="L241" s="577"/>
      <c r="M241" s="577"/>
      <c r="N241" s="555"/>
    </row>
    <row r="242" spans="1:14" x14ac:dyDescent="0.25">
      <c r="A242" s="665">
        <v>1.04</v>
      </c>
      <c r="B242" s="666" t="s">
        <v>542</v>
      </c>
      <c r="C242" s="665">
        <v>2.38</v>
      </c>
      <c r="D242" s="667" t="s">
        <v>39</v>
      </c>
      <c r="E242" s="668">
        <v>43456.03</v>
      </c>
      <c r="F242" s="668">
        <v>103425.35</v>
      </c>
      <c r="G242" s="573"/>
      <c r="H242" s="584">
        <f t="shared" si="56"/>
        <v>2.38</v>
      </c>
      <c r="I242" s="584"/>
      <c r="J242" s="593"/>
      <c r="K242" s="577"/>
      <c r="L242" s="577"/>
      <c r="M242" s="577"/>
      <c r="N242" s="555"/>
    </row>
    <row r="243" spans="1:14" x14ac:dyDescent="0.25">
      <c r="A243" s="665">
        <v>1.05</v>
      </c>
      <c r="B243" s="666" t="s">
        <v>544</v>
      </c>
      <c r="C243" s="665">
        <v>50.38</v>
      </c>
      <c r="D243" s="667" t="s">
        <v>39</v>
      </c>
      <c r="E243" s="668">
        <v>24931.97</v>
      </c>
      <c r="F243" s="668">
        <v>1256072.4099999999</v>
      </c>
      <c r="G243" s="573"/>
      <c r="H243" s="584">
        <f t="shared" si="56"/>
        <v>50.38</v>
      </c>
      <c r="I243" s="584"/>
      <c r="J243" s="593"/>
      <c r="K243" s="577"/>
      <c r="L243" s="577"/>
      <c r="M243" s="577"/>
      <c r="N243" s="555"/>
    </row>
    <row r="244" spans="1:14" x14ac:dyDescent="0.25">
      <c r="A244" s="662"/>
      <c r="B244" s="669" t="s">
        <v>34</v>
      </c>
      <c r="C244" s="669"/>
      <c r="D244" s="670"/>
      <c r="E244" s="669"/>
      <c r="F244" s="671">
        <f>SUM(F239:F243)</f>
        <v>3376819.76</v>
      </c>
      <c r="G244" s="573"/>
      <c r="H244" s="584"/>
      <c r="I244" s="584"/>
      <c r="J244" s="593"/>
      <c r="K244" s="577"/>
      <c r="L244" s="577"/>
      <c r="M244" s="577"/>
      <c r="N244" s="555"/>
    </row>
    <row r="245" spans="1:14" x14ac:dyDescent="0.25">
      <c r="A245" s="664">
        <v>2</v>
      </c>
      <c r="B245" s="660" t="s">
        <v>545</v>
      </c>
      <c r="C245" s="661"/>
      <c r="D245" s="662"/>
      <c r="E245" s="661"/>
      <c r="F245" s="663"/>
      <c r="G245" s="573"/>
      <c r="H245" s="584"/>
      <c r="I245" s="584"/>
      <c r="J245" s="593"/>
      <c r="K245" s="577"/>
      <c r="L245" s="577"/>
      <c r="M245" s="577"/>
      <c r="N245" s="555"/>
    </row>
    <row r="246" spans="1:14" x14ac:dyDescent="0.25">
      <c r="A246" s="665">
        <v>2.0099999999999998</v>
      </c>
      <c r="B246" s="666" t="s">
        <v>546</v>
      </c>
      <c r="C246" s="665">
        <v>122.79</v>
      </c>
      <c r="D246" s="667" t="s">
        <v>54</v>
      </c>
      <c r="E246" s="668">
        <v>1479.5</v>
      </c>
      <c r="F246" s="668">
        <v>181667.81</v>
      </c>
      <c r="G246" s="573"/>
      <c r="H246" s="584"/>
      <c r="I246" s="584"/>
      <c r="J246" s="593"/>
      <c r="K246" s="577"/>
      <c r="L246" s="577"/>
      <c r="M246" s="577"/>
      <c r="N246" s="555"/>
    </row>
    <row r="247" spans="1:14" x14ac:dyDescent="0.25">
      <c r="A247" s="662"/>
      <c r="B247" s="669" t="s">
        <v>34</v>
      </c>
      <c r="C247" s="669"/>
      <c r="D247" s="670"/>
      <c r="E247" s="669"/>
      <c r="F247" s="671">
        <f>F246</f>
        <v>181667.81</v>
      </c>
      <c r="G247" s="573"/>
      <c r="H247" s="584"/>
      <c r="I247" s="584"/>
      <c r="J247" s="593"/>
      <c r="K247" s="577"/>
      <c r="L247" s="577"/>
      <c r="M247" s="577"/>
      <c r="N247" s="555"/>
    </row>
    <row r="248" spans="1:14" x14ac:dyDescent="0.25">
      <c r="A248" s="664">
        <v>3</v>
      </c>
      <c r="B248" s="660" t="s">
        <v>547</v>
      </c>
      <c r="C248" s="661"/>
      <c r="D248" s="662"/>
      <c r="E248" s="661"/>
      <c r="F248" s="663"/>
      <c r="G248" s="573"/>
      <c r="H248" s="584"/>
      <c r="I248" s="584"/>
      <c r="J248" s="593"/>
      <c r="K248" s="577"/>
      <c r="L248" s="577"/>
      <c r="M248" s="577"/>
      <c r="N248" s="555"/>
    </row>
    <row r="249" spans="1:14" x14ac:dyDescent="0.25">
      <c r="A249" s="665">
        <v>3.01</v>
      </c>
      <c r="B249" s="666" t="s">
        <v>548</v>
      </c>
      <c r="C249" s="672">
        <v>1173.95</v>
      </c>
      <c r="D249" s="667" t="s">
        <v>54</v>
      </c>
      <c r="E249" s="673">
        <v>64.19</v>
      </c>
      <c r="F249" s="668">
        <v>75355.850000000006</v>
      </c>
      <c r="G249" s="573"/>
      <c r="H249" s="584"/>
      <c r="I249" s="584"/>
      <c r="J249" s="593"/>
      <c r="K249" s="577"/>
      <c r="L249" s="577"/>
      <c r="M249" s="577"/>
      <c r="N249" s="555"/>
    </row>
    <row r="250" spans="1:14" x14ac:dyDescent="0.25">
      <c r="A250" s="665">
        <v>3.02</v>
      </c>
      <c r="B250" s="666" t="s">
        <v>549</v>
      </c>
      <c r="C250" s="665">
        <v>245.58</v>
      </c>
      <c r="D250" s="667" t="s">
        <v>54</v>
      </c>
      <c r="E250" s="673">
        <v>461.37</v>
      </c>
      <c r="F250" s="668">
        <v>113303.24</v>
      </c>
      <c r="G250" s="573"/>
      <c r="H250" s="584"/>
      <c r="I250" s="584"/>
      <c r="J250" s="593"/>
      <c r="K250" s="577"/>
      <c r="L250" s="577"/>
      <c r="M250" s="577"/>
      <c r="N250" s="555"/>
    </row>
    <row r="251" spans="1:14" x14ac:dyDescent="0.25">
      <c r="A251" s="665">
        <v>3.03</v>
      </c>
      <c r="B251" s="666" t="s">
        <v>550</v>
      </c>
      <c r="C251" s="665">
        <v>27</v>
      </c>
      <c r="D251" s="667" t="s">
        <v>67</v>
      </c>
      <c r="E251" s="673">
        <v>137.16999999999999</v>
      </c>
      <c r="F251" s="668">
        <v>3703.59</v>
      </c>
      <c r="G251" s="573"/>
      <c r="H251" s="584"/>
      <c r="I251" s="584"/>
      <c r="J251" s="593"/>
      <c r="K251" s="577"/>
      <c r="L251" s="577"/>
      <c r="M251" s="577"/>
      <c r="N251" s="555"/>
    </row>
    <row r="252" spans="1:14" x14ac:dyDescent="0.25">
      <c r="A252" s="662"/>
      <c r="B252" s="669" t="s">
        <v>34</v>
      </c>
      <c r="C252" s="669"/>
      <c r="D252" s="670"/>
      <c r="E252" s="669"/>
      <c r="F252" s="671">
        <f>SUM(F249:F251)</f>
        <v>192362.68000000002</v>
      </c>
      <c r="G252" s="573"/>
      <c r="H252" s="584"/>
      <c r="I252" s="584"/>
      <c r="J252" s="593"/>
      <c r="K252" s="577"/>
      <c r="L252" s="577"/>
      <c r="M252" s="577"/>
      <c r="N252" s="555"/>
    </row>
    <row r="253" spans="1:14" x14ac:dyDescent="0.25">
      <c r="A253" s="664">
        <v>4</v>
      </c>
      <c r="B253" s="660" t="s">
        <v>551</v>
      </c>
      <c r="C253" s="661"/>
      <c r="D253" s="662"/>
      <c r="E253" s="661"/>
      <c r="F253" s="663"/>
      <c r="G253" s="573"/>
      <c r="H253" s="584"/>
      <c r="I253" s="584"/>
      <c r="J253" s="593"/>
      <c r="K253" s="577"/>
      <c r="L253" s="577"/>
      <c r="M253" s="577"/>
      <c r="N253" s="555"/>
    </row>
    <row r="254" spans="1:14" x14ac:dyDescent="0.25">
      <c r="A254" s="665">
        <v>4.01</v>
      </c>
      <c r="B254" s="666" t="s">
        <v>552</v>
      </c>
      <c r="C254" s="665">
        <v>32</v>
      </c>
      <c r="D254" s="667" t="s">
        <v>54</v>
      </c>
      <c r="E254" s="668">
        <v>1798.75</v>
      </c>
      <c r="F254" s="668">
        <v>57560</v>
      </c>
      <c r="G254" s="573"/>
      <c r="H254" s="584"/>
      <c r="I254" s="584"/>
      <c r="J254" s="593"/>
      <c r="K254" s="577"/>
      <c r="L254" s="577"/>
      <c r="M254" s="577"/>
      <c r="N254" s="555"/>
    </row>
    <row r="255" spans="1:14" x14ac:dyDescent="0.25">
      <c r="A255" s="665">
        <v>4.0199999999999996</v>
      </c>
      <c r="B255" s="666" t="s">
        <v>553</v>
      </c>
      <c r="C255" s="665">
        <v>2.6</v>
      </c>
      <c r="D255" s="667" t="s">
        <v>54</v>
      </c>
      <c r="E255" s="668">
        <v>1748.75</v>
      </c>
      <c r="F255" s="668">
        <v>4546.75</v>
      </c>
      <c r="G255" s="573"/>
      <c r="H255" s="584"/>
      <c r="I255" s="584"/>
      <c r="J255" s="593"/>
      <c r="K255" s="577"/>
      <c r="L255" s="577"/>
      <c r="M255" s="577"/>
      <c r="N255" s="555"/>
    </row>
    <row r="256" spans="1:14" x14ac:dyDescent="0.25">
      <c r="A256" s="665">
        <v>4.03</v>
      </c>
      <c r="B256" s="666" t="s">
        <v>554</v>
      </c>
      <c r="C256" s="665">
        <v>891.14</v>
      </c>
      <c r="D256" s="667" t="s">
        <v>555</v>
      </c>
      <c r="E256" s="673">
        <v>649</v>
      </c>
      <c r="F256" s="668">
        <v>578351.93999999994</v>
      </c>
      <c r="G256" s="573"/>
      <c r="H256" s="584"/>
      <c r="I256" s="584"/>
      <c r="J256" s="593"/>
      <c r="K256" s="577"/>
      <c r="L256" s="577"/>
      <c r="M256" s="577"/>
      <c r="N256" s="555"/>
    </row>
    <row r="257" spans="1:14" x14ac:dyDescent="0.25">
      <c r="A257" s="665">
        <v>4.04</v>
      </c>
      <c r="B257" s="666" t="s">
        <v>556</v>
      </c>
      <c r="C257" s="665">
        <v>197.91</v>
      </c>
      <c r="D257" s="667" t="s">
        <v>54</v>
      </c>
      <c r="E257" s="668">
        <v>6983.24</v>
      </c>
      <c r="F257" s="668">
        <v>1382053.03</v>
      </c>
      <c r="G257" s="573"/>
      <c r="H257" s="584"/>
      <c r="I257" s="584"/>
      <c r="J257" s="593"/>
      <c r="K257" s="577"/>
      <c r="L257" s="577"/>
      <c r="M257" s="577"/>
      <c r="N257" s="555"/>
    </row>
    <row r="258" spans="1:14" x14ac:dyDescent="0.25">
      <c r="A258" s="665">
        <v>4.05</v>
      </c>
      <c r="B258" s="666" t="s">
        <v>557</v>
      </c>
      <c r="C258" s="665">
        <v>8</v>
      </c>
      <c r="D258" s="667" t="s">
        <v>54</v>
      </c>
      <c r="E258" s="668">
        <v>1282.6300000000001</v>
      </c>
      <c r="F258" s="668">
        <v>10261.02</v>
      </c>
      <c r="G258" s="573"/>
      <c r="H258" s="584"/>
      <c r="I258" s="584"/>
      <c r="J258" s="593"/>
      <c r="K258" s="577"/>
      <c r="L258" s="577"/>
      <c r="M258" s="577"/>
      <c r="N258" s="555"/>
    </row>
    <row r="259" spans="1:14" x14ac:dyDescent="0.25">
      <c r="A259" s="665">
        <v>4.0599999999999996</v>
      </c>
      <c r="B259" s="666" t="s">
        <v>558</v>
      </c>
      <c r="C259" s="665">
        <v>35</v>
      </c>
      <c r="D259" s="667" t="s">
        <v>54</v>
      </c>
      <c r="E259" s="668">
        <v>1441.41</v>
      </c>
      <c r="F259" s="668">
        <v>50449.36</v>
      </c>
      <c r="G259" s="573"/>
      <c r="H259" s="584"/>
      <c r="I259" s="584"/>
      <c r="J259" s="593"/>
      <c r="K259" s="577"/>
      <c r="L259" s="577"/>
      <c r="M259" s="577"/>
      <c r="N259" s="555"/>
    </row>
    <row r="260" spans="1:14" x14ac:dyDescent="0.25">
      <c r="A260" s="662"/>
      <c r="B260" s="669" t="s">
        <v>34</v>
      </c>
      <c r="C260" s="669"/>
      <c r="D260" s="670"/>
      <c r="E260" s="669"/>
      <c r="F260" s="671">
        <f>SUM(F254:F259)</f>
        <v>2083222.1</v>
      </c>
      <c r="G260" s="573"/>
      <c r="H260" s="584"/>
      <c r="I260" s="584"/>
      <c r="J260" s="593"/>
      <c r="K260" s="577"/>
      <c r="L260" s="577"/>
      <c r="M260" s="577"/>
      <c r="N260" s="555"/>
    </row>
    <row r="261" spans="1:14" x14ac:dyDescent="0.25">
      <c r="A261" s="664">
        <v>5</v>
      </c>
      <c r="B261" s="660" t="s">
        <v>559</v>
      </c>
      <c r="C261" s="661"/>
      <c r="D261" s="662"/>
      <c r="E261" s="661"/>
      <c r="F261" s="663"/>
      <c r="G261" s="573"/>
      <c r="H261" s="584"/>
      <c r="I261" s="584"/>
      <c r="J261" s="593"/>
      <c r="K261" s="577"/>
      <c r="L261" s="577"/>
      <c r="M261" s="577"/>
      <c r="N261" s="555"/>
    </row>
    <row r="262" spans="1:14" x14ac:dyDescent="0.25">
      <c r="A262" s="665">
        <v>5.01</v>
      </c>
      <c r="B262" s="666" t="s">
        <v>560</v>
      </c>
      <c r="C262" s="665">
        <v>458</v>
      </c>
      <c r="D262" s="667" t="s">
        <v>54</v>
      </c>
      <c r="E262" s="668">
        <v>1800.51</v>
      </c>
      <c r="F262" s="668">
        <v>824633.58</v>
      </c>
      <c r="G262" s="573"/>
      <c r="H262" s="584"/>
      <c r="I262" s="584"/>
      <c r="J262" s="593"/>
      <c r="K262" s="577"/>
      <c r="L262" s="577"/>
      <c r="M262" s="577"/>
      <c r="N262" s="555"/>
    </row>
    <row r="263" spans="1:14" x14ac:dyDescent="0.25">
      <c r="A263" s="665">
        <v>5.0199999999999996</v>
      </c>
      <c r="B263" s="666" t="s">
        <v>561</v>
      </c>
      <c r="C263" s="665">
        <v>110.78</v>
      </c>
      <c r="D263" s="667" t="s">
        <v>67</v>
      </c>
      <c r="E263" s="673">
        <v>277.51</v>
      </c>
      <c r="F263" s="668">
        <v>30742.560000000001</v>
      </c>
      <c r="G263" s="573"/>
      <c r="H263" s="584"/>
      <c r="I263" s="584"/>
      <c r="J263" s="593"/>
      <c r="K263" s="577"/>
      <c r="L263" s="577"/>
      <c r="M263" s="577"/>
      <c r="N263" s="555"/>
    </row>
    <row r="264" spans="1:14" x14ac:dyDescent="0.25">
      <c r="A264" s="665">
        <v>5.03</v>
      </c>
      <c r="B264" s="666" t="s">
        <v>562</v>
      </c>
      <c r="C264" s="665">
        <v>35</v>
      </c>
      <c r="D264" s="667" t="s">
        <v>54</v>
      </c>
      <c r="E264" s="668">
        <v>1948.43</v>
      </c>
      <c r="F264" s="668">
        <v>68195.05</v>
      </c>
      <c r="G264" s="573"/>
      <c r="H264" s="584"/>
      <c r="I264" s="584"/>
      <c r="J264" s="593"/>
      <c r="K264" s="577"/>
      <c r="L264" s="577"/>
      <c r="M264" s="577"/>
      <c r="N264" s="555"/>
    </row>
    <row r="265" spans="1:14" x14ac:dyDescent="0.25">
      <c r="A265" s="662"/>
      <c r="B265" s="669" t="s">
        <v>34</v>
      </c>
      <c r="C265" s="669"/>
      <c r="D265" s="670"/>
      <c r="E265" s="669"/>
      <c r="F265" s="671">
        <f>SUM(F262:F264)</f>
        <v>923571.19000000006</v>
      </c>
      <c r="G265" s="573"/>
      <c r="H265" s="584"/>
      <c r="I265" s="584"/>
      <c r="J265" s="593"/>
      <c r="K265" s="577"/>
      <c r="L265" s="577"/>
      <c r="M265" s="577"/>
      <c r="N265" s="555"/>
    </row>
    <row r="266" spans="1:14" x14ac:dyDescent="0.25">
      <c r="A266" s="664">
        <v>6</v>
      </c>
      <c r="B266" s="660" t="s">
        <v>563</v>
      </c>
      <c r="C266" s="661"/>
      <c r="D266" s="662"/>
      <c r="E266" s="661"/>
      <c r="F266" s="663"/>
      <c r="G266" s="573"/>
      <c r="H266" s="584"/>
      <c r="I266" s="584"/>
      <c r="J266" s="593"/>
      <c r="K266" s="577"/>
      <c r="L266" s="577"/>
      <c r="M266" s="577"/>
      <c r="N266" s="555"/>
    </row>
    <row r="267" spans="1:14" x14ac:dyDescent="0.25">
      <c r="A267" s="665">
        <v>6.01</v>
      </c>
      <c r="B267" s="666" t="s">
        <v>564</v>
      </c>
      <c r="C267" s="665">
        <v>1</v>
      </c>
      <c r="D267" s="667" t="s">
        <v>413</v>
      </c>
      <c r="E267" s="668">
        <v>40655.199999999997</v>
      </c>
      <c r="F267" s="668">
        <v>40655.199999999997</v>
      </c>
      <c r="G267" s="573"/>
      <c r="H267" s="584"/>
      <c r="I267" s="584"/>
      <c r="J267" s="593"/>
      <c r="K267" s="577"/>
      <c r="L267" s="577"/>
      <c r="M267" s="577"/>
      <c r="N267" s="555"/>
    </row>
    <row r="268" spans="1:14" x14ac:dyDescent="0.25">
      <c r="A268" s="665">
        <v>6.02</v>
      </c>
      <c r="B268" s="666" t="s">
        <v>565</v>
      </c>
      <c r="C268" s="665">
        <v>3</v>
      </c>
      <c r="D268" s="667" t="s">
        <v>413</v>
      </c>
      <c r="E268" s="668">
        <v>25259.82</v>
      </c>
      <c r="F268" s="668">
        <v>75779.460000000006</v>
      </c>
      <c r="G268" s="573"/>
      <c r="H268" s="584"/>
      <c r="I268" s="584"/>
      <c r="J268" s="593"/>
      <c r="K268" s="577"/>
      <c r="L268" s="577"/>
      <c r="M268" s="577"/>
      <c r="N268" s="555"/>
    </row>
    <row r="269" spans="1:14" x14ac:dyDescent="0.25">
      <c r="A269" s="665">
        <v>6.03</v>
      </c>
      <c r="B269" s="666" t="s">
        <v>566</v>
      </c>
      <c r="C269" s="665">
        <v>5</v>
      </c>
      <c r="D269" s="667" t="s">
        <v>413</v>
      </c>
      <c r="E269" s="668">
        <v>19857.84</v>
      </c>
      <c r="F269" s="668">
        <v>99289.2</v>
      </c>
      <c r="G269" s="573"/>
      <c r="H269" s="584"/>
      <c r="I269" s="584"/>
      <c r="J269" s="593"/>
      <c r="K269" s="577"/>
      <c r="L269" s="577"/>
      <c r="M269" s="577"/>
      <c r="N269" s="555"/>
    </row>
    <row r="270" spans="1:14" x14ac:dyDescent="0.25">
      <c r="A270" s="662"/>
      <c r="B270" s="669" t="s">
        <v>34</v>
      </c>
      <c r="C270" s="669"/>
      <c r="D270" s="670"/>
      <c r="E270" s="669"/>
      <c r="F270" s="671">
        <f>SUM(F267:F269)</f>
        <v>215723.86</v>
      </c>
      <c r="G270" s="573"/>
      <c r="H270" s="584"/>
      <c r="I270" s="584"/>
      <c r="J270" s="593"/>
      <c r="K270" s="577"/>
      <c r="L270" s="577"/>
      <c r="M270" s="577"/>
      <c r="N270" s="555"/>
    </row>
    <row r="271" spans="1:14" x14ac:dyDescent="0.25">
      <c r="A271" s="664">
        <v>7</v>
      </c>
      <c r="B271" s="660" t="s">
        <v>567</v>
      </c>
      <c r="C271" s="661"/>
      <c r="D271" s="662"/>
      <c r="E271" s="661"/>
      <c r="F271" s="663"/>
      <c r="G271" s="573"/>
      <c r="H271" s="584"/>
      <c r="I271" s="584"/>
      <c r="J271" s="593"/>
      <c r="K271" s="577"/>
      <c r="L271" s="577"/>
      <c r="M271" s="577"/>
      <c r="N271" s="555"/>
    </row>
    <row r="272" spans="1:14" x14ac:dyDescent="0.25">
      <c r="A272" s="665">
        <v>7.01</v>
      </c>
      <c r="B272" s="666" t="s">
        <v>568</v>
      </c>
      <c r="C272" s="665">
        <v>10.34</v>
      </c>
      <c r="D272" s="667" t="s">
        <v>555</v>
      </c>
      <c r="E272" s="673">
        <v>882.05</v>
      </c>
      <c r="F272" s="668">
        <v>9120.4</v>
      </c>
      <c r="G272" s="573"/>
      <c r="H272" s="584"/>
      <c r="I272" s="584"/>
      <c r="J272" s="593"/>
      <c r="K272" s="577"/>
      <c r="L272" s="577"/>
      <c r="M272" s="577"/>
      <c r="N272" s="555"/>
    </row>
    <row r="273" spans="1:14" x14ac:dyDescent="0.25">
      <c r="A273" s="662"/>
      <c r="B273" s="669" t="s">
        <v>34</v>
      </c>
      <c r="C273" s="669"/>
      <c r="D273" s="670"/>
      <c r="E273" s="669"/>
      <c r="F273" s="671">
        <f>F272</f>
        <v>9120.4</v>
      </c>
      <c r="G273" s="573"/>
      <c r="H273" s="584"/>
      <c r="I273" s="584"/>
      <c r="J273" s="593"/>
      <c r="K273" s="577"/>
      <c r="L273" s="577"/>
      <c r="M273" s="577"/>
      <c r="N273" s="555"/>
    </row>
    <row r="274" spans="1:14" x14ac:dyDescent="0.25">
      <c r="A274" s="664">
        <v>8</v>
      </c>
      <c r="B274" s="660" t="s">
        <v>569</v>
      </c>
      <c r="C274" s="661"/>
      <c r="D274" s="662"/>
      <c r="E274" s="661"/>
      <c r="F274" s="663"/>
      <c r="G274" s="573"/>
      <c r="H274" s="584"/>
      <c r="I274" s="584"/>
      <c r="J274" s="593"/>
      <c r="K274" s="577"/>
      <c r="L274" s="577"/>
      <c r="M274" s="577"/>
      <c r="N274" s="555"/>
    </row>
    <row r="275" spans="1:14" x14ac:dyDescent="0.25">
      <c r="A275" s="665">
        <v>8.01</v>
      </c>
      <c r="B275" s="666" t="s">
        <v>570</v>
      </c>
      <c r="C275" s="665">
        <v>17</v>
      </c>
      <c r="D275" s="667" t="s">
        <v>67</v>
      </c>
      <c r="E275" s="668">
        <v>2764.21</v>
      </c>
      <c r="F275" s="668">
        <v>46991.57</v>
      </c>
      <c r="G275" s="573"/>
      <c r="H275" s="584"/>
      <c r="I275" s="584"/>
      <c r="J275" s="593"/>
      <c r="K275" s="577"/>
      <c r="L275" s="577"/>
      <c r="M275" s="577"/>
      <c r="N275" s="555"/>
    </row>
    <row r="276" spans="1:14" x14ac:dyDescent="0.25">
      <c r="A276" s="665">
        <v>8.02</v>
      </c>
      <c r="B276" s="666" t="s">
        <v>571</v>
      </c>
      <c r="C276" s="665">
        <v>4</v>
      </c>
      <c r="D276" s="667" t="s">
        <v>54</v>
      </c>
      <c r="E276" s="668">
        <v>1800.51</v>
      </c>
      <c r="F276" s="668">
        <v>7202.04</v>
      </c>
      <c r="G276" s="573"/>
      <c r="H276" s="584"/>
      <c r="I276" s="584"/>
      <c r="J276" s="593"/>
      <c r="K276" s="577"/>
      <c r="L276" s="577"/>
      <c r="M276" s="577"/>
      <c r="N276" s="555"/>
    </row>
    <row r="277" spans="1:14" x14ac:dyDescent="0.25">
      <c r="A277" s="662"/>
      <c r="B277" s="669" t="s">
        <v>34</v>
      </c>
      <c r="C277" s="669"/>
      <c r="D277" s="670"/>
      <c r="E277" s="669"/>
      <c r="F277" s="671">
        <f>SUM(F275:F276)</f>
        <v>54193.61</v>
      </c>
      <c r="G277" s="573"/>
      <c r="H277" s="584"/>
      <c r="I277" s="584"/>
      <c r="J277" s="593"/>
      <c r="K277" s="577"/>
      <c r="L277" s="577"/>
      <c r="M277" s="577"/>
      <c r="N277" s="555"/>
    </row>
    <row r="278" spans="1:14" x14ac:dyDescent="0.25">
      <c r="A278" s="664">
        <v>9</v>
      </c>
      <c r="B278" s="660" t="s">
        <v>345</v>
      </c>
      <c r="C278" s="661"/>
      <c r="D278" s="662"/>
      <c r="E278" s="661"/>
      <c r="F278" s="663"/>
      <c r="G278" s="573"/>
      <c r="H278" s="584"/>
      <c r="I278" s="584"/>
      <c r="J278" s="593"/>
      <c r="K278" s="577"/>
      <c r="L278" s="577"/>
      <c r="M278" s="577"/>
      <c r="N278" s="555"/>
    </row>
    <row r="279" spans="1:14" x14ac:dyDescent="0.25">
      <c r="A279" s="665">
        <v>9.01</v>
      </c>
      <c r="B279" s="666" t="s">
        <v>572</v>
      </c>
      <c r="C279" s="672">
        <v>1585.32</v>
      </c>
      <c r="D279" s="667" t="s">
        <v>54</v>
      </c>
      <c r="E279" s="673">
        <v>300.42</v>
      </c>
      <c r="F279" s="668">
        <v>476261.83</v>
      </c>
      <c r="G279" s="573"/>
      <c r="H279" s="584"/>
      <c r="I279" s="584"/>
      <c r="J279" s="593"/>
      <c r="K279" s="577"/>
      <c r="L279" s="577"/>
      <c r="M279" s="577"/>
      <c r="N279" s="555"/>
    </row>
    <row r="280" spans="1:14" x14ac:dyDescent="0.25">
      <c r="A280" s="662"/>
      <c r="B280" s="669" t="s">
        <v>34</v>
      </c>
      <c r="C280" s="669"/>
      <c r="D280" s="670"/>
      <c r="E280" s="669"/>
      <c r="F280" s="671">
        <f>F279</f>
        <v>476261.83</v>
      </c>
      <c r="G280" s="573"/>
      <c r="H280" s="584"/>
      <c r="I280" s="584"/>
      <c r="J280" s="593"/>
      <c r="K280" s="577"/>
      <c r="L280" s="577"/>
      <c r="M280" s="577"/>
      <c r="N280" s="555"/>
    </row>
    <row r="281" spans="1:14" x14ac:dyDescent="0.25">
      <c r="A281" s="664">
        <v>10</v>
      </c>
      <c r="B281" s="660" t="s">
        <v>573</v>
      </c>
      <c r="C281" s="661"/>
      <c r="D281" s="662"/>
      <c r="E281" s="661"/>
      <c r="F281" s="663"/>
      <c r="G281" s="573"/>
      <c r="H281" s="584"/>
      <c r="I281" s="584"/>
      <c r="J281" s="593"/>
      <c r="K281" s="577"/>
      <c r="L281" s="577"/>
      <c r="M281" s="577"/>
      <c r="N281" s="555"/>
    </row>
    <row r="282" spans="1:14" x14ac:dyDescent="0.25">
      <c r="A282" s="665">
        <v>10.01</v>
      </c>
      <c r="B282" s="666" t="s">
        <v>574</v>
      </c>
      <c r="C282" s="661"/>
      <c r="D282" s="662"/>
      <c r="E282" s="661"/>
      <c r="F282" s="663"/>
      <c r="G282" s="573"/>
      <c r="H282" s="584"/>
      <c r="I282" s="584"/>
      <c r="J282" s="593"/>
      <c r="K282" s="577"/>
      <c r="L282" s="577"/>
      <c r="M282" s="577"/>
      <c r="N282" s="555"/>
    </row>
    <row r="283" spans="1:14" x14ac:dyDescent="0.25">
      <c r="A283" s="665">
        <v>10.02</v>
      </c>
      <c r="B283" s="666" t="s">
        <v>575</v>
      </c>
      <c r="C283" s="665">
        <v>5.4</v>
      </c>
      <c r="D283" s="667" t="s">
        <v>54</v>
      </c>
      <c r="E283" s="668">
        <v>6543.33</v>
      </c>
      <c r="F283" s="668">
        <v>35334</v>
      </c>
      <c r="G283" s="573"/>
      <c r="H283" s="584"/>
      <c r="I283" s="584"/>
      <c r="J283" s="593"/>
      <c r="K283" s="577"/>
      <c r="L283" s="577"/>
      <c r="M283" s="577"/>
      <c r="N283" s="555"/>
    </row>
    <row r="284" spans="1:14" x14ac:dyDescent="0.25">
      <c r="A284" s="665">
        <v>10.029999999999999</v>
      </c>
      <c r="B284" s="666" t="s">
        <v>576</v>
      </c>
      <c r="C284" s="665">
        <v>6</v>
      </c>
      <c r="D284" s="667" t="s">
        <v>413</v>
      </c>
      <c r="E284" s="668">
        <v>10994.43</v>
      </c>
      <c r="F284" s="668">
        <v>65966.58</v>
      </c>
      <c r="G284" s="573"/>
      <c r="H284" s="584"/>
      <c r="I284" s="584"/>
      <c r="J284" s="593"/>
      <c r="K284" s="577"/>
      <c r="L284" s="577"/>
      <c r="M284" s="577"/>
      <c r="N284" s="555"/>
    </row>
    <row r="285" spans="1:14" x14ac:dyDescent="0.25">
      <c r="A285" s="665">
        <v>10.039999999999999</v>
      </c>
      <c r="B285" s="666" t="s">
        <v>577</v>
      </c>
      <c r="C285" s="665">
        <v>8</v>
      </c>
      <c r="D285" s="667" t="s">
        <v>413</v>
      </c>
      <c r="E285" s="668">
        <v>12551.71</v>
      </c>
      <c r="F285" s="668">
        <v>100413.68</v>
      </c>
      <c r="G285" s="573"/>
      <c r="H285" s="584"/>
      <c r="I285" s="584"/>
      <c r="J285" s="593"/>
      <c r="K285" s="577"/>
      <c r="L285" s="577"/>
      <c r="M285" s="577"/>
      <c r="N285" s="555"/>
    </row>
    <row r="286" spans="1:14" x14ac:dyDescent="0.25">
      <c r="A286" s="665">
        <v>10.050000000000001</v>
      </c>
      <c r="B286" s="666" t="s">
        <v>578</v>
      </c>
      <c r="C286" s="665">
        <v>2</v>
      </c>
      <c r="D286" s="667" t="s">
        <v>413</v>
      </c>
      <c r="E286" s="668">
        <v>2783.77</v>
      </c>
      <c r="F286" s="668">
        <v>5567.54</v>
      </c>
      <c r="G286" s="573"/>
      <c r="H286" s="584"/>
      <c r="I286" s="584"/>
      <c r="J286" s="593"/>
      <c r="K286" s="577"/>
      <c r="L286" s="577"/>
      <c r="M286" s="577"/>
      <c r="N286" s="555"/>
    </row>
    <row r="287" spans="1:14" x14ac:dyDescent="0.25">
      <c r="A287" s="665">
        <v>10.06</v>
      </c>
      <c r="B287" s="666" t="s">
        <v>579</v>
      </c>
      <c r="C287" s="665">
        <v>2</v>
      </c>
      <c r="D287" s="667" t="s">
        <v>413</v>
      </c>
      <c r="E287" s="668">
        <v>10709.95</v>
      </c>
      <c r="F287" s="668">
        <v>21419.9</v>
      </c>
      <c r="G287" s="573"/>
      <c r="H287" s="584"/>
      <c r="I287" s="584"/>
      <c r="J287" s="593"/>
      <c r="K287" s="577"/>
      <c r="L287" s="577"/>
      <c r="M287" s="577"/>
      <c r="N287" s="555"/>
    </row>
    <row r="288" spans="1:14" x14ac:dyDescent="0.25">
      <c r="A288" s="665">
        <v>10.07</v>
      </c>
      <c r="B288" s="666" t="s">
        <v>597</v>
      </c>
      <c r="C288" s="665">
        <v>1</v>
      </c>
      <c r="D288" s="667" t="s">
        <v>413</v>
      </c>
      <c r="E288" s="668">
        <v>2239.4499999999998</v>
      </c>
      <c r="F288" s="668">
        <v>2239.4499999999998</v>
      </c>
      <c r="G288" s="573"/>
      <c r="H288" s="584"/>
      <c r="I288" s="584"/>
      <c r="J288" s="593"/>
      <c r="K288" s="577"/>
      <c r="L288" s="577"/>
      <c r="M288" s="577"/>
      <c r="N288" s="555"/>
    </row>
    <row r="289" spans="1:14" x14ac:dyDescent="0.25">
      <c r="A289" s="665">
        <v>10.08</v>
      </c>
      <c r="B289" s="666" t="s">
        <v>581</v>
      </c>
      <c r="C289" s="665">
        <v>1</v>
      </c>
      <c r="D289" s="667" t="s">
        <v>33</v>
      </c>
      <c r="E289" s="668">
        <v>135000</v>
      </c>
      <c r="F289" s="668">
        <v>135000</v>
      </c>
      <c r="G289" s="573"/>
      <c r="H289" s="584"/>
      <c r="I289" s="584"/>
      <c r="J289" s="593"/>
      <c r="K289" s="577"/>
      <c r="L289" s="577"/>
      <c r="M289" s="577"/>
      <c r="N289" s="555"/>
    </row>
    <row r="290" spans="1:14" x14ac:dyDescent="0.25">
      <c r="A290" s="665">
        <v>10.09</v>
      </c>
      <c r="B290" s="666" t="s">
        <v>582</v>
      </c>
      <c r="C290" s="661"/>
      <c r="D290" s="662"/>
      <c r="E290" s="661"/>
      <c r="F290" s="663"/>
      <c r="G290" s="573"/>
      <c r="H290" s="584"/>
      <c r="I290" s="584"/>
      <c r="J290" s="593"/>
      <c r="K290" s="577"/>
      <c r="L290" s="577"/>
      <c r="M290" s="577"/>
      <c r="N290" s="555"/>
    </row>
    <row r="291" spans="1:14" x14ac:dyDescent="0.25">
      <c r="A291" s="665">
        <v>10.1</v>
      </c>
      <c r="B291" s="666" t="s">
        <v>583</v>
      </c>
      <c r="C291" s="665">
        <v>10</v>
      </c>
      <c r="D291" s="667" t="s">
        <v>242</v>
      </c>
      <c r="E291" s="668">
        <v>2955</v>
      </c>
      <c r="F291" s="668">
        <v>29550</v>
      </c>
      <c r="G291" s="573"/>
      <c r="H291" s="584"/>
      <c r="I291" s="584"/>
      <c r="J291" s="593"/>
      <c r="K291" s="577"/>
      <c r="L291" s="577"/>
      <c r="M291" s="577"/>
      <c r="N291" s="555"/>
    </row>
    <row r="292" spans="1:14" x14ac:dyDescent="0.25">
      <c r="A292" s="665">
        <v>10.11</v>
      </c>
      <c r="B292" s="666" t="s">
        <v>575</v>
      </c>
      <c r="C292" s="665">
        <v>1.2</v>
      </c>
      <c r="D292" s="667" t="s">
        <v>54</v>
      </c>
      <c r="E292" s="668">
        <v>6790</v>
      </c>
      <c r="F292" s="668">
        <v>8148</v>
      </c>
      <c r="G292" s="573"/>
      <c r="H292" s="584"/>
      <c r="I292" s="584"/>
      <c r="J292" s="593"/>
      <c r="K292" s="577"/>
      <c r="L292" s="577"/>
      <c r="M292" s="577"/>
      <c r="N292" s="555"/>
    </row>
    <row r="293" spans="1:14" x14ac:dyDescent="0.25">
      <c r="A293" s="665">
        <v>10.119999999999999</v>
      </c>
      <c r="B293" s="666" t="s">
        <v>584</v>
      </c>
      <c r="C293" s="665">
        <v>1</v>
      </c>
      <c r="D293" s="667" t="s">
        <v>413</v>
      </c>
      <c r="E293" s="668">
        <v>14106.81</v>
      </c>
      <c r="F293" s="668">
        <v>14106.81</v>
      </c>
      <c r="G293" s="573"/>
      <c r="H293" s="584"/>
      <c r="I293" s="584"/>
      <c r="J293" s="593"/>
      <c r="K293" s="577"/>
      <c r="L293" s="577"/>
      <c r="M293" s="577"/>
      <c r="N293" s="555"/>
    </row>
    <row r="294" spans="1:14" x14ac:dyDescent="0.25">
      <c r="A294" s="665">
        <v>10.130000000000001</v>
      </c>
      <c r="B294" s="666" t="s">
        <v>597</v>
      </c>
      <c r="C294" s="665">
        <v>1</v>
      </c>
      <c r="D294" s="667" t="s">
        <v>413</v>
      </c>
      <c r="E294" s="668">
        <v>2239.4499999999998</v>
      </c>
      <c r="F294" s="668">
        <v>2239.4499999999998</v>
      </c>
      <c r="G294" s="573"/>
      <c r="H294" s="584"/>
      <c r="I294" s="584"/>
      <c r="J294" s="593"/>
      <c r="K294" s="577"/>
      <c r="L294" s="577"/>
      <c r="M294" s="577"/>
      <c r="N294" s="555"/>
    </row>
    <row r="295" spans="1:14" x14ac:dyDescent="0.25">
      <c r="A295" s="662"/>
      <c r="B295" s="669" t="s">
        <v>34</v>
      </c>
      <c r="C295" s="661"/>
      <c r="D295" s="662"/>
      <c r="E295" s="661"/>
      <c r="F295" s="671">
        <f>SUM(F283:F294)</f>
        <v>419985.41000000003</v>
      </c>
      <c r="G295" s="573"/>
      <c r="H295" s="584"/>
      <c r="I295" s="584"/>
      <c r="J295" s="593"/>
      <c r="K295" s="577"/>
      <c r="L295" s="577"/>
      <c r="M295" s="577"/>
      <c r="N295" s="555"/>
    </row>
    <row r="296" spans="1:14" x14ac:dyDescent="0.25">
      <c r="A296" s="664">
        <v>11</v>
      </c>
      <c r="B296" s="660" t="s">
        <v>586</v>
      </c>
      <c r="C296" s="661"/>
      <c r="D296" s="662"/>
      <c r="E296" s="661"/>
      <c r="F296" s="663"/>
      <c r="G296" s="573"/>
      <c r="H296" s="584"/>
      <c r="I296" s="584"/>
      <c r="J296" s="593"/>
      <c r="K296" s="577"/>
      <c r="L296" s="577"/>
      <c r="M296" s="577"/>
      <c r="N296" s="555"/>
    </row>
    <row r="297" spans="1:14" x14ac:dyDescent="0.25">
      <c r="A297" s="665">
        <v>11.01</v>
      </c>
      <c r="B297" s="666" t="s">
        <v>587</v>
      </c>
      <c r="C297" s="665">
        <v>44</v>
      </c>
      <c r="D297" s="667" t="s">
        <v>413</v>
      </c>
      <c r="E297" s="668">
        <v>1473.68</v>
      </c>
      <c r="F297" s="668">
        <v>64841.919999999998</v>
      </c>
      <c r="G297" s="573"/>
      <c r="H297" s="584"/>
      <c r="I297" s="584"/>
      <c r="J297" s="593"/>
      <c r="K297" s="577"/>
      <c r="L297" s="577"/>
      <c r="M297" s="577"/>
      <c r="N297" s="555"/>
    </row>
    <row r="298" spans="1:14" x14ac:dyDescent="0.25">
      <c r="A298" s="665">
        <v>11.02</v>
      </c>
      <c r="B298" s="666" t="s">
        <v>588</v>
      </c>
      <c r="C298" s="665">
        <v>10</v>
      </c>
      <c r="D298" s="667" t="s">
        <v>413</v>
      </c>
      <c r="E298" s="668">
        <v>1586.98</v>
      </c>
      <c r="F298" s="668">
        <v>15869.76</v>
      </c>
      <c r="G298" s="573"/>
      <c r="H298" s="584"/>
      <c r="I298" s="584"/>
      <c r="J298" s="593"/>
      <c r="K298" s="577"/>
      <c r="L298" s="577"/>
      <c r="M298" s="577"/>
      <c r="N298" s="555"/>
    </row>
    <row r="299" spans="1:14" x14ac:dyDescent="0.25">
      <c r="A299" s="665">
        <v>11.03</v>
      </c>
      <c r="B299" s="666" t="s">
        <v>589</v>
      </c>
      <c r="C299" s="665">
        <v>2</v>
      </c>
      <c r="D299" s="667" t="s">
        <v>413</v>
      </c>
      <c r="E299" s="668">
        <v>2082.37</v>
      </c>
      <c r="F299" s="668">
        <v>4164.74</v>
      </c>
      <c r="G299" s="573"/>
      <c r="H299" s="584"/>
      <c r="I299" s="584"/>
      <c r="J299" s="593"/>
      <c r="K299" s="577"/>
      <c r="L299" s="577"/>
      <c r="M299" s="577"/>
      <c r="N299" s="555"/>
    </row>
    <row r="300" spans="1:14" x14ac:dyDescent="0.25">
      <c r="A300" s="665">
        <v>11.04</v>
      </c>
      <c r="B300" s="666" t="s">
        <v>590</v>
      </c>
      <c r="C300" s="665">
        <v>1</v>
      </c>
      <c r="D300" s="667" t="s">
        <v>413</v>
      </c>
      <c r="E300" s="668">
        <v>2452.84</v>
      </c>
      <c r="F300" s="668">
        <v>2452.84</v>
      </c>
      <c r="G300" s="573"/>
      <c r="H300" s="584"/>
      <c r="I300" s="584"/>
      <c r="J300" s="593"/>
      <c r="K300" s="577"/>
      <c r="L300" s="577"/>
      <c r="M300" s="577"/>
      <c r="N300" s="555"/>
    </row>
    <row r="301" spans="1:14" x14ac:dyDescent="0.25">
      <c r="A301" s="665">
        <v>11.05</v>
      </c>
      <c r="B301" s="666" t="s">
        <v>591</v>
      </c>
      <c r="C301" s="665">
        <v>2</v>
      </c>
      <c r="D301" s="667" t="s">
        <v>413</v>
      </c>
      <c r="E301" s="668">
        <v>1944.31</v>
      </c>
      <c r="F301" s="668">
        <v>3888.62</v>
      </c>
      <c r="G301" s="573"/>
      <c r="H301" s="584"/>
      <c r="I301" s="584"/>
      <c r="J301" s="593"/>
      <c r="K301" s="577"/>
      <c r="L301" s="577"/>
      <c r="M301" s="577"/>
      <c r="N301" s="555"/>
    </row>
    <row r="302" spans="1:14" x14ac:dyDescent="0.25">
      <c r="A302" s="665">
        <v>11.06</v>
      </c>
      <c r="B302" s="666" t="s">
        <v>592</v>
      </c>
      <c r="C302" s="665">
        <v>30</v>
      </c>
      <c r="D302" s="667" t="s">
        <v>413</v>
      </c>
      <c r="E302" s="668">
        <v>1859.58</v>
      </c>
      <c r="F302" s="668">
        <v>55787.4</v>
      </c>
      <c r="G302" s="573"/>
      <c r="H302" s="584"/>
      <c r="I302" s="584"/>
      <c r="J302" s="593"/>
      <c r="K302" s="577"/>
      <c r="L302" s="577"/>
      <c r="M302" s="577"/>
      <c r="N302" s="555"/>
    </row>
    <row r="303" spans="1:14" x14ac:dyDescent="0.25">
      <c r="A303" s="665">
        <v>11.07</v>
      </c>
      <c r="B303" s="666" t="s">
        <v>593</v>
      </c>
      <c r="C303" s="665">
        <v>12</v>
      </c>
      <c r="D303" s="667" t="s">
        <v>413</v>
      </c>
      <c r="E303" s="668">
        <v>3945.79</v>
      </c>
      <c r="F303" s="668">
        <v>47349.48</v>
      </c>
      <c r="G303" s="573"/>
      <c r="H303" s="584"/>
      <c r="I303" s="584"/>
      <c r="J303" s="593"/>
      <c r="K303" s="577"/>
      <c r="L303" s="577"/>
      <c r="M303" s="577"/>
      <c r="N303" s="555"/>
    </row>
    <row r="304" spans="1:14" x14ac:dyDescent="0.25">
      <c r="A304" s="665">
        <v>11.08</v>
      </c>
      <c r="B304" s="666" t="s">
        <v>594</v>
      </c>
      <c r="C304" s="665">
        <v>16</v>
      </c>
      <c r="D304" s="667" t="s">
        <v>413</v>
      </c>
      <c r="E304" s="668">
        <v>1368.29</v>
      </c>
      <c r="F304" s="668">
        <v>21892.639999999999</v>
      </c>
      <c r="G304" s="573"/>
      <c r="H304" s="584"/>
      <c r="I304" s="584"/>
      <c r="J304" s="593"/>
      <c r="K304" s="577"/>
      <c r="L304" s="577"/>
      <c r="M304" s="577"/>
      <c r="N304" s="555"/>
    </row>
    <row r="305" spans="1:14" x14ac:dyDescent="0.25">
      <c r="A305" s="674">
        <v>11.09</v>
      </c>
      <c r="B305" s="675" t="s">
        <v>595</v>
      </c>
      <c r="C305" s="674">
        <v>1</v>
      </c>
      <c r="D305" s="676" t="s">
        <v>413</v>
      </c>
      <c r="E305" s="677">
        <v>16939.810000000001</v>
      </c>
      <c r="F305" s="677">
        <v>16939.810000000001</v>
      </c>
      <c r="G305" s="573"/>
      <c r="H305" s="584"/>
      <c r="I305" s="584"/>
      <c r="J305" s="593"/>
      <c r="K305" s="577"/>
      <c r="L305" s="577"/>
      <c r="M305" s="577"/>
      <c r="N305" s="555"/>
    </row>
    <row r="306" spans="1:14" x14ac:dyDescent="0.25">
      <c r="A306" s="650"/>
      <c r="B306" s="654" t="s">
        <v>34</v>
      </c>
      <c r="C306" s="655"/>
      <c r="D306" s="656"/>
      <c r="E306" s="657"/>
      <c r="F306" s="658">
        <f>SUM(F297:F305)</f>
        <v>233187.21000000002</v>
      </c>
      <c r="G306" s="573"/>
      <c r="H306" s="584"/>
      <c r="I306" s="584"/>
      <c r="J306" s="593"/>
      <c r="K306" s="577"/>
      <c r="L306" s="577"/>
      <c r="M306" s="577"/>
      <c r="N306" s="555"/>
    </row>
    <row r="307" spans="1:14" x14ac:dyDescent="0.25">
      <c r="A307" s="687" t="s">
        <v>377</v>
      </c>
      <c r="B307" s="688" t="s">
        <v>600</v>
      </c>
      <c r="C307" s="689"/>
      <c r="D307" s="690"/>
      <c r="E307" s="689"/>
      <c r="F307" s="691"/>
      <c r="G307" s="573"/>
      <c r="H307" s="584"/>
      <c r="I307" s="584"/>
      <c r="J307" s="593"/>
      <c r="K307" s="577"/>
      <c r="L307" s="577"/>
      <c r="M307" s="577"/>
      <c r="N307" s="555"/>
    </row>
    <row r="308" spans="1:14" x14ac:dyDescent="0.25">
      <c r="A308" s="664">
        <v>1</v>
      </c>
      <c r="B308" s="660" t="s">
        <v>601</v>
      </c>
      <c r="C308" s="661"/>
      <c r="D308" s="662"/>
      <c r="E308" s="661"/>
      <c r="F308" s="663"/>
      <c r="G308" s="573"/>
      <c r="H308" s="584"/>
      <c r="I308" s="584"/>
      <c r="J308" s="593"/>
      <c r="K308" s="577"/>
      <c r="L308" s="577"/>
      <c r="M308" s="577"/>
      <c r="N308" s="555"/>
    </row>
    <row r="309" spans="1:14" x14ac:dyDescent="0.25">
      <c r="A309" s="665">
        <v>1.01</v>
      </c>
      <c r="B309" s="666" t="s">
        <v>602</v>
      </c>
      <c r="C309" s="665">
        <v>841.25</v>
      </c>
      <c r="D309" s="667" t="s">
        <v>54</v>
      </c>
      <c r="E309" s="673">
        <v>664.74</v>
      </c>
      <c r="F309" s="668">
        <v>559212.53</v>
      </c>
      <c r="G309" s="573"/>
      <c r="H309" s="584"/>
      <c r="I309" s="584"/>
      <c r="J309" s="593"/>
      <c r="K309" s="577"/>
      <c r="L309" s="577"/>
      <c r="M309" s="577"/>
      <c r="N309" s="555"/>
    </row>
    <row r="310" spans="1:14" x14ac:dyDescent="0.25">
      <c r="A310" s="665">
        <v>1.02</v>
      </c>
      <c r="B310" s="666" t="s">
        <v>603</v>
      </c>
      <c r="C310" s="665">
        <v>142.94999999999999</v>
      </c>
      <c r="D310" s="667" t="s">
        <v>67</v>
      </c>
      <c r="E310" s="673">
        <v>156.72</v>
      </c>
      <c r="F310" s="668">
        <v>22403.119999999999</v>
      </c>
      <c r="G310" s="573"/>
      <c r="H310" s="584"/>
      <c r="I310" s="584"/>
      <c r="J310" s="593"/>
      <c r="K310" s="577"/>
      <c r="L310" s="577"/>
      <c r="M310" s="577"/>
      <c r="N310" s="555"/>
    </row>
    <row r="311" spans="1:14" x14ac:dyDescent="0.25">
      <c r="A311" s="665">
        <v>1.03</v>
      </c>
      <c r="B311" s="666" t="s">
        <v>604</v>
      </c>
      <c r="C311" s="665">
        <v>841.25</v>
      </c>
      <c r="D311" s="667" t="s">
        <v>54</v>
      </c>
      <c r="E311" s="673">
        <v>599.63</v>
      </c>
      <c r="F311" s="668">
        <v>504435.79</v>
      </c>
      <c r="G311" s="573"/>
      <c r="H311" s="584"/>
      <c r="I311" s="584"/>
      <c r="J311" s="593"/>
      <c r="K311" s="577"/>
      <c r="L311" s="577"/>
      <c r="M311" s="577"/>
      <c r="N311" s="555"/>
    </row>
    <row r="312" spans="1:14" x14ac:dyDescent="0.25">
      <c r="A312" s="662"/>
      <c r="B312" s="669" t="s">
        <v>34</v>
      </c>
      <c r="C312" s="669"/>
      <c r="D312" s="670"/>
      <c r="E312" s="669"/>
      <c r="F312" s="671">
        <f>SUM(F309:F311)</f>
        <v>1086051.44</v>
      </c>
      <c r="G312" s="573"/>
      <c r="H312" s="584"/>
      <c r="I312" s="584"/>
      <c r="J312" s="593"/>
      <c r="K312" s="577"/>
      <c r="L312" s="577"/>
      <c r="M312" s="577"/>
      <c r="N312" s="555"/>
    </row>
    <row r="313" spans="1:14" x14ac:dyDescent="0.25">
      <c r="A313" s="664">
        <v>2</v>
      </c>
      <c r="B313" s="660" t="s">
        <v>605</v>
      </c>
      <c r="C313" s="661"/>
      <c r="D313" s="662"/>
      <c r="E313" s="661"/>
      <c r="F313" s="663"/>
      <c r="G313" s="573"/>
      <c r="H313" s="584"/>
      <c r="I313" s="584"/>
      <c r="J313" s="593"/>
      <c r="K313" s="577"/>
      <c r="L313" s="577"/>
      <c r="M313" s="577"/>
      <c r="N313" s="555"/>
    </row>
    <row r="314" spans="1:14" x14ac:dyDescent="0.25">
      <c r="A314" s="665">
        <v>2.0099999999999998</v>
      </c>
      <c r="B314" s="666" t="s">
        <v>606</v>
      </c>
      <c r="C314" s="672">
        <v>1658.4</v>
      </c>
      <c r="D314" s="667" t="s">
        <v>54</v>
      </c>
      <c r="E314" s="673">
        <v>300.42</v>
      </c>
      <c r="F314" s="668">
        <v>498216.53</v>
      </c>
      <c r="G314" s="573"/>
      <c r="H314" s="584"/>
      <c r="I314" s="584"/>
      <c r="J314" s="593"/>
      <c r="K314" s="577"/>
      <c r="L314" s="577"/>
      <c r="M314" s="577"/>
      <c r="N314" s="555"/>
    </row>
    <row r="315" spans="1:14" x14ac:dyDescent="0.25">
      <c r="A315" s="662"/>
      <c r="B315" s="669" t="s">
        <v>34</v>
      </c>
      <c r="C315" s="669"/>
      <c r="D315" s="670"/>
      <c r="E315" s="669"/>
      <c r="F315" s="671">
        <f>F314</f>
        <v>498216.53</v>
      </c>
      <c r="G315" s="573"/>
      <c r="H315" s="584"/>
      <c r="I315" s="584"/>
      <c r="J315" s="593"/>
      <c r="K315" s="577"/>
      <c r="L315" s="577"/>
      <c r="M315" s="577"/>
      <c r="N315" s="555"/>
    </row>
    <row r="316" spans="1:14" x14ac:dyDescent="0.25">
      <c r="A316" s="664">
        <v>3</v>
      </c>
      <c r="B316" s="660" t="s">
        <v>607</v>
      </c>
      <c r="C316" s="661"/>
      <c r="D316" s="662"/>
      <c r="E316" s="661"/>
      <c r="F316" s="663"/>
      <c r="G316" s="573"/>
      <c r="H316" s="584"/>
      <c r="I316" s="584"/>
      <c r="J316" s="593"/>
      <c r="K316" s="577"/>
      <c r="L316" s="577"/>
      <c r="M316" s="577"/>
      <c r="N316" s="555"/>
    </row>
    <row r="317" spans="1:14" x14ac:dyDescent="0.25">
      <c r="A317" s="665">
        <v>3.01</v>
      </c>
      <c r="B317" s="666" t="s">
        <v>608</v>
      </c>
      <c r="C317" s="665">
        <v>1</v>
      </c>
      <c r="D317" s="667" t="s">
        <v>33</v>
      </c>
      <c r="E317" s="668">
        <v>150000</v>
      </c>
      <c r="F317" s="668">
        <v>150000</v>
      </c>
      <c r="G317" s="573"/>
      <c r="H317" s="584">
        <f>C317</f>
        <v>1</v>
      </c>
      <c r="I317" s="584"/>
      <c r="J317" s="593"/>
      <c r="K317" s="577"/>
      <c r="L317" s="577">
        <f t="shared" ref="L317" si="57">H317*E317</f>
        <v>150000</v>
      </c>
      <c r="M317" s="577">
        <f t="shared" ref="M317:M318" si="58">K317+L317</f>
        <v>150000</v>
      </c>
      <c r="N317" s="555"/>
    </row>
    <row r="318" spans="1:14" x14ac:dyDescent="0.25">
      <c r="A318" s="665">
        <v>3.02</v>
      </c>
      <c r="B318" s="666" t="s">
        <v>609</v>
      </c>
      <c r="C318" s="665">
        <v>1</v>
      </c>
      <c r="D318" s="667" t="s">
        <v>33</v>
      </c>
      <c r="E318" s="668">
        <v>150000</v>
      </c>
      <c r="F318" s="668">
        <v>150000</v>
      </c>
      <c r="G318" s="573"/>
      <c r="H318" s="584"/>
      <c r="I318" s="584"/>
      <c r="J318" s="593"/>
      <c r="K318" s="577"/>
      <c r="L318" s="639">
        <f>SUM(L317)</f>
        <v>150000</v>
      </c>
      <c r="M318" s="639">
        <f t="shared" si="58"/>
        <v>150000</v>
      </c>
      <c r="N318" s="555"/>
    </row>
    <row r="319" spans="1:14" x14ac:dyDescent="0.25">
      <c r="A319" s="665">
        <v>3.03</v>
      </c>
      <c r="B319" s="666" t="s">
        <v>610</v>
      </c>
      <c r="C319" s="665">
        <v>1</v>
      </c>
      <c r="D319" s="667" t="s">
        <v>33</v>
      </c>
      <c r="E319" s="668">
        <v>150000</v>
      </c>
      <c r="F319" s="668">
        <v>150000</v>
      </c>
      <c r="G319" s="573"/>
      <c r="H319" s="584"/>
      <c r="I319" s="584"/>
      <c r="J319" s="593"/>
      <c r="K319" s="577"/>
      <c r="L319" s="577"/>
      <c r="M319" s="577"/>
      <c r="N319" s="555"/>
    </row>
    <row r="320" spans="1:14" x14ac:dyDescent="0.25">
      <c r="A320" s="662"/>
      <c r="B320" s="669" t="s">
        <v>34</v>
      </c>
      <c r="C320" s="669"/>
      <c r="D320" s="670"/>
      <c r="E320" s="669"/>
      <c r="F320" s="671">
        <f>SUM(F317:F319)</f>
        <v>450000</v>
      </c>
      <c r="G320" s="573"/>
      <c r="H320" s="584"/>
      <c r="I320" s="584"/>
      <c r="J320" s="593"/>
      <c r="K320" s="577"/>
      <c r="L320" s="577"/>
      <c r="M320" s="577"/>
      <c r="N320" s="555"/>
    </row>
    <row r="321" spans="1:14" x14ac:dyDescent="0.25">
      <c r="A321" s="664">
        <v>4</v>
      </c>
      <c r="B321" s="660" t="s">
        <v>416</v>
      </c>
      <c r="C321" s="661"/>
      <c r="D321" s="662"/>
      <c r="E321" s="661"/>
      <c r="F321" s="663"/>
      <c r="G321" s="573"/>
      <c r="H321" s="584"/>
      <c r="I321" s="584"/>
      <c r="J321" s="593"/>
      <c r="K321" s="577"/>
      <c r="L321" s="577"/>
      <c r="M321" s="577"/>
      <c r="N321" s="555"/>
    </row>
    <row r="322" spans="1:14" x14ac:dyDescent="0.25">
      <c r="A322" s="665">
        <v>4.01</v>
      </c>
      <c r="B322" s="666" t="s">
        <v>611</v>
      </c>
      <c r="C322" s="665">
        <v>2</v>
      </c>
      <c r="D322" s="667" t="s">
        <v>413</v>
      </c>
      <c r="E322" s="668">
        <v>1852500</v>
      </c>
      <c r="F322" s="668">
        <v>3705000</v>
      </c>
      <c r="G322" s="573"/>
      <c r="H322" s="584"/>
      <c r="I322" s="584"/>
      <c r="J322" s="593"/>
      <c r="K322" s="577"/>
      <c r="L322" s="577"/>
      <c r="M322" s="577"/>
      <c r="N322" s="555"/>
    </row>
    <row r="323" spans="1:14" x14ac:dyDescent="0.25">
      <c r="A323" s="665">
        <v>4.0199999999999996</v>
      </c>
      <c r="B323" s="666" t="s">
        <v>612</v>
      </c>
      <c r="C323" s="665">
        <v>1</v>
      </c>
      <c r="D323" s="667" t="s">
        <v>33</v>
      </c>
      <c r="E323" s="668">
        <v>221000</v>
      </c>
      <c r="F323" s="668">
        <v>221000</v>
      </c>
      <c r="G323" s="573"/>
      <c r="H323" s="584"/>
      <c r="I323" s="584"/>
      <c r="J323" s="593"/>
      <c r="K323" s="577"/>
      <c r="L323" s="577"/>
      <c r="M323" s="577"/>
      <c r="N323" s="555"/>
    </row>
    <row r="324" spans="1:14" x14ac:dyDescent="0.25">
      <c r="A324" s="692">
        <v>4.03</v>
      </c>
      <c r="B324" s="675" t="s">
        <v>613</v>
      </c>
      <c r="C324" s="674">
        <v>1</v>
      </c>
      <c r="D324" s="676" t="s">
        <v>33</v>
      </c>
      <c r="E324" s="693">
        <v>500000</v>
      </c>
      <c r="F324" s="693">
        <v>500000</v>
      </c>
      <c r="G324" s="694"/>
      <c r="H324" s="695"/>
      <c r="I324" s="695"/>
      <c r="J324" s="696"/>
      <c r="K324" s="697"/>
      <c r="L324" s="697"/>
      <c r="M324" s="697"/>
      <c r="N324" s="555"/>
    </row>
    <row r="325" spans="1:14" x14ac:dyDescent="0.25">
      <c r="A325" s="698"/>
      <c r="B325" s="654" t="s">
        <v>614</v>
      </c>
      <c r="C325" s="655"/>
      <c r="D325" s="656"/>
      <c r="E325" s="699"/>
      <c r="F325" s="700">
        <f>SUM(F322:F324)</f>
        <v>4426000</v>
      </c>
      <c r="G325" s="573"/>
      <c r="H325" s="584"/>
      <c r="I325" s="584"/>
      <c r="J325" s="593"/>
      <c r="K325" s="577"/>
      <c r="L325" s="577"/>
      <c r="M325" s="577"/>
      <c r="N325" s="555"/>
    </row>
    <row r="326" spans="1:14" x14ac:dyDescent="0.25">
      <c r="A326" s="701"/>
      <c r="B326" s="472" t="s">
        <v>494</v>
      </c>
      <c r="C326" s="702"/>
      <c r="D326" s="701"/>
      <c r="E326" s="702"/>
      <c r="F326" s="703">
        <f>F325+F320+F315+F312+F306+F295+F280+F277+F273+F270+F265+F260+F252+F247+F244+F236+F225+F210+F207+F203+F200+F195+F190+F182+F174++F177+F166+F155+F140+F137+F133+F130+F125+F120+F112+F107+F104+F96+F85+F69+F66+F62+F54+F59+F41+F49+F36+F33+F23+F20+F15</f>
        <v>49164307.059999995</v>
      </c>
      <c r="G326" s="702"/>
      <c r="H326" s="702"/>
      <c r="I326" s="702"/>
      <c r="J326" s="702"/>
      <c r="K326" s="704">
        <f>+SUBTOTAL(9,K10:K325)</f>
        <v>7057235.7549080011</v>
      </c>
      <c r="L326" s="704">
        <f>L15+L33+L36+L41+L85+L96+L104+L107+L112+L318+L174</f>
        <v>10386274.320250001</v>
      </c>
      <c r="M326" s="705">
        <f>K326+L326</f>
        <v>17443510.075158</v>
      </c>
      <c r="N326" s="555"/>
    </row>
    <row r="327" spans="1:14" x14ac:dyDescent="0.25">
      <c r="A327" s="701"/>
      <c r="B327" s="472"/>
      <c r="C327" s="702"/>
      <c r="D327" s="701"/>
      <c r="E327" s="702"/>
      <c r="F327" s="703"/>
      <c r="G327" s="702"/>
      <c r="H327" s="702"/>
      <c r="I327" s="702"/>
      <c r="J327" s="702"/>
      <c r="K327" s="704"/>
      <c r="L327" s="704"/>
      <c r="M327" s="706"/>
      <c r="N327" s="555"/>
    </row>
    <row r="328" spans="1:14" x14ac:dyDescent="0.25">
      <c r="A328" s="701"/>
      <c r="B328" s="472"/>
      <c r="C328" s="702"/>
      <c r="D328" s="701"/>
      <c r="E328" s="702"/>
      <c r="F328" s="703"/>
      <c r="G328" s="702"/>
      <c r="H328" s="702"/>
      <c r="I328" s="702"/>
      <c r="J328" s="702"/>
      <c r="K328" s="704"/>
      <c r="L328" s="704"/>
      <c r="M328" s="706"/>
      <c r="N328" s="555"/>
    </row>
    <row r="329" spans="1:14" x14ac:dyDescent="0.25">
      <c r="A329" s="701"/>
      <c r="B329" s="472"/>
      <c r="C329" s="702"/>
      <c r="D329" s="701"/>
      <c r="E329" s="702"/>
      <c r="F329" s="703"/>
      <c r="G329" s="702"/>
      <c r="H329" s="702"/>
      <c r="I329" s="702"/>
      <c r="J329" s="702"/>
      <c r="K329" s="704"/>
      <c r="L329" s="704"/>
      <c r="M329" s="706"/>
      <c r="N329" s="555"/>
    </row>
    <row r="330" spans="1:14" x14ac:dyDescent="0.25">
      <c r="A330" s="701"/>
      <c r="B330" s="472"/>
      <c r="C330" s="702"/>
      <c r="D330" s="701"/>
      <c r="E330" s="702"/>
      <c r="F330" s="703"/>
      <c r="G330" s="702"/>
      <c r="H330" s="702"/>
      <c r="I330" s="702"/>
      <c r="J330" s="702"/>
      <c r="K330" s="704"/>
      <c r="L330" s="704"/>
      <c r="M330" s="706"/>
      <c r="N330" s="555"/>
    </row>
    <row r="331" spans="1:14" x14ac:dyDescent="0.25">
      <c r="A331" s="701"/>
      <c r="B331" s="472"/>
      <c r="C331" s="702"/>
      <c r="D331" s="701"/>
      <c r="E331" s="702"/>
      <c r="F331" s="703"/>
      <c r="G331" s="702"/>
      <c r="H331" s="702"/>
      <c r="I331" s="702"/>
      <c r="J331" s="702"/>
      <c r="K331" s="704"/>
      <c r="L331" s="704"/>
      <c r="M331" s="706"/>
      <c r="N331" s="555"/>
    </row>
    <row r="332" spans="1:14" x14ac:dyDescent="0.25">
      <c r="A332" s="701"/>
      <c r="B332" s="472"/>
      <c r="C332" s="702"/>
      <c r="D332" s="701"/>
      <c r="E332" s="702"/>
      <c r="F332" s="703"/>
      <c r="G332" s="702"/>
      <c r="H332" s="702"/>
      <c r="I332" s="702"/>
      <c r="J332" s="702"/>
      <c r="K332" s="704"/>
      <c r="L332" s="704"/>
      <c r="M332" s="706"/>
      <c r="N332" s="555"/>
    </row>
    <row r="333" spans="1:14" x14ac:dyDescent="0.25">
      <c r="A333" s="701"/>
      <c r="B333" s="472"/>
      <c r="C333" s="702"/>
      <c r="D333" s="701"/>
      <c r="E333" s="702"/>
      <c r="F333" s="703"/>
      <c r="G333" s="702"/>
      <c r="H333" s="702"/>
      <c r="I333" s="702"/>
      <c r="J333" s="702"/>
      <c r="K333" s="704"/>
      <c r="L333" s="704"/>
      <c r="M333" s="706"/>
      <c r="N333" s="555"/>
    </row>
    <row r="334" spans="1:14" x14ac:dyDescent="0.25">
      <c r="A334" s="701"/>
      <c r="B334" s="472"/>
      <c r="C334" s="702"/>
      <c r="D334" s="701"/>
      <c r="E334" s="702"/>
      <c r="F334" s="703"/>
      <c r="G334" s="702"/>
      <c r="H334" s="702"/>
      <c r="I334" s="702"/>
      <c r="J334" s="702"/>
      <c r="K334" s="704"/>
      <c r="L334" s="704"/>
      <c r="M334" s="706"/>
      <c r="N334" s="555"/>
    </row>
    <row r="335" spans="1:14" x14ac:dyDescent="0.25">
      <c r="A335" s="701"/>
      <c r="B335" s="472"/>
      <c r="C335" s="702"/>
      <c r="D335" s="701"/>
      <c r="E335" s="702"/>
      <c r="F335" s="703"/>
      <c r="G335" s="702"/>
      <c r="H335" s="702"/>
      <c r="I335" s="702"/>
      <c r="J335" s="702"/>
      <c r="K335" s="704"/>
      <c r="L335" s="704"/>
      <c r="M335" s="706"/>
      <c r="N335" s="555"/>
    </row>
    <row r="336" spans="1:14" x14ac:dyDescent="0.25">
      <c r="A336" s="701"/>
      <c r="B336" s="472"/>
      <c r="C336" s="702"/>
      <c r="D336" s="701"/>
      <c r="E336" s="702"/>
      <c r="F336" s="703"/>
      <c r="G336" s="702"/>
      <c r="H336" s="702"/>
      <c r="I336" s="702"/>
      <c r="J336" s="702"/>
      <c r="K336" s="704"/>
      <c r="L336" s="704"/>
      <c r="M336" s="706"/>
      <c r="N336" s="555"/>
    </row>
    <row r="337" spans="1:14" x14ac:dyDescent="0.25">
      <c r="A337" s="701"/>
      <c r="B337" s="472"/>
      <c r="C337" s="702"/>
      <c r="D337" s="701"/>
      <c r="E337" s="702"/>
      <c r="F337" s="703"/>
      <c r="G337" s="702"/>
      <c r="H337" s="702"/>
      <c r="I337" s="702"/>
      <c r="J337" s="702"/>
      <c r="K337" s="704"/>
      <c r="L337" s="704"/>
      <c r="M337" s="706"/>
      <c r="N337" s="555"/>
    </row>
    <row r="338" spans="1:14" x14ac:dyDescent="0.25">
      <c r="A338" s="701"/>
      <c r="B338" s="472"/>
      <c r="C338" s="702"/>
      <c r="D338" s="701"/>
      <c r="E338" s="702"/>
      <c r="F338" s="703"/>
      <c r="G338" s="702"/>
      <c r="H338" s="702"/>
      <c r="I338" s="702"/>
      <c r="J338" s="702"/>
      <c r="K338" s="704"/>
      <c r="L338" s="704"/>
      <c r="M338" s="706"/>
      <c r="N338" s="555"/>
    </row>
    <row r="339" spans="1:14" x14ac:dyDescent="0.25">
      <c r="A339" s="701"/>
      <c r="B339" s="472"/>
      <c r="C339" s="702"/>
      <c r="D339" s="701"/>
      <c r="E339" s="702"/>
      <c r="F339" s="703"/>
      <c r="G339" s="702"/>
      <c r="H339" s="702"/>
      <c r="I339" s="702"/>
      <c r="J339" s="702"/>
      <c r="K339" s="704"/>
      <c r="L339" s="704"/>
      <c r="M339" s="706"/>
      <c r="N339" s="555"/>
    </row>
    <row r="340" spans="1:14" x14ac:dyDescent="0.25">
      <c r="A340" s="701"/>
      <c r="B340" s="472"/>
      <c r="C340" s="702"/>
      <c r="D340" s="701"/>
      <c r="E340" s="702"/>
      <c r="F340" s="703"/>
      <c r="G340" s="702"/>
      <c r="H340" s="702"/>
      <c r="I340" s="702"/>
      <c r="J340" s="702"/>
      <c r="K340" s="704"/>
      <c r="L340" s="704"/>
      <c r="M340" s="706"/>
      <c r="N340" s="555"/>
    </row>
    <row r="341" spans="1:14" x14ac:dyDescent="0.25">
      <c r="A341" s="701"/>
      <c r="B341" s="472"/>
      <c r="C341" s="702"/>
      <c r="D341" s="701"/>
      <c r="E341" s="702"/>
      <c r="F341" s="703"/>
      <c r="G341" s="702"/>
      <c r="H341" s="702"/>
      <c r="I341" s="702"/>
      <c r="J341" s="702"/>
      <c r="K341" s="704"/>
      <c r="L341" s="704"/>
      <c r="M341" s="706"/>
      <c r="N341" s="555"/>
    </row>
    <row r="342" spans="1:14" x14ac:dyDescent="0.25">
      <c r="A342" s="701"/>
      <c r="B342" s="472"/>
      <c r="C342" s="702"/>
      <c r="D342" s="701"/>
      <c r="E342" s="702"/>
      <c r="F342" s="703"/>
      <c r="G342" s="702"/>
      <c r="H342" s="702"/>
      <c r="I342" s="702"/>
      <c r="J342" s="702"/>
      <c r="K342" s="704"/>
      <c r="L342" s="704"/>
      <c r="M342" s="706"/>
      <c r="N342" s="555"/>
    </row>
    <row r="343" spans="1:14" x14ac:dyDescent="0.25">
      <c r="A343" s="701"/>
      <c r="B343" s="472"/>
      <c r="C343" s="702"/>
      <c r="D343" s="701"/>
      <c r="E343" s="702"/>
      <c r="F343" s="703"/>
      <c r="G343" s="702"/>
      <c r="H343" s="702"/>
      <c r="I343" s="702"/>
      <c r="J343" s="702"/>
      <c r="K343" s="704"/>
      <c r="L343" s="704"/>
      <c r="M343" s="706"/>
      <c r="N343" s="555"/>
    </row>
    <row r="344" spans="1:14" x14ac:dyDescent="0.25">
      <c r="A344" s="701"/>
      <c r="B344" s="472"/>
      <c r="C344" s="702"/>
      <c r="D344" s="701"/>
      <c r="E344" s="702"/>
      <c r="F344" s="703"/>
      <c r="G344" s="702"/>
      <c r="H344" s="702"/>
      <c r="I344" s="702"/>
      <c r="J344" s="702"/>
      <c r="K344" s="704"/>
      <c r="L344" s="704"/>
      <c r="M344" s="706"/>
      <c r="N344" s="555"/>
    </row>
    <row r="345" spans="1:14" x14ac:dyDescent="0.25">
      <c r="A345" s="701"/>
      <c r="B345" s="472"/>
      <c r="C345" s="702"/>
      <c r="D345" s="701"/>
      <c r="E345" s="702"/>
      <c r="F345" s="703"/>
      <c r="G345" s="702"/>
      <c r="H345" s="702"/>
      <c r="I345" s="702"/>
      <c r="J345" s="702"/>
      <c r="K345" s="704"/>
      <c r="L345" s="704"/>
      <c r="M345" s="706"/>
      <c r="N345" s="555"/>
    </row>
    <row r="346" spans="1:14" x14ac:dyDescent="0.25">
      <c r="A346" s="701"/>
      <c r="B346" s="472"/>
      <c r="C346" s="702"/>
      <c r="D346" s="701"/>
      <c r="E346" s="702"/>
      <c r="F346" s="703"/>
      <c r="G346" s="702"/>
      <c r="H346" s="702"/>
      <c r="I346" s="702"/>
      <c r="J346" s="702"/>
      <c r="K346" s="704"/>
      <c r="L346" s="704"/>
      <c r="M346" s="706"/>
      <c r="N346" s="555"/>
    </row>
    <row r="347" spans="1:14" x14ac:dyDescent="0.25">
      <c r="A347" s="701"/>
      <c r="B347" s="472"/>
      <c r="C347" s="702"/>
      <c r="D347" s="701"/>
      <c r="E347" s="702"/>
      <c r="F347" s="703"/>
      <c r="G347" s="702"/>
      <c r="H347" s="702"/>
      <c r="I347" s="702"/>
      <c r="J347" s="702"/>
      <c r="K347" s="704"/>
      <c r="L347" s="704"/>
      <c r="M347" s="706"/>
      <c r="N347" s="555"/>
    </row>
    <row r="348" spans="1:14" x14ac:dyDescent="0.25">
      <c r="A348" s="701"/>
      <c r="B348" s="472"/>
      <c r="C348" s="702"/>
      <c r="D348" s="701"/>
      <c r="E348" s="702"/>
      <c r="F348" s="703"/>
      <c r="G348" s="702"/>
      <c r="H348" s="702"/>
      <c r="I348" s="702"/>
      <c r="J348" s="702"/>
      <c r="K348" s="704"/>
      <c r="L348" s="704"/>
      <c r="M348" s="706"/>
      <c r="N348" s="555"/>
    </row>
    <row r="349" spans="1:14" x14ac:dyDescent="0.25">
      <c r="A349" s="701"/>
      <c r="B349" s="472"/>
      <c r="C349" s="702"/>
      <c r="D349" s="701"/>
      <c r="E349" s="702"/>
      <c r="F349" s="703"/>
      <c r="G349" s="702"/>
      <c r="H349" s="702"/>
      <c r="I349" s="702"/>
      <c r="J349" s="702"/>
      <c r="K349" s="704"/>
      <c r="L349" s="704"/>
      <c r="M349" s="706"/>
      <c r="N349" s="555"/>
    </row>
    <row r="350" spans="1:14" x14ac:dyDescent="0.25">
      <c r="A350" s="701"/>
      <c r="B350" s="472"/>
      <c r="C350" s="702"/>
      <c r="D350" s="701"/>
      <c r="E350" s="702"/>
      <c r="F350" s="703"/>
      <c r="G350" s="702"/>
      <c r="H350" s="702"/>
      <c r="I350" s="702"/>
      <c r="J350" s="702"/>
      <c r="K350" s="704"/>
      <c r="L350" s="704"/>
      <c r="M350" s="706"/>
      <c r="N350" s="555"/>
    </row>
    <row r="351" spans="1:14" x14ac:dyDescent="0.25">
      <c r="A351" s="701"/>
      <c r="B351" s="472"/>
      <c r="C351" s="702"/>
      <c r="D351" s="701"/>
      <c r="E351" s="702"/>
      <c r="F351" s="703"/>
      <c r="G351" s="702"/>
      <c r="H351" s="702"/>
      <c r="I351" s="702"/>
      <c r="J351" s="702"/>
      <c r="K351" s="704"/>
      <c r="L351" s="704"/>
      <c r="M351" s="706"/>
      <c r="N351" s="555"/>
    </row>
    <row r="352" spans="1:14" x14ac:dyDescent="0.25">
      <c r="A352" s="701"/>
      <c r="B352" s="472"/>
      <c r="C352" s="702"/>
      <c r="D352" s="701"/>
      <c r="E352" s="702"/>
      <c r="F352" s="703"/>
      <c r="G352" s="702"/>
      <c r="H352" s="702"/>
      <c r="I352" s="702"/>
      <c r="J352" s="702"/>
      <c r="K352" s="704"/>
      <c r="L352" s="704"/>
      <c r="M352" s="706"/>
      <c r="N352" s="555"/>
    </row>
    <row r="353" spans="1:14" x14ac:dyDescent="0.25">
      <c r="A353" s="701"/>
      <c r="B353" s="472"/>
      <c r="C353" s="702"/>
      <c r="D353" s="701"/>
      <c r="E353" s="702"/>
      <c r="F353" s="703"/>
      <c r="G353" s="702"/>
      <c r="H353" s="702"/>
      <c r="I353" s="702"/>
      <c r="J353" s="702"/>
      <c r="K353" s="704"/>
      <c r="L353" s="704"/>
      <c r="M353" s="706"/>
      <c r="N353" s="555"/>
    </row>
    <row r="354" spans="1:14" x14ac:dyDescent="0.25">
      <c r="A354" s="701"/>
      <c r="B354" s="472"/>
      <c r="C354" s="702"/>
      <c r="D354" s="701"/>
      <c r="E354" s="702"/>
      <c r="F354" s="703"/>
      <c r="G354" s="702"/>
      <c r="H354" s="702"/>
      <c r="I354" s="702"/>
      <c r="J354" s="702"/>
      <c r="K354" s="704"/>
      <c r="L354" s="704"/>
      <c r="M354" s="706"/>
      <c r="N354" s="555"/>
    </row>
    <row r="355" spans="1:14" x14ac:dyDescent="0.25">
      <c r="A355" s="701"/>
      <c r="B355" s="472"/>
      <c r="C355" s="702"/>
      <c r="D355" s="701"/>
      <c r="E355" s="702"/>
      <c r="F355" s="703"/>
      <c r="G355" s="702"/>
      <c r="H355" s="702"/>
      <c r="I355" s="702"/>
      <c r="J355" s="702"/>
      <c r="K355" s="704"/>
      <c r="L355" s="704"/>
      <c r="M355" s="706"/>
      <c r="N355" s="555"/>
    </row>
    <row r="356" spans="1:14" x14ac:dyDescent="0.25">
      <c r="A356" s="701"/>
      <c r="B356" s="472"/>
      <c r="C356" s="702"/>
      <c r="D356" s="701"/>
      <c r="E356" s="702"/>
      <c r="F356" s="703"/>
      <c r="G356" s="702"/>
      <c r="H356" s="702"/>
      <c r="I356" s="702"/>
      <c r="J356" s="702"/>
      <c r="K356" s="704"/>
      <c r="L356" s="704"/>
      <c r="M356" s="706"/>
      <c r="N356" s="555"/>
    </row>
    <row r="357" spans="1:14" x14ac:dyDescent="0.25">
      <c r="A357" s="701"/>
      <c r="B357" s="472"/>
      <c r="C357" s="702"/>
      <c r="D357" s="701"/>
      <c r="E357" s="702"/>
      <c r="F357" s="703"/>
      <c r="G357" s="702"/>
      <c r="H357" s="702"/>
      <c r="I357" s="702"/>
      <c r="J357" s="702"/>
      <c r="K357" s="704"/>
      <c r="L357" s="704"/>
      <c r="M357" s="706"/>
      <c r="N357" s="555"/>
    </row>
    <row r="358" spans="1:14" x14ac:dyDescent="0.25">
      <c r="A358" s="701"/>
      <c r="B358" s="472"/>
      <c r="C358" s="702"/>
      <c r="D358" s="701"/>
      <c r="E358" s="702"/>
      <c r="F358" s="703"/>
      <c r="G358" s="702"/>
      <c r="H358" s="702"/>
      <c r="I358" s="702"/>
      <c r="J358" s="702"/>
      <c r="K358" s="704"/>
      <c r="L358" s="704"/>
      <c r="M358" s="706"/>
      <c r="N358" s="555"/>
    </row>
    <row r="359" spans="1:14" x14ac:dyDescent="0.25">
      <c r="A359" s="701"/>
      <c r="B359" s="472"/>
      <c r="C359" s="702"/>
      <c r="D359" s="701"/>
      <c r="E359" s="702"/>
      <c r="F359" s="703"/>
      <c r="G359" s="702"/>
      <c r="H359" s="702"/>
      <c r="I359" s="702"/>
      <c r="J359" s="702"/>
      <c r="K359" s="704"/>
      <c r="L359" s="704"/>
      <c r="M359" s="706"/>
      <c r="N359" s="555"/>
    </row>
    <row r="360" spans="1:14" x14ac:dyDescent="0.25">
      <c r="A360" s="203"/>
      <c r="B360" s="794" t="s">
        <v>615</v>
      </c>
      <c r="C360" s="794"/>
      <c r="D360" s="794"/>
      <c r="E360" s="794"/>
      <c r="F360" s="794"/>
      <c r="G360" s="794"/>
      <c r="H360" s="129"/>
      <c r="I360" s="129"/>
      <c r="J360" s="129"/>
      <c r="K360" s="129"/>
      <c r="L360" s="129"/>
      <c r="M360" s="129"/>
    </row>
    <row r="361" spans="1:14" x14ac:dyDescent="0.25">
      <c r="A361" s="707"/>
      <c r="B361" s="708" t="s">
        <v>616</v>
      </c>
      <c r="C361" s="709"/>
      <c r="D361" s="707"/>
      <c r="E361" s="709"/>
      <c r="F361" s="710"/>
      <c r="G361" s="711" t="s">
        <v>23</v>
      </c>
      <c r="H361" s="711" t="s">
        <v>24</v>
      </c>
      <c r="I361" s="712" t="s">
        <v>25</v>
      </c>
      <c r="J361" s="713" t="s">
        <v>26</v>
      </c>
      <c r="K361" s="714" t="s">
        <v>23</v>
      </c>
      <c r="L361" s="715" t="s">
        <v>24</v>
      </c>
      <c r="M361" s="715" t="s">
        <v>25</v>
      </c>
    </row>
    <row r="362" spans="1:14" ht="28.5" customHeight="1" x14ac:dyDescent="0.25">
      <c r="A362" s="716" t="s">
        <v>17</v>
      </c>
      <c r="B362" s="716" t="s">
        <v>18</v>
      </c>
      <c r="C362" s="716" t="s">
        <v>413</v>
      </c>
      <c r="D362" s="716" t="s">
        <v>20</v>
      </c>
      <c r="E362" s="716" t="s">
        <v>414</v>
      </c>
      <c r="F362" s="717" t="s">
        <v>22</v>
      </c>
      <c r="G362" s="718"/>
      <c r="H362" s="718"/>
      <c r="I362" s="718"/>
      <c r="J362" s="718"/>
      <c r="K362" s="719"/>
      <c r="L362" s="719"/>
      <c r="M362" s="719"/>
    </row>
    <row r="363" spans="1:14" x14ac:dyDescent="0.25">
      <c r="A363" s="716"/>
      <c r="B363" s="716" t="s">
        <v>617</v>
      </c>
      <c r="C363" s="716"/>
      <c r="D363" s="716"/>
      <c r="E363" s="716"/>
      <c r="F363" s="720"/>
      <c r="G363" s="718"/>
      <c r="H363" s="718"/>
      <c r="I363" s="718"/>
      <c r="J363" s="718"/>
      <c r="K363" s="719"/>
      <c r="L363" s="719"/>
      <c r="M363" s="719"/>
    </row>
    <row r="364" spans="1:14" x14ac:dyDescent="0.25">
      <c r="A364" s="721">
        <v>1</v>
      </c>
      <c r="B364" s="722" t="s">
        <v>618</v>
      </c>
      <c r="C364" s="723"/>
      <c r="D364" s="724"/>
      <c r="E364" s="723"/>
      <c r="F364" s="725"/>
      <c r="G364" s="726"/>
      <c r="H364" s="726"/>
      <c r="I364" s="726"/>
      <c r="J364" s="726"/>
      <c r="K364" s="727"/>
      <c r="L364" s="727"/>
      <c r="M364" s="727"/>
    </row>
    <row r="365" spans="1:14" x14ac:dyDescent="0.25">
      <c r="A365" s="728">
        <v>1.01</v>
      </c>
      <c r="B365" s="729" t="s">
        <v>543</v>
      </c>
      <c r="C365" s="730">
        <f>[26]Hoja2!D72-'[26]CUB 2'!C31</f>
        <v>101.30875</v>
      </c>
      <c r="D365" s="731" t="s">
        <v>39</v>
      </c>
      <c r="E365" s="732">
        <v>21597.32</v>
      </c>
      <c r="F365" s="733">
        <f>C365*E365</f>
        <v>2187997.4925500001</v>
      </c>
      <c r="G365" s="142">
        <v>101.30875</v>
      </c>
      <c r="H365" s="142"/>
      <c r="I365" s="143">
        <f>G365+H365</f>
        <v>101.30875</v>
      </c>
      <c r="J365" s="148">
        <f>I365/C365</f>
        <v>1</v>
      </c>
      <c r="K365" s="146">
        <f>G365*E365</f>
        <v>2187997.4925500001</v>
      </c>
      <c r="L365" s="146">
        <f>H365*E365</f>
        <v>0</v>
      </c>
      <c r="M365" s="734">
        <f>K365+L365</f>
        <v>2187997.4925500001</v>
      </c>
    </row>
    <row r="366" spans="1:14" x14ac:dyDescent="0.25">
      <c r="A366" s="728">
        <v>1.02</v>
      </c>
      <c r="B366" s="729" t="s">
        <v>619</v>
      </c>
      <c r="C366" s="730">
        <f>[26]Hoja2!M20</f>
        <v>55.187925</v>
      </c>
      <c r="D366" s="731" t="s">
        <v>39</v>
      </c>
      <c r="E366" s="732">
        <f>[26]Hoja2!H117</f>
        <v>5305.65</v>
      </c>
      <c r="F366" s="733">
        <f>C366*E366</f>
        <v>292807.81427624996</v>
      </c>
      <c r="G366" s="142">
        <v>55.187925</v>
      </c>
      <c r="H366" s="142"/>
      <c r="I366" s="143">
        <f>G366+H366</f>
        <v>55.187925</v>
      </c>
      <c r="J366" s="148">
        <f>I366/C366</f>
        <v>1</v>
      </c>
      <c r="K366" s="146">
        <f>G366*E366</f>
        <v>292807.81427624996</v>
      </c>
      <c r="L366" s="146">
        <f>H366*E366</f>
        <v>0</v>
      </c>
      <c r="M366" s="734">
        <f>K366+L366</f>
        <v>292807.81427624996</v>
      </c>
    </row>
    <row r="367" spans="1:14" x14ac:dyDescent="0.25">
      <c r="A367" s="728"/>
      <c r="B367" s="735" t="s">
        <v>34</v>
      </c>
      <c r="C367" s="730"/>
      <c r="D367" s="731"/>
      <c r="E367" s="732"/>
      <c r="F367" s="736">
        <f>SUM(F365)</f>
        <v>2187997.4925500001</v>
      </c>
      <c r="G367" s="726"/>
      <c r="H367" s="726"/>
      <c r="I367" s="726"/>
      <c r="J367" s="726"/>
      <c r="K367" s="737">
        <f>SUM(K365:K366)</f>
        <v>2480805.3068262502</v>
      </c>
      <c r="L367" s="737">
        <f>SUM(L365:L366)</f>
        <v>0</v>
      </c>
      <c r="M367" s="737">
        <f>K367+L367</f>
        <v>2480805.3068262502</v>
      </c>
    </row>
    <row r="368" spans="1:14" x14ac:dyDescent="0.25">
      <c r="A368" s="721">
        <v>2</v>
      </c>
      <c r="B368" s="735" t="s">
        <v>620</v>
      </c>
      <c r="C368" s="730"/>
      <c r="D368" s="731"/>
      <c r="E368" s="732"/>
      <c r="F368" s="733"/>
      <c r="G368" s="726"/>
      <c r="H368" s="726"/>
      <c r="I368" s="726"/>
      <c r="J368" s="726"/>
      <c r="K368" s="727"/>
      <c r="L368" s="727"/>
      <c r="M368" s="727"/>
    </row>
    <row r="369" spans="1:13" x14ac:dyDescent="0.25">
      <c r="A369" s="728">
        <f>A368+0.01</f>
        <v>2.0099999999999998</v>
      </c>
      <c r="B369" s="729" t="s">
        <v>621</v>
      </c>
      <c r="C369" s="730">
        <v>1</v>
      </c>
      <c r="D369" s="731" t="s">
        <v>622</v>
      </c>
      <c r="E369" s="732">
        <v>20000</v>
      </c>
      <c r="F369" s="733">
        <f>C369*E369</f>
        <v>20000</v>
      </c>
      <c r="G369" s="142">
        <v>1</v>
      </c>
      <c r="H369" s="142"/>
      <c r="I369" s="143">
        <f>G369+H369</f>
        <v>1</v>
      </c>
      <c r="J369" s="148">
        <f>I369/C369</f>
        <v>1</v>
      </c>
      <c r="K369" s="146">
        <f>G369*E369</f>
        <v>20000</v>
      </c>
      <c r="L369" s="146">
        <f>H369*E369</f>
        <v>0</v>
      </c>
      <c r="M369" s="734">
        <f>K369+L369</f>
        <v>20000</v>
      </c>
    </row>
    <row r="370" spans="1:13" x14ac:dyDescent="0.25">
      <c r="A370" s="728">
        <f t="shared" ref="A370" si="59">A369+0.01</f>
        <v>2.0199999999999996</v>
      </c>
      <c r="B370" s="729" t="s">
        <v>623</v>
      </c>
      <c r="C370" s="730">
        <v>1</v>
      </c>
      <c r="D370" s="731" t="s">
        <v>622</v>
      </c>
      <c r="E370" s="732">
        <v>88387.44</v>
      </c>
      <c r="F370" s="733">
        <f t="shared" ref="F370:F372" si="60">C370*E370</f>
        <v>88387.44</v>
      </c>
      <c r="G370" s="142">
        <v>1</v>
      </c>
      <c r="H370" s="142"/>
      <c r="I370" s="143">
        <f>G370+H370</f>
        <v>1</v>
      </c>
      <c r="J370" s="148">
        <f>I370/C370</f>
        <v>1</v>
      </c>
      <c r="K370" s="146">
        <f>G370*E370</f>
        <v>88387.44</v>
      </c>
      <c r="L370" s="146">
        <f>H370*E370</f>
        <v>0</v>
      </c>
      <c r="M370" s="734">
        <f>K370+L370</f>
        <v>88387.44</v>
      </c>
    </row>
    <row r="371" spans="1:13" x14ac:dyDescent="0.25">
      <c r="A371" s="728">
        <f>A370+0.01</f>
        <v>2.0299999999999994</v>
      </c>
      <c r="B371" s="729" t="s">
        <v>624</v>
      </c>
      <c r="C371" s="730">
        <v>1</v>
      </c>
      <c r="D371" s="731" t="s">
        <v>622</v>
      </c>
      <c r="E371" s="738">
        <v>152290.26999999999</v>
      </c>
      <c r="F371" s="733">
        <f t="shared" si="60"/>
        <v>152290.26999999999</v>
      </c>
      <c r="G371" s="142">
        <v>1</v>
      </c>
      <c r="H371" s="142"/>
      <c r="I371" s="143">
        <f>G371+H371</f>
        <v>1</v>
      </c>
      <c r="J371" s="148">
        <f>I371/C371</f>
        <v>1</v>
      </c>
      <c r="K371" s="146">
        <f>G371*E371</f>
        <v>152290.26999999999</v>
      </c>
      <c r="L371" s="146">
        <f>H371*E371</f>
        <v>0</v>
      </c>
      <c r="M371" s="734">
        <f>K371+L371</f>
        <v>152290.26999999999</v>
      </c>
    </row>
    <row r="372" spans="1:13" x14ac:dyDescent="0.25">
      <c r="A372" s="728">
        <f>A371+0.01</f>
        <v>2.0399999999999991</v>
      </c>
      <c r="B372" s="729" t="s">
        <v>625</v>
      </c>
      <c r="C372" s="739">
        <f>[26]Hoja2!M15</f>
        <v>1596.32</v>
      </c>
      <c r="D372" s="738" t="s">
        <v>39</v>
      </c>
      <c r="E372" s="732">
        <v>351.21</v>
      </c>
      <c r="F372" s="733">
        <f t="shared" si="60"/>
        <v>560643.54719999991</v>
      </c>
      <c r="G372" s="142">
        <v>1596.32</v>
      </c>
      <c r="H372" s="142"/>
      <c r="I372" s="143">
        <f>G372+H372</f>
        <v>1596.32</v>
      </c>
      <c r="J372" s="148">
        <f>I372/C372</f>
        <v>1</v>
      </c>
      <c r="K372" s="146">
        <f>G372*E372</f>
        <v>560643.54719999991</v>
      </c>
      <c r="L372" s="146">
        <f>H372*E372</f>
        <v>0</v>
      </c>
      <c r="M372" s="734">
        <f>K372+L372</f>
        <v>560643.54719999991</v>
      </c>
    </row>
    <row r="373" spans="1:13" x14ac:dyDescent="0.25">
      <c r="A373" s="740"/>
      <c r="B373" s="735" t="s">
        <v>34</v>
      </c>
      <c r="C373" s="730"/>
      <c r="D373" s="731"/>
      <c r="E373" s="732"/>
      <c r="F373" s="736">
        <f>SUM(F369:F371)</f>
        <v>260677.71</v>
      </c>
      <c r="G373" s="741"/>
      <c r="H373" s="741"/>
      <c r="I373" s="741"/>
      <c r="J373" s="741"/>
      <c r="K373" s="737">
        <f>SUM(K369:K372)</f>
        <v>821321.25719999988</v>
      </c>
      <c r="L373" s="737">
        <f>SUM(L369:L372)</f>
        <v>0</v>
      </c>
      <c r="M373" s="737">
        <f>K373+L373</f>
        <v>821321.25719999988</v>
      </c>
    </row>
    <row r="374" spans="1:13" x14ac:dyDescent="0.25">
      <c r="A374" s="742">
        <v>3</v>
      </c>
      <c r="B374" s="735" t="s">
        <v>626</v>
      </c>
      <c r="C374" s="730"/>
      <c r="D374" s="731"/>
      <c r="E374" s="732"/>
      <c r="F374" s="733"/>
      <c r="G374" s="726"/>
      <c r="H374" s="726"/>
      <c r="I374" s="726"/>
      <c r="J374" s="726"/>
      <c r="K374" s="727"/>
      <c r="L374" s="727"/>
      <c r="M374" s="727"/>
    </row>
    <row r="375" spans="1:13" x14ac:dyDescent="0.25">
      <c r="A375" s="740">
        <f>A374+0.01</f>
        <v>3.01</v>
      </c>
      <c r="B375" s="729" t="s">
        <v>627</v>
      </c>
      <c r="C375" s="739">
        <f>[26]Hoja2!H7</f>
        <v>4182.2950949999995</v>
      </c>
      <c r="D375" s="738" t="s">
        <v>39</v>
      </c>
      <c r="E375" s="732">
        <v>201.46</v>
      </c>
      <c r="F375" s="733">
        <f t="shared" ref="F375:F377" si="61">C375*E375</f>
        <v>842565.16983869998</v>
      </c>
      <c r="G375" s="743">
        <v>4182.2950949999995</v>
      </c>
      <c r="H375" s="743"/>
      <c r="I375" s="143">
        <f>G375+H375</f>
        <v>4182.2950949999995</v>
      </c>
      <c r="J375" s="148">
        <f>I375/C375</f>
        <v>1</v>
      </c>
      <c r="K375" s="146">
        <f>G375*E375</f>
        <v>842565.16983869998</v>
      </c>
      <c r="L375" s="146">
        <f>H375*E375</f>
        <v>0</v>
      </c>
      <c r="M375" s="734">
        <f>K375+L375</f>
        <v>842565.16983869998</v>
      </c>
    </row>
    <row r="376" spans="1:13" x14ac:dyDescent="0.25">
      <c r="A376" s="744">
        <f>A375+0.01</f>
        <v>3.0199999999999996</v>
      </c>
      <c r="B376" s="729" t="s">
        <v>628</v>
      </c>
      <c r="C376" s="739">
        <f>[26]Hoja2!G16</f>
        <v>6598.6636234999996</v>
      </c>
      <c r="D376" s="738" t="s">
        <v>39</v>
      </c>
      <c r="E376" s="732">
        <v>351.21</v>
      </c>
      <c r="F376" s="733">
        <f t="shared" si="61"/>
        <v>2317516.651209435</v>
      </c>
      <c r="G376" s="743">
        <v>6598.6636234999996</v>
      </c>
      <c r="H376" s="743"/>
      <c r="I376" s="143">
        <f>G376+H376</f>
        <v>6598.6636234999996</v>
      </c>
      <c r="J376" s="148">
        <f>I376/C376</f>
        <v>1</v>
      </c>
      <c r="K376" s="146">
        <f>G376*E376</f>
        <v>2317516.651209435</v>
      </c>
      <c r="L376" s="146">
        <f>H376*E376</f>
        <v>0</v>
      </c>
      <c r="M376" s="734">
        <f>K376+L376</f>
        <v>2317516.651209435</v>
      </c>
    </row>
    <row r="377" spans="1:13" x14ac:dyDescent="0.25">
      <c r="A377" s="740">
        <f>A376+0.01</f>
        <v>3.0299999999999994</v>
      </c>
      <c r="B377" s="729" t="s">
        <v>629</v>
      </c>
      <c r="C377" s="739">
        <f>[26]Hoja2!L7</f>
        <v>1373.4342764999999</v>
      </c>
      <c r="D377" s="738" t="s">
        <v>39</v>
      </c>
      <c r="E377" s="732">
        <v>1480.1</v>
      </c>
      <c r="F377" s="733">
        <f t="shared" si="61"/>
        <v>2032820.0726476498</v>
      </c>
      <c r="G377" s="743">
        <v>1373.4342764999999</v>
      </c>
      <c r="H377" s="743"/>
      <c r="I377" s="143">
        <f>G377+H377</f>
        <v>1373.4342764999999</v>
      </c>
      <c r="J377" s="148">
        <f>I377/C377</f>
        <v>1</v>
      </c>
      <c r="K377" s="146">
        <f>G377*E377</f>
        <v>2032820.0726476498</v>
      </c>
      <c r="L377" s="146">
        <f>H377*E377</f>
        <v>0</v>
      </c>
      <c r="M377" s="734">
        <f>K377+L377</f>
        <v>2032820.0726476498</v>
      </c>
    </row>
    <row r="378" spans="1:13" x14ac:dyDescent="0.25">
      <c r="A378" s="740"/>
      <c r="B378" s="722" t="s">
        <v>34</v>
      </c>
      <c r="C378" s="745"/>
      <c r="D378" s="746"/>
      <c r="E378" s="747"/>
      <c r="F378" s="748">
        <f>SUM(F375:F377)</f>
        <v>5192901.8936957847</v>
      </c>
      <c r="G378" s="741"/>
      <c r="H378" s="741"/>
      <c r="I378" s="741"/>
      <c r="J378" s="741"/>
      <c r="K378" s="737">
        <f>SUM(K375:K377)</f>
        <v>5192901.8936957847</v>
      </c>
      <c r="L378" s="737">
        <f>SUM(L375:L377)</f>
        <v>0</v>
      </c>
      <c r="M378" s="737">
        <f>K378+L378</f>
        <v>5192901.8936957847</v>
      </c>
    </row>
    <row r="379" spans="1:13" x14ac:dyDescent="0.25">
      <c r="A379" s="721">
        <v>4</v>
      </c>
      <c r="B379" s="735" t="s">
        <v>630</v>
      </c>
      <c r="C379" s="745"/>
      <c r="D379" s="746"/>
      <c r="E379" s="747"/>
      <c r="F379" s="749"/>
      <c r="G379" s="726"/>
      <c r="H379" s="726"/>
      <c r="I379" s="726"/>
      <c r="J379" s="726"/>
      <c r="K379" s="727"/>
      <c r="L379" s="727"/>
      <c r="M379" s="727"/>
    </row>
    <row r="380" spans="1:13" x14ac:dyDescent="0.25">
      <c r="A380" s="740">
        <f>A379+0.01</f>
        <v>4.01</v>
      </c>
      <c r="B380" s="729" t="s">
        <v>631</v>
      </c>
      <c r="C380" s="723">
        <f>[26]Hoja2!D79</f>
        <v>8.4</v>
      </c>
      <c r="D380" s="738" t="s">
        <v>39</v>
      </c>
      <c r="E380" s="750">
        <v>21597.32</v>
      </c>
      <c r="F380" s="733">
        <f t="shared" ref="F380:F381" si="62">C380*E380</f>
        <v>181417.48800000001</v>
      </c>
      <c r="G380" s="743">
        <v>8.4</v>
      </c>
      <c r="H380" s="743"/>
      <c r="I380" s="143">
        <f>G380+H380</f>
        <v>8.4</v>
      </c>
      <c r="J380" s="148">
        <f>I380/C380</f>
        <v>1</v>
      </c>
      <c r="K380" s="146">
        <f>G380*E380</f>
        <v>181417.48800000001</v>
      </c>
      <c r="L380" s="146">
        <f>H380*E380</f>
        <v>0</v>
      </c>
      <c r="M380" s="734">
        <f>K380+L380</f>
        <v>181417.48800000001</v>
      </c>
    </row>
    <row r="381" spans="1:13" x14ac:dyDescent="0.25">
      <c r="A381" s="740">
        <f>A380+0.01</f>
        <v>4.0199999999999996</v>
      </c>
      <c r="B381" s="723" t="s">
        <v>632</v>
      </c>
      <c r="C381" s="723">
        <f>[26]Hoja2!D84</f>
        <v>3.39</v>
      </c>
      <c r="D381" s="738" t="s">
        <v>39</v>
      </c>
      <c r="E381" s="750">
        <v>17130.810000000001</v>
      </c>
      <c r="F381" s="733">
        <f t="shared" si="62"/>
        <v>58073.445900000006</v>
      </c>
      <c r="G381" s="743">
        <v>3.39</v>
      </c>
      <c r="H381" s="743"/>
      <c r="I381" s="143">
        <f>G381+H381</f>
        <v>3.39</v>
      </c>
      <c r="J381" s="148">
        <f>I381/C381</f>
        <v>1</v>
      </c>
      <c r="K381" s="146">
        <f>G381*E381</f>
        <v>58073.445900000006</v>
      </c>
      <c r="L381" s="146">
        <f>H381*E381</f>
        <v>0</v>
      </c>
      <c r="M381" s="734">
        <f>K381+L381</f>
        <v>58073.445900000006</v>
      </c>
    </row>
    <row r="382" spans="1:13" x14ac:dyDescent="0.25">
      <c r="A382" s="740"/>
      <c r="B382" s="722" t="s">
        <v>34</v>
      </c>
      <c r="C382" s="723"/>
      <c r="D382" s="724"/>
      <c r="E382" s="750"/>
      <c r="F382" s="751">
        <f>SUM(F380:F381)</f>
        <v>239490.9339</v>
      </c>
      <c r="G382" s="741"/>
      <c r="H382" s="741"/>
      <c r="I382" s="741"/>
      <c r="J382" s="741"/>
      <c r="K382" s="737">
        <f>SUM(K380:K381)</f>
        <v>239490.9339</v>
      </c>
      <c r="L382" s="737">
        <f>SUM(L380:L381)</f>
        <v>0</v>
      </c>
      <c r="M382" s="737">
        <f>SUM(M380:M381)</f>
        <v>239490.9339</v>
      </c>
    </row>
    <row r="383" spans="1:13" x14ac:dyDescent="0.25">
      <c r="A383" s="721">
        <v>5</v>
      </c>
      <c r="B383" s="735" t="s">
        <v>633</v>
      </c>
      <c r="C383" s="723"/>
      <c r="D383" s="724"/>
      <c r="E383" s="750"/>
      <c r="F383" s="752"/>
      <c r="G383" s="726"/>
      <c r="H383" s="726"/>
      <c r="I383" s="726"/>
      <c r="J383" s="726"/>
      <c r="K383" s="727"/>
      <c r="L383" s="727"/>
      <c r="M383" s="727"/>
    </row>
    <row r="384" spans="1:13" x14ac:dyDescent="0.25">
      <c r="A384" s="728">
        <f>A383+0.01</f>
        <v>5.01</v>
      </c>
      <c r="B384" s="729" t="s">
        <v>631</v>
      </c>
      <c r="C384" s="723">
        <f>[26]Hoja2!D80</f>
        <v>9.870000000000001</v>
      </c>
      <c r="D384" s="738" t="s">
        <v>39</v>
      </c>
      <c r="E384" s="750">
        <v>21597.32</v>
      </c>
      <c r="F384" s="733">
        <f t="shared" ref="F384:F386" si="63">C384*E384</f>
        <v>213165.54840000003</v>
      </c>
      <c r="G384" s="743">
        <v>9.870000000000001</v>
      </c>
      <c r="H384" s="743"/>
      <c r="I384" s="143">
        <f>G384+H384</f>
        <v>9.870000000000001</v>
      </c>
      <c r="J384" s="148">
        <f>I384/C384</f>
        <v>1</v>
      </c>
      <c r="K384" s="146">
        <f>G384*E384</f>
        <v>213165.54840000003</v>
      </c>
      <c r="L384" s="146">
        <f>H384*E384</f>
        <v>0</v>
      </c>
      <c r="M384" s="734">
        <f>K384+L384</f>
        <v>213165.54840000003</v>
      </c>
    </row>
    <row r="385" spans="1:13" x14ac:dyDescent="0.25">
      <c r="A385" s="728">
        <f>A384+0.01</f>
        <v>5.0199999999999996</v>
      </c>
      <c r="B385" s="723" t="s">
        <v>632</v>
      </c>
      <c r="C385" s="723">
        <f>[26]Hoja2!D87</f>
        <v>0.91499999999999992</v>
      </c>
      <c r="D385" s="738" t="s">
        <v>39</v>
      </c>
      <c r="E385" s="750">
        <v>17130.810000000001</v>
      </c>
      <c r="F385" s="733">
        <f t="shared" si="63"/>
        <v>15674.691150000001</v>
      </c>
      <c r="G385" s="743">
        <v>0.91499999999999992</v>
      </c>
      <c r="H385" s="743"/>
      <c r="I385" s="143">
        <f>G385+H385</f>
        <v>0.91499999999999992</v>
      </c>
      <c r="J385" s="148">
        <f>I385/C385</f>
        <v>1</v>
      </c>
      <c r="K385" s="146">
        <f>G385*E385</f>
        <v>15674.691150000001</v>
      </c>
      <c r="L385" s="146">
        <f>H385*E385</f>
        <v>0</v>
      </c>
      <c r="M385" s="734">
        <f>K385+L385</f>
        <v>15674.691150000001</v>
      </c>
    </row>
    <row r="386" spans="1:13" x14ac:dyDescent="0.25">
      <c r="A386" s="728">
        <f>A385+0.01</f>
        <v>5.0299999999999994</v>
      </c>
      <c r="B386" s="723" t="s">
        <v>634</v>
      </c>
      <c r="C386" s="723">
        <f>[26]Hoja2!D89</f>
        <v>2.2250000000000001</v>
      </c>
      <c r="D386" s="738" t="s">
        <v>39</v>
      </c>
      <c r="E386" s="750">
        <v>30028.76</v>
      </c>
      <c r="F386" s="733">
        <f t="shared" si="63"/>
        <v>66813.990999999995</v>
      </c>
      <c r="G386" s="743">
        <v>2.2250000000000001</v>
      </c>
      <c r="H386" s="743"/>
      <c r="I386" s="143">
        <f>G386+H386</f>
        <v>2.2250000000000001</v>
      </c>
      <c r="J386" s="148">
        <f>I386/C386</f>
        <v>1</v>
      </c>
      <c r="K386" s="146">
        <f>G386*E386</f>
        <v>66813.990999999995</v>
      </c>
      <c r="L386" s="146">
        <f>H386*E386</f>
        <v>0</v>
      </c>
      <c r="M386" s="734">
        <f>K386+L386</f>
        <v>66813.990999999995</v>
      </c>
    </row>
    <row r="387" spans="1:13" x14ac:dyDescent="0.25">
      <c r="A387" s="728"/>
      <c r="B387" s="722" t="s">
        <v>34</v>
      </c>
      <c r="C387" s="723"/>
      <c r="D387" s="724"/>
      <c r="E387" s="723"/>
      <c r="F387" s="751">
        <f>SUM(F384:F386)</f>
        <v>295654.23055000004</v>
      </c>
      <c r="G387" s="743"/>
      <c r="H387" s="743"/>
      <c r="I387" s="143"/>
      <c r="J387" s="148"/>
      <c r="K387" s="737">
        <f>SUM(K384:K386)</f>
        <v>295654.23055000004</v>
      </c>
      <c r="L387" s="737">
        <f>SUM(L384:L386)</f>
        <v>0</v>
      </c>
      <c r="M387" s="737">
        <f>K387+L387</f>
        <v>295654.23055000004</v>
      </c>
    </row>
    <row r="388" spans="1:13" ht="26.25" x14ac:dyDescent="0.25">
      <c r="A388" s="721">
        <v>6</v>
      </c>
      <c r="B388" s="722" t="s">
        <v>635</v>
      </c>
      <c r="C388" s="723"/>
      <c r="D388" s="724"/>
      <c r="E388" s="723"/>
      <c r="F388" s="748"/>
      <c r="G388" s="743"/>
      <c r="H388" s="743"/>
      <c r="I388" s="143"/>
      <c r="J388" s="148"/>
      <c r="K388" s="753"/>
      <c r="L388" s="737"/>
      <c r="M388" s="737"/>
    </row>
    <row r="389" spans="1:13" x14ac:dyDescent="0.25">
      <c r="A389" s="728">
        <f>A388+0.01</f>
        <v>6.01</v>
      </c>
      <c r="B389" s="723" t="s">
        <v>636</v>
      </c>
      <c r="C389" s="723">
        <v>1</v>
      </c>
      <c r="D389" s="724" t="s">
        <v>622</v>
      </c>
      <c r="E389" s="750">
        <v>3150000</v>
      </c>
      <c r="F389" s="754">
        <f t="shared" ref="F389:F391" si="64">C389*E389</f>
        <v>3150000</v>
      </c>
      <c r="G389" s="743">
        <v>0.5</v>
      </c>
      <c r="H389" s="743">
        <v>0.5</v>
      </c>
      <c r="I389" s="143">
        <f t="shared" ref="I389:I391" si="65">G389+H389</f>
        <v>1</v>
      </c>
      <c r="J389" s="148">
        <f t="shared" ref="J389:J391" si="66">I389/C389</f>
        <v>1</v>
      </c>
      <c r="K389" s="146">
        <f>G389*E389</f>
        <v>1575000</v>
      </c>
      <c r="L389" s="146">
        <f>H389*E389</f>
        <v>1575000</v>
      </c>
      <c r="M389" s="734">
        <f>K389+L389</f>
        <v>3150000</v>
      </c>
    </row>
    <row r="390" spans="1:13" x14ac:dyDescent="0.25">
      <c r="A390" s="728">
        <f t="shared" ref="A390:A391" si="67">A389+0.01</f>
        <v>6.02</v>
      </c>
      <c r="B390" s="723" t="s">
        <v>637</v>
      </c>
      <c r="C390" s="723">
        <v>1</v>
      </c>
      <c r="D390" s="724" t="s">
        <v>622</v>
      </c>
      <c r="E390" s="750">
        <v>75000</v>
      </c>
      <c r="F390" s="754">
        <f t="shared" si="64"/>
        <v>75000</v>
      </c>
      <c r="G390" s="743">
        <v>1</v>
      </c>
      <c r="H390" s="743"/>
      <c r="I390" s="143">
        <f t="shared" si="65"/>
        <v>1</v>
      </c>
      <c r="J390" s="148">
        <f t="shared" si="66"/>
        <v>1</v>
      </c>
      <c r="K390" s="146">
        <f>G390*E390</f>
        <v>75000</v>
      </c>
      <c r="L390" s="146">
        <f t="shared" ref="L390:L391" si="68">H390*E390</f>
        <v>0</v>
      </c>
      <c r="M390" s="734">
        <f t="shared" ref="M390:M391" si="69">K390+L390</f>
        <v>75000</v>
      </c>
    </row>
    <row r="391" spans="1:13" ht="26.25" x14ac:dyDescent="0.25">
      <c r="A391" s="728">
        <f t="shared" si="67"/>
        <v>6.0299999999999994</v>
      </c>
      <c r="B391" s="723" t="s">
        <v>638</v>
      </c>
      <c r="C391" s="723">
        <v>1</v>
      </c>
      <c r="D391" s="724" t="s">
        <v>622</v>
      </c>
      <c r="E391" s="750">
        <v>750000</v>
      </c>
      <c r="F391" s="754">
        <f t="shared" si="64"/>
        <v>750000</v>
      </c>
      <c r="G391" s="743">
        <v>0.15</v>
      </c>
      <c r="H391" s="743">
        <v>0.3</v>
      </c>
      <c r="I391" s="143">
        <f t="shared" si="65"/>
        <v>0.44999999999999996</v>
      </c>
      <c r="J391" s="148">
        <f t="shared" si="66"/>
        <v>0.44999999999999996</v>
      </c>
      <c r="K391" s="146">
        <f>G391*E391</f>
        <v>112500</v>
      </c>
      <c r="L391" s="146">
        <f t="shared" si="68"/>
        <v>225000</v>
      </c>
      <c r="M391" s="734">
        <f t="shared" si="69"/>
        <v>337500</v>
      </c>
    </row>
    <row r="392" spans="1:13" x14ac:dyDescent="0.25">
      <c r="A392" s="728"/>
      <c r="B392" s="722" t="s">
        <v>34</v>
      </c>
      <c r="C392" s="723"/>
      <c r="D392" s="724"/>
      <c r="E392" s="750"/>
      <c r="F392" s="755">
        <f>SUM(F389:F391)</f>
        <v>3975000</v>
      </c>
      <c r="G392" s="741"/>
      <c r="H392" s="741"/>
      <c r="I392" s="741"/>
      <c r="J392" s="741"/>
      <c r="K392" s="737">
        <f>SUM(K389:K391)</f>
        <v>1762500</v>
      </c>
      <c r="L392" s="737">
        <f>SUM(L389:L391)</f>
        <v>1800000</v>
      </c>
      <c r="M392" s="737">
        <f>SUM(M389:M391)</f>
        <v>3562500</v>
      </c>
    </row>
    <row r="393" spans="1:13" x14ac:dyDescent="0.25">
      <c r="A393" s="756"/>
      <c r="B393" s="757" t="s">
        <v>639</v>
      </c>
      <c r="C393" s="129"/>
      <c r="D393" s="203"/>
      <c r="E393" s="129"/>
      <c r="F393" s="758">
        <f>F392+F387+F382+F378+F373+F367</f>
        <v>12151722.260695785</v>
      </c>
      <c r="G393" s="129"/>
      <c r="H393" s="129"/>
      <c r="I393" s="129"/>
      <c r="J393" s="129"/>
      <c r="K393" s="759">
        <f>K367++K373+K378+K382+K387+K392</f>
        <v>10792673.622172035</v>
      </c>
      <c r="L393" s="759">
        <f>L367++L373+L378+L382+L387+L392</f>
        <v>1800000</v>
      </c>
      <c r="M393" s="759">
        <f>K393+L393</f>
        <v>12592673.622172035</v>
      </c>
    </row>
    <row r="394" spans="1:13" x14ac:dyDescent="0.25">
      <c r="A394" s="756"/>
      <c r="B394" s="757"/>
      <c r="C394" s="129"/>
      <c r="D394" s="203"/>
      <c r="E394" s="129"/>
      <c r="F394" s="758"/>
      <c r="G394" s="129"/>
      <c r="H394" s="129"/>
      <c r="I394" s="129"/>
      <c r="J394" s="129"/>
      <c r="K394" s="759"/>
      <c r="L394" s="759"/>
      <c r="M394" s="759"/>
    </row>
    <row r="395" spans="1:13" x14ac:dyDescent="0.25">
      <c r="A395" s="756"/>
      <c r="B395" s="757"/>
      <c r="C395" s="129"/>
      <c r="D395" s="203"/>
      <c r="E395" s="129"/>
      <c r="F395" s="758"/>
      <c r="G395" s="129"/>
      <c r="H395" s="129"/>
      <c r="I395" s="129"/>
      <c r="J395" s="129"/>
      <c r="K395" s="759"/>
      <c r="L395" s="759"/>
      <c r="M395" s="759"/>
    </row>
    <row r="396" spans="1:13" x14ac:dyDescent="0.25">
      <c r="A396" s="756"/>
      <c r="B396" s="757"/>
      <c r="C396" s="129"/>
      <c r="D396" s="203"/>
      <c r="E396" s="129"/>
      <c r="F396" s="758"/>
      <c r="G396" s="129"/>
      <c r="H396" s="129"/>
      <c r="I396" s="129"/>
      <c r="J396" s="129"/>
      <c r="K396" s="759"/>
      <c r="L396" s="759"/>
      <c r="M396" s="759"/>
    </row>
    <row r="397" spans="1:13" x14ac:dyDescent="0.25">
      <c r="A397" s="756"/>
      <c r="B397" s="757"/>
      <c r="C397" s="129"/>
      <c r="D397" s="203"/>
      <c r="E397" s="129"/>
      <c r="F397" s="758"/>
      <c r="G397" s="129"/>
      <c r="H397" s="129"/>
      <c r="I397" s="129"/>
      <c r="J397" s="129"/>
      <c r="K397" s="759"/>
      <c r="L397" s="759"/>
      <c r="M397" s="759"/>
    </row>
    <row r="398" spans="1:13" x14ac:dyDescent="0.25">
      <c r="A398" s="756"/>
      <c r="B398" s="757"/>
      <c r="C398" s="129"/>
      <c r="D398" s="203"/>
      <c r="E398" s="129"/>
      <c r="F398" s="758"/>
      <c r="G398" s="129"/>
      <c r="H398" s="129"/>
      <c r="I398" s="129"/>
      <c r="J398" s="129"/>
      <c r="K398" s="759"/>
      <c r="L398" s="759"/>
      <c r="M398" s="759"/>
    </row>
    <row r="399" spans="1:13" x14ac:dyDescent="0.25">
      <c r="A399" s="756"/>
      <c r="B399" s="757"/>
      <c r="C399" s="129"/>
      <c r="D399" s="203"/>
      <c r="E399" s="129"/>
      <c r="F399" s="758"/>
      <c r="G399" s="129"/>
      <c r="H399" s="129"/>
      <c r="I399" s="129"/>
      <c r="J399" s="129"/>
      <c r="K399" s="759"/>
      <c r="L399" s="759"/>
      <c r="M399" s="759"/>
    </row>
    <row r="400" spans="1:13" x14ac:dyDescent="0.25">
      <c r="A400" s="756"/>
      <c r="B400" s="757"/>
      <c r="C400" s="129"/>
      <c r="D400" s="203"/>
      <c r="E400" s="129"/>
      <c r="F400" s="758"/>
      <c r="G400" s="129"/>
      <c r="H400" s="129"/>
      <c r="I400" s="129"/>
      <c r="J400" s="129"/>
      <c r="K400" s="759"/>
      <c r="L400" s="759"/>
      <c r="M400" s="759"/>
    </row>
    <row r="401" spans="1:14" x14ac:dyDescent="0.25">
      <c r="A401" s="756"/>
      <c r="B401" s="757"/>
      <c r="C401" s="129"/>
      <c r="D401" s="203"/>
      <c r="E401" s="129"/>
      <c r="F401" s="758"/>
      <c r="G401" s="129"/>
      <c r="H401" s="129"/>
      <c r="I401" s="129"/>
      <c r="J401" s="129"/>
      <c r="K401" s="759"/>
      <c r="L401" s="759"/>
      <c r="M401" s="759"/>
    </row>
    <row r="402" spans="1:14" x14ac:dyDescent="0.25">
      <c r="A402" s="756"/>
      <c r="B402" s="757"/>
      <c r="C402" s="129"/>
      <c r="D402" s="203"/>
      <c r="E402" s="129"/>
      <c r="F402" s="758"/>
      <c r="G402" s="129"/>
      <c r="H402" s="129"/>
      <c r="I402" s="129"/>
      <c r="J402" s="129"/>
      <c r="K402" s="759"/>
      <c r="L402" s="759"/>
      <c r="M402" s="759"/>
    </row>
    <row r="403" spans="1:14" x14ac:dyDescent="0.25">
      <c r="A403" s="204"/>
      <c r="B403" s="773" t="s">
        <v>0</v>
      </c>
      <c r="C403" s="773"/>
      <c r="D403" s="773"/>
      <c r="E403" s="773"/>
      <c r="F403" s="773"/>
      <c r="G403" s="773"/>
      <c r="H403" s="773"/>
      <c r="I403" s="773"/>
      <c r="J403" s="773"/>
      <c r="K403" s="773"/>
      <c r="L403" s="773"/>
      <c r="M403" s="773"/>
      <c r="N403" s="773"/>
    </row>
    <row r="404" spans="1:14" x14ac:dyDescent="0.25">
      <c r="A404" s="204"/>
      <c r="B404" s="782" t="s">
        <v>1</v>
      </c>
      <c r="C404" s="782"/>
      <c r="D404" s="782"/>
      <c r="E404" s="782"/>
      <c r="F404" s="782"/>
      <c r="G404" s="782"/>
      <c r="H404" s="782"/>
      <c r="I404" s="782"/>
      <c r="J404" s="782"/>
      <c r="K404" s="782"/>
      <c r="L404" s="782"/>
      <c r="M404" s="782"/>
      <c r="N404" s="782"/>
    </row>
    <row r="405" spans="1:14" x14ac:dyDescent="0.25">
      <c r="A405" s="204"/>
      <c r="B405" s="2"/>
      <c r="C405" s="2"/>
      <c r="D405" s="2"/>
      <c r="E405" s="2"/>
      <c r="F405" s="410"/>
      <c r="G405" s="2"/>
      <c r="H405" s="2"/>
      <c r="I405" s="2"/>
      <c r="J405" s="2"/>
      <c r="K405" s="2"/>
      <c r="L405" s="2"/>
      <c r="M405" s="760" t="s">
        <v>640</v>
      </c>
      <c r="N405" s="2"/>
    </row>
    <row r="406" spans="1:14" ht="25.5" customHeight="1" x14ac:dyDescent="0.25">
      <c r="A406" s="204"/>
      <c r="B406" s="552" t="s">
        <v>3</v>
      </c>
      <c r="C406" s="795" t="s">
        <v>521</v>
      </c>
      <c r="D406" s="795"/>
      <c r="E406" s="795"/>
      <c r="F406" s="795"/>
      <c r="G406" s="795"/>
      <c r="H406" s="795"/>
      <c r="I406" s="795"/>
      <c r="J406" s="4"/>
      <c r="K406" s="4"/>
      <c r="L406" s="5" t="s">
        <v>5</v>
      </c>
      <c r="M406" s="8" t="s">
        <v>522</v>
      </c>
    </row>
    <row r="407" spans="1:14" x14ac:dyDescent="0.25">
      <c r="A407" s="204"/>
      <c r="B407" s="5" t="s">
        <v>6</v>
      </c>
      <c r="C407" s="9">
        <v>2</v>
      </c>
      <c r="D407" s="3"/>
      <c r="E407" s="6"/>
      <c r="F407" s="5"/>
      <c r="G407" s="6"/>
      <c r="H407" s="4"/>
      <c r="I407" s="4"/>
      <c r="J407" s="4"/>
      <c r="K407" s="4"/>
      <c r="L407" s="5" t="s">
        <v>7</v>
      </c>
      <c r="M407" s="8">
        <v>12379572.51</v>
      </c>
      <c r="N407" s="527"/>
    </row>
    <row r="408" spans="1:14" x14ac:dyDescent="0.25">
      <c r="A408" s="204"/>
      <c r="B408" s="5" t="s">
        <v>8</v>
      </c>
      <c r="C408" s="6" t="s">
        <v>450</v>
      </c>
      <c r="D408" s="1"/>
      <c r="E408" s="6"/>
      <c r="F408" s="5"/>
      <c r="G408" s="10"/>
      <c r="H408" s="4"/>
      <c r="I408" s="4"/>
      <c r="J408" s="4"/>
      <c r="K408" s="4"/>
      <c r="L408" s="5" t="s">
        <v>10</v>
      </c>
      <c r="M408" s="11" t="s">
        <v>523</v>
      </c>
      <c r="N408" s="528"/>
    </row>
    <row r="409" spans="1:14" x14ac:dyDescent="0.25">
      <c r="A409" s="204"/>
      <c r="B409" s="5" t="s">
        <v>12</v>
      </c>
      <c r="C409" s="6" t="s">
        <v>524</v>
      </c>
      <c r="D409" s="1"/>
      <c r="E409" s="6"/>
      <c r="F409" s="5"/>
      <c r="G409" s="6"/>
      <c r="H409" s="4"/>
      <c r="I409" s="4"/>
      <c r="J409" s="796"/>
      <c r="K409" s="796"/>
      <c r="L409" s="4"/>
      <c r="M409" s="4"/>
      <c r="N409" s="528"/>
    </row>
    <row r="410" spans="1:14" x14ac:dyDescent="0.25">
      <c r="A410" s="204"/>
      <c r="B410" s="5"/>
      <c r="C410" s="6"/>
      <c r="D410" s="1"/>
      <c r="E410" s="773" t="s">
        <v>20</v>
      </c>
      <c r="F410" s="773"/>
      <c r="G410" s="761"/>
      <c r="H410" s="797" t="s">
        <v>23</v>
      </c>
      <c r="I410" s="797"/>
      <c r="J410" s="773" t="s">
        <v>24</v>
      </c>
      <c r="K410" s="773"/>
      <c r="L410" s="773" t="s">
        <v>25</v>
      </c>
      <c r="M410" s="773"/>
      <c r="N410" s="528"/>
    </row>
    <row r="411" spans="1:14" x14ac:dyDescent="0.25">
      <c r="A411" s="204"/>
      <c r="B411" s="9" t="s">
        <v>201</v>
      </c>
      <c r="C411" s="6"/>
      <c r="D411" s="1"/>
      <c r="E411" s="793">
        <f>F393+F326</f>
        <v>61316029.32069578</v>
      </c>
      <c r="F411" s="793"/>
      <c r="G411" s="475"/>
      <c r="H411" s="793">
        <f>+K393+K326</f>
        <v>17849909.377080038</v>
      </c>
      <c r="I411" s="793"/>
      <c r="J411" s="793">
        <f>L393+L326</f>
        <v>12186274.320250001</v>
      </c>
      <c r="K411" s="793"/>
      <c r="L411" s="793">
        <f>H411+J411</f>
        <v>30036183.697330039</v>
      </c>
      <c r="M411" s="793"/>
      <c r="N411" s="528"/>
    </row>
    <row r="412" spans="1:14" x14ac:dyDescent="0.25">
      <c r="A412" s="204"/>
      <c r="B412" s="9" t="s">
        <v>641</v>
      </c>
      <c r="C412" s="6"/>
      <c r="D412" s="1"/>
      <c r="E412" s="531"/>
      <c r="F412" s="762"/>
      <c r="G412" s="531"/>
      <c r="H412" s="534"/>
      <c r="I412" s="534"/>
      <c r="J412" s="534"/>
      <c r="K412" s="534"/>
      <c r="L412" s="534"/>
      <c r="M412" s="534"/>
      <c r="N412" s="528"/>
    </row>
    <row r="413" spans="1:14" x14ac:dyDescent="0.25">
      <c r="A413" s="204"/>
      <c r="B413" s="9" t="s">
        <v>202</v>
      </c>
      <c r="C413" s="6"/>
      <c r="D413" s="204"/>
      <c r="E413" s="763"/>
      <c r="F413" s="764"/>
      <c r="G413" s="763"/>
      <c r="H413" s="534"/>
      <c r="I413" s="534"/>
      <c r="J413" s="534"/>
      <c r="K413" s="534"/>
      <c r="L413" s="534"/>
      <c r="M413" s="534"/>
    </row>
    <row r="414" spans="1:14" x14ac:dyDescent="0.25">
      <c r="A414" s="204"/>
      <c r="B414" s="9" t="s">
        <v>203</v>
      </c>
      <c r="C414" s="187"/>
      <c r="D414" s="187"/>
      <c r="E414" s="776"/>
      <c r="F414" s="776"/>
      <c r="G414" s="536"/>
      <c r="H414" s="534"/>
      <c r="I414" s="534"/>
      <c r="J414" s="534"/>
      <c r="K414" s="534"/>
      <c r="L414" s="534"/>
      <c r="M414" s="534"/>
      <c r="N414" s="528"/>
    </row>
    <row r="415" spans="1:14" x14ac:dyDescent="0.25">
      <c r="A415" s="204"/>
      <c r="B415" s="6" t="s">
        <v>204</v>
      </c>
      <c r="C415" s="187"/>
      <c r="D415" s="188">
        <v>0.03</v>
      </c>
      <c r="E415" s="776">
        <f>D415*E411</f>
        <v>1839480.8796208734</v>
      </c>
      <c r="F415" s="776"/>
      <c r="G415" s="536"/>
      <c r="H415" s="776">
        <f>D415*H411</f>
        <v>535497.28131240117</v>
      </c>
      <c r="I415" s="776"/>
      <c r="J415" s="775">
        <f>J411*D415</f>
        <v>365588.22960750002</v>
      </c>
      <c r="K415" s="775"/>
      <c r="L415" s="775">
        <f>J415+H415</f>
        <v>901085.51091990119</v>
      </c>
      <c r="M415" s="775"/>
      <c r="N415" s="528"/>
    </row>
    <row r="416" spans="1:14" x14ac:dyDescent="0.25">
      <c r="A416" s="204"/>
      <c r="B416" s="6" t="s">
        <v>205</v>
      </c>
      <c r="C416" s="187"/>
      <c r="D416" s="190">
        <v>0.1</v>
      </c>
      <c r="E416" s="776">
        <f>D416*E411</f>
        <v>6131602.9320695782</v>
      </c>
      <c r="F416" s="776"/>
      <c r="G416" s="536"/>
      <c r="H416" s="776">
        <f>D416*H411</f>
        <v>1784990.9377080039</v>
      </c>
      <c r="I416" s="776"/>
      <c r="J416" s="775">
        <f>J411*D416</f>
        <v>1218627.4320250002</v>
      </c>
      <c r="K416" s="775"/>
      <c r="L416" s="775">
        <f t="shared" ref="L416:L420" si="70">J416+H416</f>
        <v>3003618.3697330039</v>
      </c>
      <c r="M416" s="775"/>
      <c r="N416" s="528"/>
    </row>
    <row r="417" spans="1:14" x14ac:dyDescent="0.25">
      <c r="A417" s="204"/>
      <c r="B417" s="6" t="s">
        <v>206</v>
      </c>
      <c r="C417" s="187"/>
      <c r="D417" s="190">
        <v>0.18</v>
      </c>
      <c r="E417" s="776">
        <f>D417*E416</f>
        <v>1103688.5277725239</v>
      </c>
      <c r="F417" s="776"/>
      <c r="G417" s="536"/>
      <c r="H417" s="776">
        <f>D417*H416</f>
        <v>321298.3687874407</v>
      </c>
      <c r="I417" s="776"/>
      <c r="J417" s="775">
        <f>J416*D417</f>
        <v>219352.93776450003</v>
      </c>
      <c r="K417" s="775"/>
      <c r="L417" s="775">
        <f t="shared" si="70"/>
        <v>540651.30655194074</v>
      </c>
      <c r="M417" s="775"/>
      <c r="N417" s="528"/>
    </row>
    <row r="418" spans="1:14" x14ac:dyDescent="0.25">
      <c r="A418" s="204"/>
      <c r="B418" s="6" t="s">
        <v>207</v>
      </c>
      <c r="C418" s="190"/>
      <c r="D418" s="538">
        <v>0.03</v>
      </c>
      <c r="E418" s="776">
        <f>D418*E411</f>
        <v>1839480.8796208734</v>
      </c>
      <c r="F418" s="776"/>
      <c r="G418" s="536"/>
      <c r="H418" s="775">
        <f>D418*H411</f>
        <v>535497.28131240117</v>
      </c>
      <c r="I418" s="775"/>
      <c r="J418" s="775">
        <f>J411*D418</f>
        <v>365588.22960750002</v>
      </c>
      <c r="K418" s="775"/>
      <c r="L418" s="775">
        <f t="shared" si="70"/>
        <v>901085.51091990119</v>
      </c>
      <c r="M418" s="775"/>
      <c r="N418" s="528"/>
    </row>
    <row r="419" spans="1:14" x14ac:dyDescent="0.25">
      <c r="A419" s="204"/>
      <c r="B419" s="6" t="s">
        <v>208</v>
      </c>
      <c r="C419" s="187"/>
      <c r="D419" s="187">
        <v>0.02</v>
      </c>
      <c r="E419" s="776">
        <f>D419*E411</f>
        <v>1226320.5864139157</v>
      </c>
      <c r="F419" s="776"/>
      <c r="G419" s="536"/>
      <c r="H419" s="775">
        <f>D419*H411</f>
        <v>356998.18754160078</v>
      </c>
      <c r="I419" s="775"/>
      <c r="J419" s="775">
        <f>J411*D419</f>
        <v>243725.48640500003</v>
      </c>
      <c r="K419" s="775"/>
      <c r="L419" s="775">
        <f t="shared" si="70"/>
        <v>600723.67394660087</v>
      </c>
      <c r="M419" s="775"/>
      <c r="N419" s="528"/>
    </row>
    <row r="420" spans="1:14" x14ac:dyDescent="0.25">
      <c r="A420" s="204"/>
      <c r="B420" s="6" t="s">
        <v>209</v>
      </c>
      <c r="C420" s="187"/>
      <c r="D420" s="190">
        <v>0.01</v>
      </c>
      <c r="E420" s="776">
        <f>D420*E411</f>
        <v>613160.29320695787</v>
      </c>
      <c r="F420" s="776"/>
      <c r="G420" s="536"/>
      <c r="H420" s="775">
        <f>D420*H411</f>
        <v>178499.09377080039</v>
      </c>
      <c r="I420" s="775"/>
      <c r="J420" s="775">
        <f>J411*D420</f>
        <v>121862.74320250002</v>
      </c>
      <c r="K420" s="775"/>
      <c r="L420" s="775">
        <f t="shared" si="70"/>
        <v>300361.83697330044</v>
      </c>
      <c r="M420" s="775"/>
      <c r="N420" s="528"/>
    </row>
    <row r="421" spans="1:14" x14ac:dyDescent="0.25">
      <c r="A421" s="204"/>
      <c r="B421" s="6" t="s">
        <v>210</v>
      </c>
      <c r="C421" s="187"/>
      <c r="D421" s="187">
        <v>1E-3</v>
      </c>
      <c r="E421" s="776">
        <f>D421*E411</f>
        <v>61316.029320695779</v>
      </c>
      <c r="F421" s="776"/>
      <c r="G421" s="536"/>
      <c r="H421" s="776">
        <f>D421*H411</f>
        <v>17849.909377080039</v>
      </c>
      <c r="I421" s="776"/>
      <c r="J421" s="775">
        <f>J411*D421</f>
        <v>12186.274320250001</v>
      </c>
      <c r="K421" s="775"/>
      <c r="L421" s="775">
        <f>J421+H421</f>
        <v>30036.183697330038</v>
      </c>
      <c r="M421" s="775"/>
      <c r="N421" s="528"/>
    </row>
    <row r="422" spans="1:14" x14ac:dyDescent="0.25">
      <c r="A422" s="204"/>
      <c r="B422" s="6"/>
      <c r="C422" s="187"/>
      <c r="D422" s="190"/>
      <c r="E422" s="776"/>
      <c r="F422" s="776"/>
      <c r="G422" s="536"/>
      <c r="H422" s="776"/>
      <c r="I422" s="776"/>
      <c r="J422" s="539"/>
      <c r="K422" s="539"/>
      <c r="L422" s="775"/>
      <c r="M422" s="775"/>
      <c r="N422" s="528"/>
    </row>
    <row r="423" spans="1:14" x14ac:dyDescent="0.25">
      <c r="A423" s="204"/>
      <c r="B423" s="6" t="s">
        <v>642</v>
      </c>
      <c r="C423" s="197"/>
      <c r="D423" s="190">
        <v>0.05</v>
      </c>
      <c r="E423" s="776">
        <f>D423*E411</f>
        <v>3065801.4660347891</v>
      </c>
      <c r="F423" s="776"/>
      <c r="G423" s="536"/>
      <c r="H423" s="776"/>
      <c r="I423" s="776"/>
      <c r="J423" s="780"/>
      <c r="K423" s="780"/>
      <c r="L423" s="775"/>
      <c r="M423" s="775"/>
      <c r="N423" s="528"/>
    </row>
    <row r="424" spans="1:14" x14ac:dyDescent="0.25">
      <c r="A424" s="204"/>
      <c r="B424" s="773"/>
      <c r="C424" s="773"/>
      <c r="D424" s="773"/>
      <c r="E424" s="773"/>
      <c r="F424" s="773"/>
      <c r="G424" s="536"/>
      <c r="J424" s="543"/>
      <c r="K424" s="543"/>
      <c r="L424" s="542"/>
      <c r="M424" s="542"/>
      <c r="N424" s="528"/>
    </row>
    <row r="425" spans="1:14" x14ac:dyDescent="0.25">
      <c r="A425" s="204"/>
      <c r="B425" s="6"/>
      <c r="C425" s="197"/>
      <c r="D425" s="544"/>
      <c r="E425" s="776"/>
      <c r="F425" s="776"/>
      <c r="G425" s="536"/>
      <c r="I425" s="542"/>
      <c r="J425" s="543"/>
      <c r="K425" s="543"/>
      <c r="L425" s="542"/>
      <c r="M425" s="542"/>
      <c r="N425" s="528"/>
    </row>
    <row r="426" spans="1:14" x14ac:dyDescent="0.25">
      <c r="A426" s="204"/>
      <c r="B426" s="6"/>
      <c r="C426" s="197"/>
      <c r="D426" s="190"/>
      <c r="E426" s="776"/>
      <c r="F426" s="776"/>
      <c r="G426" s="536"/>
      <c r="H426" s="542"/>
      <c r="I426" s="542"/>
      <c r="J426" s="543"/>
      <c r="K426" s="543"/>
      <c r="L426" s="542"/>
      <c r="M426" s="542"/>
      <c r="N426" s="528"/>
    </row>
    <row r="427" spans="1:14" x14ac:dyDescent="0.25">
      <c r="A427" s="204"/>
      <c r="B427" s="6"/>
      <c r="C427" s="197"/>
      <c r="D427" s="190"/>
      <c r="E427" s="532"/>
      <c r="F427" s="765"/>
      <c r="G427" s="536"/>
      <c r="H427" s="542"/>
      <c r="I427" s="542"/>
      <c r="J427" s="543"/>
      <c r="K427" s="543"/>
      <c r="L427" s="542"/>
      <c r="M427" s="542"/>
      <c r="N427" s="528"/>
    </row>
    <row r="428" spans="1:14" x14ac:dyDescent="0.25">
      <c r="A428" s="204"/>
      <c r="B428" s="196" t="s">
        <v>515</v>
      </c>
      <c r="C428" s="190"/>
      <c r="D428" s="1"/>
      <c r="E428" s="791">
        <f>SUM(E415:F427)</f>
        <v>15880851.594060209</v>
      </c>
      <c r="F428" s="791"/>
      <c r="G428" s="208"/>
      <c r="H428" s="792">
        <f>SUM(H415:I421)</f>
        <v>3730631.0598097281</v>
      </c>
      <c r="I428" s="792"/>
      <c r="J428" s="793">
        <f>SUM(J415:K421)</f>
        <v>2546931.3329322501</v>
      </c>
      <c r="K428" s="793"/>
      <c r="L428" s="791">
        <f>SUM(L415:M423)</f>
        <v>6277562.3927419782</v>
      </c>
      <c r="M428" s="791"/>
      <c r="N428" s="210"/>
    </row>
    <row r="429" spans="1:14" x14ac:dyDescent="0.25">
      <c r="A429" s="204"/>
      <c r="B429" s="6"/>
      <c r="C429" s="199"/>
      <c r="D429" s="200"/>
      <c r="E429" s="779"/>
      <c r="F429" s="779"/>
      <c r="G429" s="536"/>
      <c r="H429" s="780"/>
      <c r="I429" s="780"/>
      <c r="J429" s="780"/>
      <c r="K429" s="780"/>
      <c r="L429" s="779"/>
      <c r="M429" s="779"/>
      <c r="N429" s="528"/>
    </row>
    <row r="430" spans="1:14" x14ac:dyDescent="0.25">
      <c r="A430" s="204"/>
      <c r="B430" s="546" t="s">
        <v>516</v>
      </c>
      <c r="C430" s="207"/>
      <c r="D430" s="3"/>
      <c r="E430" s="791">
        <f>E411+E428</f>
        <v>77196880.914755985</v>
      </c>
      <c r="F430" s="791"/>
      <c r="G430" s="766"/>
      <c r="H430" s="792">
        <f>H411+H428</f>
        <v>21580540.436889768</v>
      </c>
      <c r="I430" s="792"/>
      <c r="J430" s="793">
        <f>J428+J411</f>
        <v>14733205.653182251</v>
      </c>
      <c r="K430" s="793"/>
      <c r="L430" s="792">
        <f>H430+J430</f>
        <v>36313746.090072021</v>
      </c>
      <c r="M430" s="792"/>
      <c r="N430" s="528"/>
    </row>
    <row r="431" spans="1:14" x14ac:dyDescent="0.25">
      <c r="A431" s="204"/>
      <c r="B431" s="209" t="s">
        <v>219</v>
      </c>
      <c r="C431" s="190"/>
      <c r="D431" s="204"/>
      <c r="E431" s="534"/>
      <c r="F431" s="767"/>
      <c r="G431" s="534"/>
      <c r="H431" s="534"/>
      <c r="I431" s="534"/>
      <c r="J431" s="534"/>
      <c r="K431" s="534"/>
      <c r="L431" s="534"/>
      <c r="M431" s="534"/>
      <c r="N431" s="528"/>
    </row>
    <row r="432" spans="1:14" x14ac:dyDescent="0.25">
      <c r="A432" s="204"/>
      <c r="B432" s="9" t="s">
        <v>220</v>
      </c>
      <c r="C432" s="3"/>
      <c r="D432" s="192">
        <v>0.2</v>
      </c>
      <c r="E432" s="533"/>
      <c r="F432" s="767"/>
      <c r="G432" s="533"/>
      <c r="H432" s="774">
        <f>+H430*0.2</f>
        <v>4316108.0873779533</v>
      </c>
      <c r="I432" s="774"/>
      <c r="J432" s="775">
        <f>J430*D432</f>
        <v>2946641.1306364504</v>
      </c>
      <c r="K432" s="775"/>
      <c r="L432" s="775">
        <f>H432+J432</f>
        <v>7262749.2180144042</v>
      </c>
      <c r="M432" s="775"/>
    </row>
    <row r="433" spans="1:14" x14ac:dyDescent="0.25">
      <c r="A433" s="204"/>
      <c r="B433" s="9"/>
      <c r="C433" s="3"/>
      <c r="D433" s="192"/>
      <c r="E433" s="533"/>
      <c r="F433" s="767"/>
      <c r="G433" s="533"/>
      <c r="H433" s="549"/>
      <c r="I433" s="549"/>
      <c r="J433" s="529"/>
      <c r="K433" s="529"/>
      <c r="L433" s="529"/>
      <c r="M433" s="529"/>
    </row>
    <row r="434" spans="1:14" x14ac:dyDescent="0.25">
      <c r="A434" s="204"/>
      <c r="B434" s="9" t="s">
        <v>222</v>
      </c>
      <c r="C434" s="3"/>
      <c r="D434" s="3"/>
      <c r="E434" s="533"/>
      <c r="F434" s="767"/>
      <c r="G434" s="533"/>
      <c r="H434" s="789"/>
      <c r="I434" s="789"/>
      <c r="J434" s="790">
        <f>J430-J432</f>
        <v>11786564.522545801</v>
      </c>
      <c r="K434" s="790"/>
      <c r="L434" s="775">
        <f>H434+J434</f>
        <v>11786564.522545801</v>
      </c>
      <c r="M434" s="775"/>
      <c r="N434" s="528"/>
    </row>
    <row r="435" spans="1:14" x14ac:dyDescent="0.25">
      <c r="A435" s="204"/>
      <c r="B435" s="9"/>
      <c r="C435" s="3"/>
      <c r="D435" s="3"/>
      <c r="E435" s="533"/>
      <c r="F435" s="767"/>
      <c r="G435" s="533"/>
      <c r="H435" s="191"/>
      <c r="I435" s="191"/>
      <c r="J435" s="185"/>
      <c r="K435" s="185"/>
      <c r="L435" s="529"/>
      <c r="M435" s="529"/>
      <c r="N435" s="528"/>
    </row>
    <row r="436" spans="1:14" x14ac:dyDescent="0.25">
      <c r="A436" s="204"/>
      <c r="B436" s="9"/>
      <c r="C436" s="3"/>
      <c r="D436" s="3"/>
      <c r="E436" s="533"/>
      <c r="F436" s="767"/>
      <c r="G436" s="533"/>
      <c r="H436" s="191"/>
      <c r="I436" s="191"/>
      <c r="J436" s="185"/>
      <c r="K436" s="185"/>
      <c r="L436" s="529"/>
      <c r="M436" s="529"/>
      <c r="N436" s="528"/>
    </row>
    <row r="437" spans="1:14" x14ac:dyDescent="0.25">
      <c r="A437" s="204"/>
      <c r="B437" s="9"/>
      <c r="C437" s="3"/>
      <c r="D437" s="3"/>
      <c r="E437" s="533"/>
      <c r="F437" s="767"/>
      <c r="G437" s="533"/>
      <c r="H437" s="191"/>
      <c r="I437" s="191"/>
      <c r="J437" s="185"/>
      <c r="K437" s="185"/>
      <c r="L437" s="529"/>
      <c r="M437" s="529"/>
      <c r="N437" s="528"/>
    </row>
    <row r="438" spans="1:14" x14ac:dyDescent="0.25">
      <c r="A438" s="204"/>
      <c r="B438" s="9"/>
      <c r="C438" s="3"/>
      <c r="D438" s="3"/>
      <c r="E438" s="3"/>
      <c r="F438" s="473"/>
      <c r="G438" s="3"/>
      <c r="H438" s="768"/>
      <c r="I438" s="769"/>
      <c r="J438" s="770"/>
      <c r="K438" s="771"/>
      <c r="L438" s="771"/>
      <c r="M438" s="205"/>
      <c r="N438" s="528"/>
    </row>
    <row r="439" spans="1:14" x14ac:dyDescent="0.25">
      <c r="A439" s="204"/>
      <c r="B439" s="9"/>
      <c r="C439" s="773" t="s">
        <v>223</v>
      </c>
      <c r="D439" s="773"/>
      <c r="E439" s="773"/>
      <c r="F439" s="5"/>
      <c r="G439" s="773" t="s">
        <v>224</v>
      </c>
      <c r="H439" s="773"/>
      <c r="I439" s="773"/>
      <c r="J439" s="1"/>
      <c r="K439" s="773" t="s">
        <v>225</v>
      </c>
      <c r="L439" s="773"/>
      <c r="M439" s="1"/>
    </row>
    <row r="440" spans="1:14" x14ac:dyDescent="0.25">
      <c r="A440" s="204"/>
      <c r="B440" s="9"/>
      <c r="C440" s="1"/>
      <c r="D440" s="1"/>
      <c r="E440" s="1"/>
      <c r="F440" s="5"/>
      <c r="G440" s="1"/>
      <c r="H440" s="1"/>
      <c r="I440" s="1"/>
      <c r="J440" s="1"/>
      <c r="K440" s="1"/>
      <c r="L440" s="1"/>
      <c r="M440" s="1"/>
    </row>
    <row r="441" spans="1:14" x14ac:dyDescent="0.25">
      <c r="A441" s="204"/>
      <c r="B441" s="1"/>
      <c r="C441" s="1"/>
      <c r="D441" s="1" t="s">
        <v>226</v>
      </c>
      <c r="E441" s="1"/>
      <c r="F441" s="5"/>
      <c r="G441" s="1"/>
      <c r="H441" s="1" t="s">
        <v>227</v>
      </c>
      <c r="I441" s="1"/>
      <c r="J441" s="1"/>
      <c r="K441" s="210" t="s">
        <v>518</v>
      </c>
      <c r="L441" s="210"/>
    </row>
    <row r="442" spans="1:14" x14ac:dyDescent="0.25">
      <c r="A442" s="204"/>
      <c r="B442" s="1"/>
      <c r="C442" s="1"/>
      <c r="D442" s="1" t="s">
        <v>229</v>
      </c>
      <c r="E442" s="1"/>
      <c r="F442" s="5"/>
      <c r="G442" s="1"/>
      <c r="H442" s="1" t="s">
        <v>230</v>
      </c>
      <c r="I442" s="1"/>
      <c r="J442" s="1"/>
      <c r="K442" s="1" t="s">
        <v>519</v>
      </c>
      <c r="L442" s="1"/>
      <c r="M442" s="3"/>
    </row>
    <row r="443" spans="1:14" x14ac:dyDescent="0.25">
      <c r="A443" s="204"/>
      <c r="D443" s="204"/>
      <c r="F443" s="526"/>
    </row>
    <row r="444" spans="1:14" x14ac:dyDescent="0.25">
      <c r="A444" s="204"/>
      <c r="D444" s="204"/>
      <c r="F444" s="526"/>
    </row>
    <row r="445" spans="1:14" x14ac:dyDescent="0.25">
      <c r="A445" s="204"/>
      <c r="D445" s="204"/>
      <c r="F445" s="526"/>
    </row>
    <row r="446" spans="1:14" x14ac:dyDescent="0.25">
      <c r="A446" s="204"/>
      <c r="D446" s="204"/>
      <c r="F446" s="526"/>
    </row>
    <row r="447" spans="1:14" x14ac:dyDescent="0.25">
      <c r="A447" s="204"/>
      <c r="D447" s="204"/>
      <c r="F447" s="526"/>
    </row>
    <row r="448" spans="1:14" x14ac:dyDescent="0.25">
      <c r="A448" s="204"/>
      <c r="D448" s="204"/>
      <c r="F448" s="526"/>
    </row>
    <row r="449" spans="1:6" x14ac:dyDescent="0.25">
      <c r="A449" s="204"/>
      <c r="D449" s="204"/>
      <c r="F449" s="526"/>
    </row>
    <row r="450" spans="1:6" x14ac:dyDescent="0.25">
      <c r="A450" s="204"/>
      <c r="D450" s="204"/>
      <c r="F450" s="526"/>
    </row>
    <row r="451" spans="1:6" x14ac:dyDescent="0.25">
      <c r="A451" s="204"/>
      <c r="D451" s="204"/>
      <c r="F451" s="526"/>
    </row>
    <row r="452" spans="1:6" x14ac:dyDescent="0.25">
      <c r="A452" s="204"/>
      <c r="D452" s="204"/>
      <c r="F452" s="526"/>
    </row>
    <row r="453" spans="1:6" x14ac:dyDescent="0.25">
      <c r="A453" s="204"/>
      <c r="D453" s="204"/>
      <c r="F453" s="526"/>
    </row>
    <row r="454" spans="1:6" x14ac:dyDescent="0.25">
      <c r="A454" s="204"/>
      <c r="D454" s="204"/>
      <c r="F454" s="526"/>
    </row>
    <row r="455" spans="1:6" x14ac:dyDescent="0.25">
      <c r="A455" s="204"/>
      <c r="D455" s="204"/>
      <c r="F455" s="526"/>
    </row>
    <row r="456" spans="1:6" x14ac:dyDescent="0.25">
      <c r="A456" s="204"/>
      <c r="D456" s="204"/>
      <c r="F456" s="526"/>
    </row>
    <row r="457" spans="1:6" x14ac:dyDescent="0.25">
      <c r="A457" s="204"/>
      <c r="D457" s="204"/>
      <c r="F457" s="526"/>
    </row>
    <row r="458" spans="1:6" x14ac:dyDescent="0.25">
      <c r="A458" s="204"/>
      <c r="D458" s="204"/>
      <c r="F458" s="526"/>
    </row>
    <row r="459" spans="1:6" x14ac:dyDescent="0.25">
      <c r="A459" s="204"/>
      <c r="D459" s="204"/>
      <c r="F459" s="526"/>
    </row>
    <row r="460" spans="1:6" x14ac:dyDescent="0.25">
      <c r="A460" s="204"/>
      <c r="D460" s="204"/>
      <c r="F460" s="526"/>
    </row>
    <row r="461" spans="1:6" x14ac:dyDescent="0.25">
      <c r="A461" s="204"/>
      <c r="D461" s="204"/>
      <c r="F461" s="526"/>
    </row>
    <row r="462" spans="1:6" x14ac:dyDescent="0.25">
      <c r="A462" s="204"/>
      <c r="D462" s="204"/>
      <c r="F462" s="526"/>
    </row>
    <row r="463" spans="1:6" x14ac:dyDescent="0.25">
      <c r="A463" s="204"/>
      <c r="D463" s="204"/>
      <c r="F463" s="526"/>
    </row>
    <row r="464" spans="1:6" x14ac:dyDescent="0.25">
      <c r="A464" s="204"/>
      <c r="D464" s="204"/>
      <c r="F464" s="526"/>
    </row>
    <row r="465" spans="1:6" x14ac:dyDescent="0.25">
      <c r="A465" s="204"/>
      <c r="D465" s="204"/>
      <c r="F465" s="526"/>
    </row>
    <row r="466" spans="1:6" x14ac:dyDescent="0.25">
      <c r="A466" s="204"/>
      <c r="D466" s="204"/>
      <c r="F466" s="526"/>
    </row>
    <row r="467" spans="1:6" x14ac:dyDescent="0.25">
      <c r="A467" s="204"/>
      <c r="D467" s="204"/>
      <c r="F467" s="526"/>
    </row>
    <row r="468" spans="1:6" x14ac:dyDescent="0.25">
      <c r="A468" s="204"/>
      <c r="D468" s="204"/>
      <c r="F468" s="526"/>
    </row>
    <row r="469" spans="1:6" x14ac:dyDescent="0.25">
      <c r="A469" s="204"/>
      <c r="D469" s="204"/>
      <c r="F469" s="526"/>
    </row>
    <row r="470" spans="1:6" x14ac:dyDescent="0.25">
      <c r="A470" s="204"/>
      <c r="D470" s="204"/>
      <c r="F470" s="526"/>
    </row>
    <row r="471" spans="1:6" x14ac:dyDescent="0.25">
      <c r="A471" s="204"/>
      <c r="D471" s="204"/>
      <c r="F471" s="526"/>
    </row>
    <row r="472" spans="1:6" x14ac:dyDescent="0.25">
      <c r="A472" s="204"/>
      <c r="D472" s="204"/>
      <c r="F472" s="526"/>
    </row>
    <row r="473" spans="1:6" x14ac:dyDescent="0.25">
      <c r="A473" s="204"/>
      <c r="D473" s="204"/>
      <c r="F473" s="526"/>
    </row>
    <row r="474" spans="1:6" x14ac:dyDescent="0.25">
      <c r="A474" s="204"/>
      <c r="D474" s="204"/>
      <c r="F474" s="526"/>
    </row>
    <row r="475" spans="1:6" x14ac:dyDescent="0.25">
      <c r="A475" s="204"/>
      <c r="D475" s="204"/>
      <c r="F475" s="526"/>
    </row>
    <row r="476" spans="1:6" x14ac:dyDescent="0.25">
      <c r="A476" s="204"/>
      <c r="D476" s="204"/>
      <c r="F476" s="526"/>
    </row>
    <row r="477" spans="1:6" x14ac:dyDescent="0.25">
      <c r="A477" s="204"/>
      <c r="D477" s="204"/>
      <c r="F477" s="526"/>
    </row>
  </sheetData>
  <mergeCells count="80">
    <mergeCell ref="B1:N1"/>
    <mergeCell ref="B2:N2"/>
    <mergeCell ref="C4:H4"/>
    <mergeCell ref="J7:K7"/>
    <mergeCell ref="A8:F8"/>
    <mergeCell ref="G8:J8"/>
    <mergeCell ref="K8:M8"/>
    <mergeCell ref="E415:F415"/>
    <mergeCell ref="H415:I415"/>
    <mergeCell ref="J415:K415"/>
    <mergeCell ref="L415:M415"/>
    <mergeCell ref="B360:G360"/>
    <mergeCell ref="B403:N403"/>
    <mergeCell ref="B404:N404"/>
    <mergeCell ref="C406:I406"/>
    <mergeCell ref="J409:K409"/>
    <mergeCell ref="E410:F410"/>
    <mergeCell ref="H410:I410"/>
    <mergeCell ref="J410:K410"/>
    <mergeCell ref="L410:M410"/>
    <mergeCell ref="E411:F411"/>
    <mergeCell ref="H411:I411"/>
    <mergeCell ref="J411:K411"/>
    <mergeCell ref="L411:M411"/>
    <mergeCell ref="E414:F414"/>
    <mergeCell ref="E416:F416"/>
    <mergeCell ref="H416:I416"/>
    <mergeCell ref="J416:K416"/>
    <mergeCell ref="L416:M416"/>
    <mergeCell ref="E417:F417"/>
    <mergeCell ref="H417:I417"/>
    <mergeCell ref="J417:K417"/>
    <mergeCell ref="L417:M417"/>
    <mergeCell ref="E418:F418"/>
    <mergeCell ref="H418:I418"/>
    <mergeCell ref="J418:K418"/>
    <mergeCell ref="L418:M418"/>
    <mergeCell ref="E419:F419"/>
    <mergeCell ref="H419:I419"/>
    <mergeCell ref="J419:K419"/>
    <mergeCell ref="L419:M419"/>
    <mergeCell ref="E420:F420"/>
    <mergeCell ref="H420:I420"/>
    <mergeCell ref="J420:K420"/>
    <mergeCell ref="L420:M420"/>
    <mergeCell ref="E421:F421"/>
    <mergeCell ref="H421:I421"/>
    <mergeCell ref="J421:K421"/>
    <mergeCell ref="L421:M421"/>
    <mergeCell ref="E422:F422"/>
    <mergeCell ref="H422:I422"/>
    <mergeCell ref="L422:M422"/>
    <mergeCell ref="E423:F423"/>
    <mergeCell ref="H423:I423"/>
    <mergeCell ref="J423:K423"/>
    <mergeCell ref="L423:M423"/>
    <mergeCell ref="E430:F430"/>
    <mergeCell ref="H430:I430"/>
    <mergeCell ref="J430:K430"/>
    <mergeCell ref="L430:M430"/>
    <mergeCell ref="B424:F424"/>
    <mergeCell ref="E425:F425"/>
    <mergeCell ref="E426:F426"/>
    <mergeCell ref="E428:F428"/>
    <mergeCell ref="H428:I428"/>
    <mergeCell ref="J428:K428"/>
    <mergeCell ref="L428:M428"/>
    <mergeCell ref="E429:F429"/>
    <mergeCell ref="H429:I429"/>
    <mergeCell ref="J429:K429"/>
    <mergeCell ref="L429:M429"/>
    <mergeCell ref="C439:E439"/>
    <mergeCell ref="G439:I439"/>
    <mergeCell ref="K439:L439"/>
    <mergeCell ref="H432:I432"/>
    <mergeCell ref="J432:K432"/>
    <mergeCell ref="L432:M432"/>
    <mergeCell ref="H434:I434"/>
    <mergeCell ref="J434:K434"/>
    <mergeCell ref="L434:M434"/>
  </mergeCells>
  <pageMargins left="0.70866141732283472" right="0.70866141732283472" top="0.74803149606299213" bottom="0.74803149606299213" header="0.31496062992125984" footer="0.31496062992125984"/>
  <pageSetup paperSize="5" scale="77" fitToHeight="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0F2EA-2573-43B3-83CB-4C61835843B9}">
  <dimension ref="A3:M316"/>
  <sheetViews>
    <sheetView topLeftCell="A252" zoomScaleNormal="100" workbookViewId="0">
      <selection activeCell="H5" sqref="H5"/>
    </sheetView>
  </sheetViews>
  <sheetFormatPr baseColWidth="10" defaultRowHeight="15" x14ac:dyDescent="0.25"/>
  <cols>
    <col min="2" max="2" width="46.140625" bestFit="1" customWidth="1"/>
    <col min="3" max="3" width="17" customWidth="1"/>
    <col min="6" max="6" width="15.7109375" customWidth="1"/>
    <col min="11" max="11" width="12.7109375" bestFit="1" customWidth="1"/>
    <col min="12" max="13" width="15" customWidth="1"/>
  </cols>
  <sheetData>
    <row r="3" spans="1:13" x14ac:dyDescent="0.25">
      <c r="A3" s="773" t="s">
        <v>0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</row>
    <row r="4" spans="1:13" x14ac:dyDescent="0.25">
      <c r="A4" s="782" t="s">
        <v>1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x14ac:dyDescent="0.25">
      <c r="A7" s="4"/>
      <c r="B7" s="5" t="s">
        <v>3</v>
      </c>
      <c r="C7" s="6" t="s">
        <v>4</v>
      </c>
      <c r="D7" s="6"/>
      <c r="E7" s="6"/>
      <c r="F7" s="6"/>
      <c r="G7" s="7"/>
      <c r="H7" s="4"/>
      <c r="I7" s="4"/>
      <c r="J7" s="4"/>
      <c r="K7" s="4"/>
      <c r="L7" s="5" t="s">
        <v>5</v>
      </c>
      <c r="M7" s="8">
        <v>16206557.119999999</v>
      </c>
    </row>
    <row r="8" spans="1:13" x14ac:dyDescent="0.25">
      <c r="A8" s="4"/>
      <c r="B8" s="5" t="s">
        <v>6</v>
      </c>
      <c r="C8" s="9">
        <v>2</v>
      </c>
      <c r="D8" s="4"/>
      <c r="E8" s="6"/>
      <c r="F8" s="6"/>
      <c r="G8" s="6"/>
      <c r="H8" s="4"/>
      <c r="I8" s="4"/>
      <c r="J8" s="4"/>
      <c r="K8" s="4"/>
      <c r="L8" s="5" t="s">
        <v>7</v>
      </c>
      <c r="M8" s="8">
        <v>3241311.42</v>
      </c>
    </row>
    <row r="9" spans="1:13" x14ac:dyDescent="0.25">
      <c r="A9" s="4"/>
      <c r="B9" s="5" t="s">
        <v>8</v>
      </c>
      <c r="C9" s="6" t="s">
        <v>9</v>
      </c>
      <c r="D9" s="6"/>
      <c r="E9" s="6"/>
      <c r="F9" s="6"/>
      <c r="G9" s="10"/>
      <c r="H9" s="4"/>
      <c r="I9" s="4"/>
      <c r="J9" s="4"/>
      <c r="K9" s="4"/>
      <c r="L9" s="5" t="s">
        <v>10</v>
      </c>
      <c r="M9" s="11" t="s">
        <v>11</v>
      </c>
    </row>
    <row r="10" spans="1:13" x14ac:dyDescent="0.25">
      <c r="A10" s="4"/>
      <c r="B10" s="5" t="s">
        <v>12</v>
      </c>
      <c r="C10" s="6" t="s">
        <v>13</v>
      </c>
      <c r="D10" s="6"/>
      <c r="E10" s="6"/>
      <c r="F10" s="6"/>
      <c r="G10" s="6"/>
      <c r="H10" s="4"/>
      <c r="I10" s="4"/>
      <c r="J10" s="4"/>
      <c r="K10" s="4"/>
      <c r="L10" s="4"/>
      <c r="M10" s="4"/>
    </row>
    <row r="11" spans="1:13" x14ac:dyDescent="0.25">
      <c r="A11" s="813" t="s">
        <v>14</v>
      </c>
      <c r="B11" s="813"/>
      <c r="C11" s="813"/>
      <c r="D11" s="813"/>
      <c r="E11" s="813"/>
      <c r="F11" s="813"/>
      <c r="G11" s="787" t="s">
        <v>15</v>
      </c>
      <c r="H11" s="787"/>
      <c r="I11" s="787"/>
      <c r="J11" s="787"/>
      <c r="K11" s="788" t="s">
        <v>16</v>
      </c>
      <c r="L11" s="788"/>
      <c r="M11" s="788"/>
    </row>
    <row r="12" spans="1:13" ht="15.75" thickBot="1" x14ac:dyDescent="0.3">
      <c r="A12" s="12" t="s">
        <v>17</v>
      </c>
      <c r="B12" s="13" t="s">
        <v>18</v>
      </c>
      <c r="C12" s="13" t="s">
        <v>19</v>
      </c>
      <c r="D12" s="13" t="s">
        <v>20</v>
      </c>
      <c r="E12" s="14" t="s">
        <v>21</v>
      </c>
      <c r="F12" s="15" t="s">
        <v>22</v>
      </c>
      <c r="G12" s="16" t="s">
        <v>23</v>
      </c>
      <c r="H12" s="17" t="s">
        <v>24</v>
      </c>
      <c r="I12" s="18" t="s">
        <v>25</v>
      </c>
      <c r="J12" s="19" t="s">
        <v>26</v>
      </c>
      <c r="K12" s="20" t="s">
        <v>23</v>
      </c>
      <c r="L12" s="21" t="s">
        <v>24</v>
      </c>
      <c r="M12" s="22" t="s">
        <v>25</v>
      </c>
    </row>
    <row r="13" spans="1:13" x14ac:dyDescent="0.25">
      <c r="A13" s="23">
        <v>1</v>
      </c>
      <c r="B13" s="24" t="s">
        <v>27</v>
      </c>
      <c r="C13" s="25"/>
      <c r="D13" s="26"/>
      <c r="E13" s="27"/>
      <c r="F13" s="27"/>
      <c r="G13" s="28"/>
      <c r="H13" s="28"/>
      <c r="I13" s="29"/>
      <c r="J13" s="30"/>
      <c r="K13" s="31"/>
      <c r="L13" s="32"/>
      <c r="M13" s="33"/>
    </row>
    <row r="14" spans="1:13" x14ac:dyDescent="0.25">
      <c r="A14" s="34"/>
      <c r="B14" s="35"/>
      <c r="C14" s="26"/>
      <c r="D14" s="27"/>
      <c r="E14" s="36"/>
      <c r="F14" s="37"/>
      <c r="G14" s="38"/>
      <c r="H14" s="39"/>
      <c r="I14" s="40"/>
      <c r="J14" s="41"/>
      <c r="K14" s="42"/>
      <c r="L14" s="43"/>
      <c r="M14" s="33"/>
    </row>
    <row r="15" spans="1:13" x14ac:dyDescent="0.25">
      <c r="A15" s="34">
        <v>1.01</v>
      </c>
      <c r="B15" s="35" t="s">
        <v>28</v>
      </c>
      <c r="C15" s="26" t="s">
        <v>29</v>
      </c>
      <c r="D15" s="27">
        <v>3</v>
      </c>
      <c r="E15" s="36">
        <v>98000</v>
      </c>
      <c r="F15" s="37">
        <f>D15*E15</f>
        <v>294000</v>
      </c>
      <c r="G15" s="44">
        <v>3</v>
      </c>
      <c r="H15" s="39"/>
      <c r="I15" s="40">
        <f>G15+H15</f>
        <v>3</v>
      </c>
      <c r="J15" s="45">
        <f>I15/D15</f>
        <v>1</v>
      </c>
      <c r="K15" s="42">
        <f>G15*E15</f>
        <v>294000</v>
      </c>
      <c r="L15" s="43"/>
      <c r="M15" s="33">
        <f>K15+L15</f>
        <v>294000</v>
      </c>
    </row>
    <row r="16" spans="1:13" x14ac:dyDescent="0.25">
      <c r="A16" s="34">
        <v>1.02</v>
      </c>
      <c r="B16" s="35" t="s">
        <v>30</v>
      </c>
      <c r="C16" s="26" t="s">
        <v>31</v>
      </c>
      <c r="D16" s="27">
        <v>1.18</v>
      </c>
      <c r="E16" s="36">
        <v>40000</v>
      </c>
      <c r="F16" s="37">
        <f t="shared" ref="F16:F79" si="0">D16*E16</f>
        <v>47200</v>
      </c>
      <c r="G16" s="44">
        <v>1.18</v>
      </c>
      <c r="H16" s="39"/>
      <c r="I16" s="40">
        <f>G16+H16</f>
        <v>1.18</v>
      </c>
      <c r="J16" s="45">
        <f>I16/D16</f>
        <v>1</v>
      </c>
      <c r="K16" s="42">
        <f>G16*E16</f>
        <v>47200</v>
      </c>
      <c r="L16" s="43"/>
      <c r="M16" s="33">
        <f>K16+L16</f>
        <v>47200</v>
      </c>
    </row>
    <row r="17" spans="1:13" x14ac:dyDescent="0.25">
      <c r="A17" s="34">
        <v>1.03</v>
      </c>
      <c r="B17" s="35" t="s">
        <v>32</v>
      </c>
      <c r="C17" s="26" t="s">
        <v>33</v>
      </c>
      <c r="D17" s="27">
        <v>1</v>
      </c>
      <c r="E17" s="36">
        <v>43000</v>
      </c>
      <c r="F17" s="37">
        <f t="shared" si="0"/>
        <v>43000</v>
      </c>
      <c r="G17" s="44">
        <v>1</v>
      </c>
      <c r="H17" s="39"/>
      <c r="I17" s="40">
        <f>G17+H17</f>
        <v>1</v>
      </c>
      <c r="J17" s="45">
        <f>I17/D17</f>
        <v>1</v>
      </c>
      <c r="K17" s="42">
        <f>G17*E17</f>
        <v>43000</v>
      </c>
      <c r="L17" s="43"/>
      <c r="M17" s="33">
        <f>K17+L17</f>
        <v>43000</v>
      </c>
    </row>
    <row r="18" spans="1:13" x14ac:dyDescent="0.25">
      <c r="A18" s="46"/>
      <c r="B18" s="47" t="s">
        <v>34</v>
      </c>
      <c r="C18" s="48"/>
      <c r="D18" s="49"/>
      <c r="E18" s="49"/>
      <c r="F18" s="50">
        <f>SUM(F15:F17)</f>
        <v>384200</v>
      </c>
      <c r="G18" s="51"/>
      <c r="H18" s="52"/>
      <c r="I18" s="53"/>
      <c r="J18" s="54"/>
      <c r="K18" s="55">
        <f>SUM(K15:K17)</f>
        <v>384200</v>
      </c>
      <c r="L18" s="56">
        <f>SUM(L15:L17)</f>
        <v>0</v>
      </c>
      <c r="M18" s="57">
        <f t="shared" ref="M18:M26" si="1">K18+L18</f>
        <v>384200</v>
      </c>
    </row>
    <row r="19" spans="1:13" x14ac:dyDescent="0.25">
      <c r="A19" s="34">
        <v>2</v>
      </c>
      <c r="B19" s="24" t="s">
        <v>35</v>
      </c>
      <c r="C19" s="26"/>
      <c r="D19" s="27"/>
      <c r="E19" s="27"/>
      <c r="F19" s="37"/>
      <c r="G19" s="51"/>
      <c r="H19" s="44"/>
      <c r="I19" s="53"/>
      <c r="J19" s="54"/>
      <c r="K19" s="42"/>
      <c r="L19" s="43"/>
      <c r="M19" s="33"/>
    </row>
    <row r="20" spans="1:13" x14ac:dyDescent="0.25">
      <c r="A20" s="34">
        <v>2.0099999999999998</v>
      </c>
      <c r="B20" s="25" t="s">
        <v>36</v>
      </c>
      <c r="C20" s="26" t="s">
        <v>37</v>
      </c>
      <c r="D20" s="27">
        <v>16</v>
      </c>
      <c r="E20" s="27">
        <v>1850</v>
      </c>
      <c r="F20" s="37">
        <f t="shared" si="0"/>
        <v>29600</v>
      </c>
      <c r="G20" s="28">
        <v>8</v>
      </c>
      <c r="H20" s="44"/>
      <c r="I20" s="40">
        <f t="shared" ref="I20:I25" si="2">G20+H20</f>
        <v>8</v>
      </c>
      <c r="J20" s="45">
        <f t="shared" ref="J20:J25" si="3">I20/D20</f>
        <v>0.5</v>
      </c>
      <c r="K20" s="42">
        <f t="shared" ref="K20:K25" si="4">G20*E20</f>
        <v>14800</v>
      </c>
      <c r="L20" s="43">
        <f t="shared" ref="L20:L25" si="5">H20*E20</f>
        <v>0</v>
      </c>
      <c r="M20" s="33">
        <f t="shared" si="1"/>
        <v>14800</v>
      </c>
    </row>
    <row r="21" spans="1:13" x14ac:dyDescent="0.25">
      <c r="A21" s="58">
        <v>2.02</v>
      </c>
      <c r="B21" s="59" t="s">
        <v>38</v>
      </c>
      <c r="C21" s="60" t="s">
        <v>39</v>
      </c>
      <c r="D21" s="61">
        <v>45</v>
      </c>
      <c r="E21" s="61">
        <v>255</v>
      </c>
      <c r="F21" s="37">
        <f t="shared" si="0"/>
        <v>11475</v>
      </c>
      <c r="G21" s="62">
        <v>22.5</v>
      </c>
      <c r="H21" s="44"/>
      <c r="I21" s="40">
        <f t="shared" si="2"/>
        <v>22.5</v>
      </c>
      <c r="J21" s="45">
        <f t="shared" si="3"/>
        <v>0.5</v>
      </c>
      <c r="K21" s="42">
        <f t="shared" si="4"/>
        <v>5737.5</v>
      </c>
      <c r="L21" s="43">
        <f t="shared" si="5"/>
        <v>0</v>
      </c>
      <c r="M21" s="33">
        <f t="shared" si="1"/>
        <v>5737.5</v>
      </c>
    </row>
    <row r="22" spans="1:13" x14ac:dyDescent="0.25">
      <c r="A22" s="63">
        <v>2.0299999999999998</v>
      </c>
      <c r="B22" s="25" t="s">
        <v>40</v>
      </c>
      <c r="C22" s="26" t="s">
        <v>41</v>
      </c>
      <c r="D22" s="27">
        <v>3</v>
      </c>
      <c r="E22" s="27">
        <v>33055.339999999997</v>
      </c>
      <c r="F22" s="37">
        <f t="shared" si="0"/>
        <v>99166.01999999999</v>
      </c>
      <c r="G22" s="62">
        <v>1.5</v>
      </c>
      <c r="H22" s="44"/>
      <c r="I22" s="40">
        <f t="shared" si="2"/>
        <v>1.5</v>
      </c>
      <c r="J22" s="45">
        <f t="shared" si="3"/>
        <v>0.5</v>
      </c>
      <c r="K22" s="42">
        <f t="shared" si="4"/>
        <v>49583.009999999995</v>
      </c>
      <c r="L22" s="43">
        <f t="shared" si="5"/>
        <v>0</v>
      </c>
      <c r="M22" s="33">
        <f t="shared" si="1"/>
        <v>49583.009999999995</v>
      </c>
    </row>
    <row r="23" spans="1:13" x14ac:dyDescent="0.25">
      <c r="A23" s="64">
        <v>2.04</v>
      </c>
      <c r="B23" s="65" t="s">
        <v>42</v>
      </c>
      <c r="C23" s="26" t="s">
        <v>41</v>
      </c>
      <c r="D23" s="27">
        <v>8</v>
      </c>
      <c r="E23" s="27">
        <v>9942.09</v>
      </c>
      <c r="F23" s="37">
        <f t="shared" si="0"/>
        <v>79536.72</v>
      </c>
      <c r="G23" s="66">
        <v>4</v>
      </c>
      <c r="H23" s="44"/>
      <c r="I23" s="40">
        <f t="shared" si="2"/>
        <v>4</v>
      </c>
      <c r="J23" s="45">
        <f t="shared" si="3"/>
        <v>0.5</v>
      </c>
      <c r="K23" s="42">
        <f t="shared" si="4"/>
        <v>39768.36</v>
      </c>
      <c r="L23" s="43">
        <f t="shared" si="5"/>
        <v>0</v>
      </c>
      <c r="M23" s="33">
        <f t="shared" si="1"/>
        <v>39768.36</v>
      </c>
    </row>
    <row r="24" spans="1:13" x14ac:dyDescent="0.25">
      <c r="A24" s="63">
        <v>2.0499999999999998</v>
      </c>
      <c r="B24" s="25" t="s">
        <v>43</v>
      </c>
      <c r="C24" s="26" t="s">
        <v>33</v>
      </c>
      <c r="D24" s="27">
        <v>1</v>
      </c>
      <c r="E24" s="27">
        <v>80000</v>
      </c>
      <c r="F24" s="37">
        <f t="shared" si="0"/>
        <v>80000</v>
      </c>
      <c r="G24" s="62">
        <v>0.5</v>
      </c>
      <c r="H24" s="44"/>
      <c r="I24" s="40">
        <f t="shared" si="2"/>
        <v>0.5</v>
      </c>
      <c r="J24" s="45">
        <f t="shared" si="3"/>
        <v>0.5</v>
      </c>
      <c r="K24" s="42">
        <f t="shared" si="4"/>
        <v>40000</v>
      </c>
      <c r="L24" s="43">
        <f t="shared" si="5"/>
        <v>0</v>
      </c>
      <c r="M24" s="33">
        <f t="shared" si="1"/>
        <v>40000</v>
      </c>
    </row>
    <row r="25" spans="1:13" x14ac:dyDescent="0.25">
      <c r="A25" s="63">
        <v>2.06</v>
      </c>
      <c r="B25" s="25" t="s">
        <v>44</v>
      </c>
      <c r="C25" s="26" t="s">
        <v>33</v>
      </c>
      <c r="D25" s="27">
        <v>1</v>
      </c>
      <c r="E25" s="27">
        <v>16500</v>
      </c>
      <c r="F25" s="37">
        <f t="shared" si="0"/>
        <v>16500</v>
      </c>
      <c r="G25" s="66">
        <v>0.5</v>
      </c>
      <c r="H25" s="44"/>
      <c r="I25" s="40">
        <f t="shared" si="2"/>
        <v>0.5</v>
      </c>
      <c r="J25" s="45">
        <f t="shared" si="3"/>
        <v>0.5</v>
      </c>
      <c r="K25" s="42">
        <f t="shared" si="4"/>
        <v>8250</v>
      </c>
      <c r="L25" s="43">
        <f t="shared" si="5"/>
        <v>0</v>
      </c>
      <c r="M25" s="33">
        <f t="shared" si="1"/>
        <v>8250</v>
      </c>
    </row>
    <row r="26" spans="1:13" x14ac:dyDescent="0.25">
      <c r="A26" s="34"/>
      <c r="B26" s="67" t="s">
        <v>45</v>
      </c>
      <c r="C26" s="26"/>
      <c r="D26" s="27"/>
      <c r="E26" s="27"/>
      <c r="F26" s="50">
        <f>SUM(F20:F25)</f>
        <v>316277.74</v>
      </c>
      <c r="G26" s="28"/>
      <c r="H26" s="44"/>
      <c r="I26" s="68"/>
      <c r="J26" s="69"/>
      <c r="K26" s="70">
        <f>SUM(K20:K25)</f>
        <v>158138.87</v>
      </c>
      <c r="L26" s="71">
        <f>SUM(L20:L25)</f>
        <v>0</v>
      </c>
      <c r="M26" s="57">
        <f t="shared" si="1"/>
        <v>158138.87</v>
      </c>
    </row>
    <row r="27" spans="1:13" x14ac:dyDescent="0.25">
      <c r="A27" s="34">
        <v>3</v>
      </c>
      <c r="B27" s="72" t="s">
        <v>46</v>
      </c>
      <c r="C27" s="26"/>
      <c r="D27" s="27"/>
      <c r="E27" s="27"/>
      <c r="F27" s="37"/>
      <c r="G27" s="28"/>
      <c r="H27" s="44"/>
      <c r="I27" s="68"/>
      <c r="J27" s="69"/>
      <c r="K27" s="31"/>
      <c r="L27" s="43"/>
      <c r="M27" s="33"/>
    </row>
    <row r="28" spans="1:13" x14ac:dyDescent="0.25">
      <c r="A28" s="73">
        <v>3.01</v>
      </c>
      <c r="B28" s="74" t="s">
        <v>47</v>
      </c>
      <c r="C28" s="26" t="s">
        <v>33</v>
      </c>
      <c r="D28" s="27">
        <v>1</v>
      </c>
      <c r="E28" s="27">
        <v>575000</v>
      </c>
      <c r="F28" s="37">
        <f t="shared" si="0"/>
        <v>575000</v>
      </c>
      <c r="G28" s="28">
        <v>0.5</v>
      </c>
      <c r="H28" s="44"/>
      <c r="I28" s="40">
        <f>G28+H28</f>
        <v>0.5</v>
      </c>
      <c r="J28" s="45">
        <f>I28/D28</f>
        <v>0.5</v>
      </c>
      <c r="K28" s="42">
        <f>G28*E28</f>
        <v>287500</v>
      </c>
      <c r="L28" s="43">
        <f>H28*E28</f>
        <v>0</v>
      </c>
      <c r="M28" s="33">
        <f>K28+L28</f>
        <v>287500</v>
      </c>
    </row>
    <row r="29" spans="1:13" x14ac:dyDescent="0.25">
      <c r="A29" s="34"/>
      <c r="B29" s="72" t="s">
        <v>48</v>
      </c>
      <c r="C29" s="26"/>
      <c r="D29" s="27"/>
      <c r="E29" s="27"/>
      <c r="F29" s="50">
        <f>F28</f>
        <v>575000</v>
      </c>
      <c r="G29" s="28"/>
      <c r="H29" s="44"/>
      <c r="I29" s="68"/>
      <c r="J29" s="69"/>
      <c r="K29" s="70">
        <f>SUM(K28)</f>
        <v>287500</v>
      </c>
      <c r="L29" s="71">
        <f>SUM(L28)</f>
        <v>0</v>
      </c>
      <c r="M29" s="57">
        <f>K29+L29</f>
        <v>287500</v>
      </c>
    </row>
    <row r="30" spans="1:13" x14ac:dyDescent="0.25">
      <c r="A30" s="34">
        <v>4</v>
      </c>
      <c r="B30" s="67" t="s">
        <v>49</v>
      </c>
      <c r="C30" s="26"/>
      <c r="D30" s="27"/>
      <c r="E30" s="27"/>
      <c r="F30" s="37"/>
      <c r="G30" s="28"/>
      <c r="H30" s="44"/>
      <c r="I30" s="68"/>
      <c r="J30" s="69"/>
      <c r="K30" s="31"/>
      <c r="L30" s="43"/>
      <c r="M30" s="33"/>
    </row>
    <row r="31" spans="1:13" x14ac:dyDescent="0.25">
      <c r="A31" s="73">
        <v>4.01</v>
      </c>
      <c r="B31" s="75" t="s">
        <v>50</v>
      </c>
      <c r="C31" s="26" t="s">
        <v>33</v>
      </c>
      <c r="D31" s="27">
        <v>1</v>
      </c>
      <c r="E31" s="27">
        <v>8500</v>
      </c>
      <c r="F31" s="37">
        <f t="shared" si="0"/>
        <v>8500</v>
      </c>
      <c r="G31" s="28"/>
      <c r="H31" s="44">
        <f>D31</f>
        <v>1</v>
      </c>
      <c r="I31" s="40">
        <f>G31+H31</f>
        <v>1</v>
      </c>
      <c r="J31" s="45">
        <f>I31/D31</f>
        <v>1</v>
      </c>
      <c r="K31" s="31"/>
      <c r="L31" s="43">
        <f t="shared" ref="L31:L43" si="6">H31*E31</f>
        <v>8500</v>
      </c>
      <c r="M31" s="33">
        <f t="shared" ref="M31:M44" si="7">K31+L31</f>
        <v>8500</v>
      </c>
    </row>
    <row r="32" spans="1:13" x14ac:dyDescent="0.25">
      <c r="A32" s="34">
        <v>4.0199999999999996</v>
      </c>
      <c r="B32" s="74" t="s">
        <v>51</v>
      </c>
      <c r="C32" s="26" t="s">
        <v>39</v>
      </c>
      <c r="D32" s="27">
        <v>2.52</v>
      </c>
      <c r="E32" s="27">
        <v>5850</v>
      </c>
      <c r="F32" s="37">
        <f t="shared" si="0"/>
        <v>14742</v>
      </c>
      <c r="G32" s="28"/>
      <c r="H32" s="44">
        <f t="shared" ref="H32:H39" si="8">D32</f>
        <v>2.52</v>
      </c>
      <c r="I32" s="40">
        <f t="shared" ref="I32:I39" si="9">G32+H32</f>
        <v>2.52</v>
      </c>
      <c r="J32" s="45">
        <f t="shared" ref="J32:J39" si="10">I32/D32</f>
        <v>1</v>
      </c>
      <c r="K32" s="31"/>
      <c r="L32" s="43">
        <f t="shared" si="6"/>
        <v>14742</v>
      </c>
      <c r="M32" s="33">
        <f t="shared" si="7"/>
        <v>14742</v>
      </c>
    </row>
    <row r="33" spans="1:13" x14ac:dyDescent="0.25">
      <c r="A33" s="34">
        <v>4.03</v>
      </c>
      <c r="B33" s="75" t="s">
        <v>52</v>
      </c>
      <c r="C33" s="26" t="s">
        <v>39</v>
      </c>
      <c r="D33" s="27">
        <v>0.53</v>
      </c>
      <c r="E33" s="27">
        <v>7388.07</v>
      </c>
      <c r="F33" s="37">
        <f t="shared" si="0"/>
        <v>3915.6770999999999</v>
      </c>
      <c r="G33" s="28"/>
      <c r="H33" s="44">
        <f t="shared" si="8"/>
        <v>0.53</v>
      </c>
      <c r="I33" s="40">
        <f t="shared" si="9"/>
        <v>0.53</v>
      </c>
      <c r="J33" s="45">
        <f t="shared" si="10"/>
        <v>1</v>
      </c>
      <c r="K33" s="31"/>
      <c r="L33" s="43">
        <f t="shared" si="6"/>
        <v>3915.6770999999999</v>
      </c>
      <c r="M33" s="33">
        <f t="shared" si="7"/>
        <v>3915.6770999999999</v>
      </c>
    </row>
    <row r="34" spans="1:13" x14ac:dyDescent="0.25">
      <c r="A34" s="34">
        <v>4.04</v>
      </c>
      <c r="B34" s="76" t="s">
        <v>53</v>
      </c>
      <c r="C34" s="26" t="s">
        <v>54</v>
      </c>
      <c r="D34" s="27">
        <v>28.45</v>
      </c>
      <c r="E34" s="27">
        <v>40</v>
      </c>
      <c r="F34" s="37">
        <f t="shared" si="0"/>
        <v>1138</v>
      </c>
      <c r="G34" s="28"/>
      <c r="H34" s="44">
        <f t="shared" si="8"/>
        <v>28.45</v>
      </c>
      <c r="I34" s="40">
        <f t="shared" si="9"/>
        <v>28.45</v>
      </c>
      <c r="J34" s="45">
        <f t="shared" si="10"/>
        <v>1</v>
      </c>
      <c r="K34" s="31"/>
      <c r="L34" s="43">
        <f t="shared" si="6"/>
        <v>1138</v>
      </c>
      <c r="M34" s="33">
        <f t="shared" si="7"/>
        <v>1138</v>
      </c>
    </row>
    <row r="35" spans="1:13" x14ac:dyDescent="0.25">
      <c r="A35" s="34">
        <v>4.05</v>
      </c>
      <c r="B35" s="77" t="s">
        <v>55</v>
      </c>
      <c r="C35" s="26" t="s">
        <v>39</v>
      </c>
      <c r="D35" s="27">
        <v>0.34</v>
      </c>
      <c r="E35" s="27">
        <v>9108.7000000000007</v>
      </c>
      <c r="F35" s="37">
        <f t="shared" si="0"/>
        <v>3096.9580000000005</v>
      </c>
      <c r="G35" s="28"/>
      <c r="H35" s="44">
        <f t="shared" si="8"/>
        <v>0.34</v>
      </c>
      <c r="I35" s="40">
        <f t="shared" si="9"/>
        <v>0.34</v>
      </c>
      <c r="J35" s="45">
        <f t="shared" si="10"/>
        <v>1</v>
      </c>
      <c r="K35" s="31"/>
      <c r="L35" s="43">
        <f t="shared" si="6"/>
        <v>3096.9580000000005</v>
      </c>
      <c r="M35" s="33">
        <f t="shared" si="7"/>
        <v>3096.9580000000005</v>
      </c>
    </row>
    <row r="36" spans="1:13" x14ac:dyDescent="0.25">
      <c r="A36" s="34">
        <v>4.0599999999999996</v>
      </c>
      <c r="B36" s="76" t="s">
        <v>56</v>
      </c>
      <c r="C36" s="26" t="s">
        <v>54</v>
      </c>
      <c r="D36" s="27">
        <v>176.92</v>
      </c>
      <c r="E36" s="27">
        <v>55.11</v>
      </c>
      <c r="F36" s="37">
        <f t="shared" si="0"/>
        <v>9750.0612000000001</v>
      </c>
      <c r="G36" s="28"/>
      <c r="H36" s="44">
        <f t="shared" si="8"/>
        <v>176.92</v>
      </c>
      <c r="I36" s="40">
        <f t="shared" si="9"/>
        <v>176.92</v>
      </c>
      <c r="J36" s="45">
        <f t="shared" si="10"/>
        <v>1</v>
      </c>
      <c r="K36" s="31"/>
      <c r="L36" s="43">
        <f t="shared" si="6"/>
        <v>9750.0612000000001</v>
      </c>
      <c r="M36" s="33">
        <f t="shared" si="7"/>
        <v>9750.0612000000001</v>
      </c>
    </row>
    <row r="37" spans="1:13" x14ac:dyDescent="0.25">
      <c r="A37" s="34">
        <v>4.07</v>
      </c>
      <c r="B37" s="76" t="s">
        <v>57</v>
      </c>
      <c r="C37" s="26" t="s">
        <v>54</v>
      </c>
      <c r="D37" s="27">
        <v>176.92</v>
      </c>
      <c r="E37" s="27">
        <v>338.43</v>
      </c>
      <c r="F37" s="37">
        <f t="shared" si="0"/>
        <v>59875.035599999996</v>
      </c>
      <c r="G37" s="28"/>
      <c r="H37" s="44">
        <f t="shared" si="8"/>
        <v>176.92</v>
      </c>
      <c r="I37" s="40">
        <f t="shared" si="9"/>
        <v>176.92</v>
      </c>
      <c r="J37" s="45">
        <f t="shared" si="10"/>
        <v>1</v>
      </c>
      <c r="K37" s="31"/>
      <c r="L37" s="43">
        <f t="shared" si="6"/>
        <v>59875.035599999996</v>
      </c>
      <c r="M37" s="33">
        <f t="shared" si="7"/>
        <v>59875.035599999996</v>
      </c>
    </row>
    <row r="38" spans="1:13" x14ac:dyDescent="0.25">
      <c r="A38" s="34">
        <v>4.08</v>
      </c>
      <c r="B38" s="76" t="s">
        <v>58</v>
      </c>
      <c r="C38" s="26" t="s">
        <v>54</v>
      </c>
      <c r="D38" s="27">
        <v>28.45</v>
      </c>
      <c r="E38" s="27">
        <v>552</v>
      </c>
      <c r="F38" s="37">
        <f t="shared" si="0"/>
        <v>15704.4</v>
      </c>
      <c r="G38" s="28"/>
      <c r="H38" s="44">
        <f t="shared" si="8"/>
        <v>28.45</v>
      </c>
      <c r="I38" s="40">
        <f t="shared" si="9"/>
        <v>28.45</v>
      </c>
      <c r="J38" s="45">
        <f t="shared" si="10"/>
        <v>1</v>
      </c>
      <c r="K38" s="31"/>
      <c r="L38" s="43">
        <f t="shared" si="6"/>
        <v>15704.4</v>
      </c>
      <c r="M38" s="33">
        <f t="shared" si="7"/>
        <v>15704.4</v>
      </c>
    </row>
    <row r="39" spans="1:13" x14ac:dyDescent="0.25">
      <c r="A39" s="34">
        <v>4.09</v>
      </c>
      <c r="B39" s="76" t="s">
        <v>59</v>
      </c>
      <c r="C39" s="26" t="s">
        <v>54</v>
      </c>
      <c r="D39" s="27">
        <v>176.92</v>
      </c>
      <c r="E39" s="27">
        <v>296.88</v>
      </c>
      <c r="F39" s="37">
        <f t="shared" si="0"/>
        <v>52524.009599999998</v>
      </c>
      <c r="G39" s="28"/>
      <c r="H39" s="44">
        <f t="shared" si="8"/>
        <v>176.92</v>
      </c>
      <c r="I39" s="40">
        <f t="shared" si="9"/>
        <v>176.92</v>
      </c>
      <c r="J39" s="45">
        <f t="shared" si="10"/>
        <v>1</v>
      </c>
      <c r="K39" s="31"/>
      <c r="L39" s="43">
        <f t="shared" si="6"/>
        <v>52524.009599999998</v>
      </c>
      <c r="M39" s="33">
        <f t="shared" si="7"/>
        <v>52524.009599999998</v>
      </c>
    </row>
    <row r="40" spans="1:13" x14ac:dyDescent="0.25">
      <c r="A40" s="34">
        <v>4.0999999999999996</v>
      </c>
      <c r="B40" s="77" t="s">
        <v>60</v>
      </c>
      <c r="C40" s="26" t="s">
        <v>41</v>
      </c>
      <c r="D40" s="27">
        <v>4</v>
      </c>
      <c r="E40" s="27">
        <v>4600</v>
      </c>
      <c r="F40" s="37">
        <f t="shared" si="0"/>
        <v>18400</v>
      </c>
      <c r="G40" s="28"/>
      <c r="H40" s="44">
        <f>D40</f>
        <v>4</v>
      </c>
      <c r="I40" s="40">
        <f>G40+H40</f>
        <v>4</v>
      </c>
      <c r="J40" s="45">
        <f>I40/D40</f>
        <v>1</v>
      </c>
      <c r="K40" s="31"/>
      <c r="L40" s="43">
        <f t="shared" si="6"/>
        <v>18400</v>
      </c>
      <c r="M40" s="33">
        <f t="shared" si="7"/>
        <v>18400</v>
      </c>
    </row>
    <row r="41" spans="1:13" x14ac:dyDescent="0.25">
      <c r="A41" s="34">
        <v>4.1100000000000003</v>
      </c>
      <c r="B41" s="77" t="s">
        <v>61</v>
      </c>
      <c r="C41" s="26" t="s">
        <v>41</v>
      </c>
      <c r="D41" s="27">
        <v>2</v>
      </c>
      <c r="E41" s="27">
        <v>18500</v>
      </c>
      <c r="F41" s="37">
        <f t="shared" si="0"/>
        <v>37000</v>
      </c>
      <c r="G41" s="28"/>
      <c r="H41" s="44">
        <f>D41</f>
        <v>2</v>
      </c>
      <c r="I41" s="40">
        <f>G41+H41</f>
        <v>2</v>
      </c>
      <c r="J41" s="45">
        <f>I41/D41</f>
        <v>1</v>
      </c>
      <c r="K41" s="31"/>
      <c r="L41" s="43">
        <f t="shared" si="6"/>
        <v>37000</v>
      </c>
      <c r="M41" s="33">
        <f t="shared" si="7"/>
        <v>37000</v>
      </c>
    </row>
    <row r="42" spans="1:13" x14ac:dyDescent="0.25">
      <c r="A42" s="34">
        <v>4.12</v>
      </c>
      <c r="B42" s="76" t="s">
        <v>62</v>
      </c>
      <c r="C42" s="26" t="s">
        <v>33</v>
      </c>
      <c r="D42" s="27">
        <v>1</v>
      </c>
      <c r="E42" s="27">
        <v>8500</v>
      </c>
      <c r="F42" s="37">
        <f t="shared" si="0"/>
        <v>8500</v>
      </c>
      <c r="G42" s="28"/>
      <c r="H42" s="44">
        <f>D42</f>
        <v>1</v>
      </c>
      <c r="I42" s="40">
        <f>G42+H42</f>
        <v>1</v>
      </c>
      <c r="J42" s="45">
        <f>I42/D42</f>
        <v>1</v>
      </c>
      <c r="K42" s="31"/>
      <c r="L42" s="43">
        <f t="shared" si="6"/>
        <v>8500</v>
      </c>
      <c r="M42" s="33">
        <f t="shared" si="7"/>
        <v>8500</v>
      </c>
    </row>
    <row r="43" spans="1:13" x14ac:dyDescent="0.25">
      <c r="A43" s="34">
        <v>4.13</v>
      </c>
      <c r="B43" s="77" t="s">
        <v>63</v>
      </c>
      <c r="C43" s="26" t="s">
        <v>41</v>
      </c>
      <c r="D43" s="27">
        <v>2</v>
      </c>
      <c r="E43" s="27">
        <v>38350</v>
      </c>
      <c r="F43" s="37">
        <f t="shared" si="0"/>
        <v>76700</v>
      </c>
      <c r="G43" s="28"/>
      <c r="H43" s="44">
        <f>D43</f>
        <v>2</v>
      </c>
      <c r="I43" s="40">
        <f>G43+H43</f>
        <v>2</v>
      </c>
      <c r="J43" s="45">
        <f>I43/D43</f>
        <v>1</v>
      </c>
      <c r="K43" s="31"/>
      <c r="L43" s="43">
        <f t="shared" si="6"/>
        <v>76700</v>
      </c>
      <c r="M43" s="33">
        <f t="shared" si="7"/>
        <v>76700</v>
      </c>
    </row>
    <row r="44" spans="1:13" x14ac:dyDescent="0.25">
      <c r="A44" s="34"/>
      <c r="B44" s="67" t="s">
        <v>64</v>
      </c>
      <c r="C44" s="26"/>
      <c r="D44" s="27"/>
      <c r="E44" s="27"/>
      <c r="F44" s="50">
        <f>SUM(F31:F43)</f>
        <v>309846.14149999997</v>
      </c>
      <c r="G44" s="28"/>
      <c r="H44" s="44"/>
      <c r="I44" s="68"/>
      <c r="J44" s="69"/>
      <c r="K44" s="31"/>
      <c r="L44" s="71">
        <f>SUM(L31:L43)</f>
        <v>309846.14149999997</v>
      </c>
      <c r="M44" s="57">
        <f t="shared" si="7"/>
        <v>309846.14149999997</v>
      </c>
    </row>
    <row r="45" spans="1:13" x14ac:dyDescent="0.25">
      <c r="A45" s="34">
        <v>5</v>
      </c>
      <c r="B45" s="67" t="s">
        <v>65</v>
      </c>
      <c r="C45" s="26"/>
      <c r="D45" s="27"/>
      <c r="E45" s="27"/>
      <c r="F45" s="37"/>
      <c r="G45" s="28"/>
      <c r="H45" s="44"/>
      <c r="I45" s="68"/>
      <c r="J45" s="69"/>
      <c r="K45" s="31"/>
      <c r="L45" s="43"/>
      <c r="M45" s="33"/>
    </row>
    <row r="46" spans="1:13" x14ac:dyDescent="0.25">
      <c r="A46" s="34">
        <v>5.01</v>
      </c>
      <c r="B46" s="77" t="s">
        <v>66</v>
      </c>
      <c r="C46" s="26" t="s">
        <v>67</v>
      </c>
      <c r="D46" s="27">
        <v>40</v>
      </c>
      <c r="E46" s="27">
        <v>4500</v>
      </c>
      <c r="F46" s="37">
        <f t="shared" si="0"/>
        <v>180000</v>
      </c>
      <c r="G46" s="28"/>
      <c r="H46" s="44"/>
      <c r="I46" s="68"/>
      <c r="J46" s="69"/>
      <c r="K46" s="31"/>
      <c r="L46" s="43"/>
      <c r="M46" s="33"/>
    </row>
    <row r="47" spans="1:13" x14ac:dyDescent="0.25">
      <c r="A47" s="34">
        <v>5.0199999999999996</v>
      </c>
      <c r="B47" s="76" t="s">
        <v>68</v>
      </c>
      <c r="C47" s="26" t="s">
        <v>41</v>
      </c>
      <c r="D47" s="27">
        <v>1</v>
      </c>
      <c r="E47" s="27">
        <v>425000</v>
      </c>
      <c r="F47" s="37">
        <f t="shared" si="0"/>
        <v>425000</v>
      </c>
      <c r="G47" s="28"/>
      <c r="H47" s="44"/>
      <c r="I47" s="40"/>
      <c r="J47" s="45"/>
      <c r="K47" s="31"/>
      <c r="L47" s="43"/>
      <c r="M47" s="33"/>
    </row>
    <row r="48" spans="1:13" x14ac:dyDescent="0.25">
      <c r="A48" s="34">
        <v>5.03</v>
      </c>
      <c r="B48" s="77" t="s">
        <v>69</v>
      </c>
      <c r="C48" s="26" t="s">
        <v>41</v>
      </c>
      <c r="D48" s="27">
        <v>1</v>
      </c>
      <c r="E48" s="27">
        <v>1825000</v>
      </c>
      <c r="F48" s="37">
        <f t="shared" si="0"/>
        <v>1825000</v>
      </c>
      <c r="G48" s="28"/>
      <c r="H48" s="44"/>
      <c r="I48" s="68"/>
      <c r="J48" s="69"/>
      <c r="K48" s="31"/>
      <c r="L48" s="43"/>
      <c r="M48" s="33"/>
    </row>
    <row r="49" spans="1:13" x14ac:dyDescent="0.25">
      <c r="A49" s="34">
        <v>5.04</v>
      </c>
      <c r="B49" s="76" t="s">
        <v>70</v>
      </c>
      <c r="C49" s="26" t="s">
        <v>41</v>
      </c>
      <c r="D49" s="27">
        <v>7</v>
      </c>
      <c r="E49" s="27">
        <v>5650</v>
      </c>
      <c r="F49" s="37">
        <f t="shared" si="0"/>
        <v>39550</v>
      </c>
      <c r="G49" s="28"/>
      <c r="H49" s="44"/>
      <c r="I49" s="68"/>
      <c r="J49" s="69"/>
      <c r="K49" s="31"/>
      <c r="L49" s="43"/>
      <c r="M49" s="33"/>
    </row>
    <row r="50" spans="1:13" x14ac:dyDescent="0.25">
      <c r="A50" s="34">
        <v>5.05</v>
      </c>
      <c r="B50" s="74" t="s">
        <v>71</v>
      </c>
      <c r="C50" s="26" t="s">
        <v>41</v>
      </c>
      <c r="D50" s="27">
        <v>2</v>
      </c>
      <c r="E50" s="27">
        <v>3350</v>
      </c>
      <c r="F50" s="37">
        <f t="shared" si="0"/>
        <v>6700</v>
      </c>
      <c r="G50" s="28"/>
      <c r="H50" s="44"/>
      <c r="I50" s="68"/>
      <c r="J50" s="69"/>
      <c r="K50" s="31"/>
      <c r="L50" s="43"/>
      <c r="M50" s="33"/>
    </row>
    <row r="51" spans="1:13" x14ac:dyDescent="0.25">
      <c r="A51" s="34">
        <v>5.0599999999999996</v>
      </c>
      <c r="B51" s="76" t="s">
        <v>72</v>
      </c>
      <c r="C51" s="26" t="s">
        <v>41</v>
      </c>
      <c r="D51" s="27">
        <v>2</v>
      </c>
      <c r="E51" s="27">
        <v>43500</v>
      </c>
      <c r="F51" s="37">
        <f t="shared" si="0"/>
        <v>87000</v>
      </c>
      <c r="G51" s="28"/>
      <c r="H51" s="44"/>
      <c r="I51" s="68"/>
      <c r="J51" s="69"/>
      <c r="K51" s="31"/>
      <c r="L51" s="43"/>
      <c r="M51" s="33"/>
    </row>
    <row r="52" spans="1:13" x14ac:dyDescent="0.25">
      <c r="A52" s="34">
        <v>5.07</v>
      </c>
      <c r="B52" s="77" t="s">
        <v>73</v>
      </c>
      <c r="C52" s="26" t="s">
        <v>41</v>
      </c>
      <c r="D52" s="27">
        <v>1</v>
      </c>
      <c r="E52" s="27">
        <v>17500</v>
      </c>
      <c r="F52" s="37">
        <f t="shared" si="0"/>
        <v>17500</v>
      </c>
      <c r="G52" s="28"/>
      <c r="H52" s="44"/>
      <c r="I52" s="68"/>
      <c r="J52" s="69"/>
      <c r="K52" s="31"/>
      <c r="L52" s="43"/>
      <c r="M52" s="33"/>
    </row>
    <row r="53" spans="1:13" ht="24" x14ac:dyDescent="0.25">
      <c r="A53" s="34">
        <v>5.08</v>
      </c>
      <c r="B53" s="76" t="s">
        <v>74</v>
      </c>
      <c r="C53" s="26" t="s">
        <v>41</v>
      </c>
      <c r="D53" s="27">
        <v>2</v>
      </c>
      <c r="E53" s="27">
        <v>169225</v>
      </c>
      <c r="F53" s="37">
        <f t="shared" si="0"/>
        <v>338450</v>
      </c>
      <c r="G53" s="28"/>
      <c r="H53" s="44"/>
      <c r="I53" s="68"/>
      <c r="J53" s="69"/>
      <c r="K53" s="31"/>
      <c r="L53" s="43"/>
      <c r="M53" s="33"/>
    </row>
    <row r="54" spans="1:13" x14ac:dyDescent="0.25">
      <c r="A54" s="34">
        <v>5.09</v>
      </c>
      <c r="B54" s="77" t="s">
        <v>75</v>
      </c>
      <c r="C54" s="26" t="s">
        <v>41</v>
      </c>
      <c r="D54" s="27">
        <v>80</v>
      </c>
      <c r="E54" s="27">
        <v>125</v>
      </c>
      <c r="F54" s="37">
        <f t="shared" si="0"/>
        <v>10000</v>
      </c>
      <c r="G54" s="28"/>
      <c r="H54" s="44"/>
      <c r="I54" s="68"/>
      <c r="J54" s="69"/>
      <c r="K54" s="31"/>
      <c r="L54" s="43"/>
      <c r="M54" s="33"/>
    </row>
    <row r="55" spans="1:13" x14ac:dyDescent="0.25">
      <c r="A55" s="73">
        <v>5.0999999999999996</v>
      </c>
      <c r="B55" s="77" t="s">
        <v>76</v>
      </c>
      <c r="C55" s="26" t="s">
        <v>41</v>
      </c>
      <c r="D55" s="27">
        <v>2</v>
      </c>
      <c r="E55" s="27">
        <v>18000</v>
      </c>
      <c r="F55" s="37">
        <f t="shared" si="0"/>
        <v>36000</v>
      </c>
      <c r="G55" s="28"/>
      <c r="H55" s="44"/>
      <c r="I55" s="68"/>
      <c r="J55" s="69"/>
      <c r="K55" s="31"/>
      <c r="L55" s="43"/>
      <c r="M55" s="33"/>
    </row>
    <row r="56" spans="1:13" x14ac:dyDescent="0.25">
      <c r="A56" s="73">
        <v>5.1100000000000003</v>
      </c>
      <c r="B56" s="76" t="s">
        <v>77</v>
      </c>
      <c r="C56" s="26" t="s">
        <v>41</v>
      </c>
      <c r="D56" s="27">
        <v>4</v>
      </c>
      <c r="E56" s="27">
        <v>12500</v>
      </c>
      <c r="F56" s="37">
        <f t="shared" si="0"/>
        <v>50000</v>
      </c>
      <c r="G56" s="28"/>
      <c r="H56" s="44"/>
      <c r="I56" s="68"/>
      <c r="J56" s="69"/>
      <c r="K56" s="31"/>
      <c r="L56" s="43"/>
      <c r="M56" s="33"/>
    </row>
    <row r="57" spans="1:13" x14ac:dyDescent="0.25">
      <c r="A57" s="34">
        <v>5.12</v>
      </c>
      <c r="B57" s="75" t="s">
        <v>78</v>
      </c>
      <c r="C57" s="26" t="s">
        <v>41</v>
      </c>
      <c r="D57" s="27">
        <v>1</v>
      </c>
      <c r="E57" s="27">
        <v>261500</v>
      </c>
      <c r="F57" s="37">
        <f t="shared" si="0"/>
        <v>261500</v>
      </c>
      <c r="G57" s="28"/>
      <c r="H57" s="44"/>
      <c r="I57" s="68"/>
      <c r="J57" s="69"/>
      <c r="K57" s="31"/>
      <c r="L57" s="43"/>
      <c r="M57" s="33"/>
    </row>
    <row r="58" spans="1:13" x14ac:dyDescent="0.25">
      <c r="A58" s="34">
        <v>5.13</v>
      </c>
      <c r="B58" s="76" t="s">
        <v>79</v>
      </c>
      <c r="C58" s="26" t="s">
        <v>80</v>
      </c>
      <c r="D58" s="27">
        <v>4</v>
      </c>
      <c r="E58" s="27">
        <v>3500</v>
      </c>
      <c r="F58" s="37">
        <f t="shared" si="0"/>
        <v>14000</v>
      </c>
      <c r="G58" s="28"/>
      <c r="H58" s="44"/>
      <c r="I58" s="68"/>
      <c r="J58" s="69"/>
      <c r="K58" s="31"/>
      <c r="L58" s="43"/>
      <c r="M58" s="33"/>
    </row>
    <row r="59" spans="1:13" x14ac:dyDescent="0.25">
      <c r="A59" s="34">
        <v>5.14</v>
      </c>
      <c r="B59" s="77" t="s">
        <v>81</v>
      </c>
      <c r="C59" s="26" t="s">
        <v>80</v>
      </c>
      <c r="D59" s="27">
        <v>4</v>
      </c>
      <c r="E59" s="27">
        <v>1200</v>
      </c>
      <c r="F59" s="37">
        <f t="shared" si="0"/>
        <v>4800</v>
      </c>
      <c r="G59" s="28"/>
      <c r="H59" s="44"/>
      <c r="I59" s="68"/>
      <c r="J59" s="69"/>
      <c r="K59" s="31"/>
      <c r="L59" s="43"/>
      <c r="M59" s="33"/>
    </row>
    <row r="60" spans="1:13" x14ac:dyDescent="0.25">
      <c r="A60" s="34">
        <v>5.13</v>
      </c>
      <c r="B60" s="76" t="s">
        <v>82</v>
      </c>
      <c r="C60" s="26" t="s">
        <v>33</v>
      </c>
      <c r="D60" s="27">
        <v>2</v>
      </c>
      <c r="E60" s="27">
        <v>73500</v>
      </c>
      <c r="F60" s="37">
        <f t="shared" si="0"/>
        <v>147000</v>
      </c>
      <c r="G60" s="28"/>
      <c r="H60" s="44"/>
      <c r="I60" s="68"/>
      <c r="J60" s="69"/>
      <c r="K60" s="31"/>
      <c r="L60" s="43"/>
      <c r="M60" s="33"/>
    </row>
    <row r="61" spans="1:13" x14ac:dyDescent="0.25">
      <c r="A61" s="34"/>
      <c r="B61" s="72" t="s">
        <v>83</v>
      </c>
      <c r="C61" s="26"/>
      <c r="D61" s="27"/>
      <c r="E61" s="27"/>
      <c r="F61" s="50">
        <f>SUM(F46:F60)</f>
        <v>3442500</v>
      </c>
      <c r="G61" s="28"/>
      <c r="H61" s="44"/>
      <c r="I61" s="68"/>
      <c r="J61" s="69"/>
      <c r="K61" s="31"/>
      <c r="L61" s="43"/>
      <c r="M61" s="33"/>
    </row>
    <row r="62" spans="1:13" x14ac:dyDescent="0.25">
      <c r="A62" s="34">
        <v>6</v>
      </c>
      <c r="B62" s="72" t="s">
        <v>84</v>
      </c>
      <c r="C62" s="26"/>
      <c r="D62" s="27"/>
      <c r="E62" s="27"/>
      <c r="F62" s="37"/>
      <c r="G62" s="28"/>
      <c r="H62" s="44"/>
      <c r="I62" s="68"/>
      <c r="J62" s="69"/>
      <c r="K62" s="31"/>
      <c r="L62" s="43"/>
      <c r="M62" s="33"/>
    </row>
    <row r="63" spans="1:13" ht="24" x14ac:dyDescent="0.25">
      <c r="A63" s="34">
        <v>6.01</v>
      </c>
      <c r="B63" s="76" t="s">
        <v>85</v>
      </c>
      <c r="C63" s="26" t="s">
        <v>33</v>
      </c>
      <c r="D63" s="27">
        <v>3</v>
      </c>
      <c r="E63" s="27">
        <v>63304.34</v>
      </c>
      <c r="F63" s="37">
        <f t="shared" si="0"/>
        <v>189913.02</v>
      </c>
      <c r="G63" s="28"/>
      <c r="H63" s="44"/>
      <c r="I63" s="68"/>
      <c r="J63" s="69"/>
      <c r="K63" s="31"/>
      <c r="L63" s="43"/>
      <c r="M63" s="33"/>
    </row>
    <row r="64" spans="1:13" x14ac:dyDescent="0.25">
      <c r="A64" s="34">
        <v>6.02</v>
      </c>
      <c r="B64" s="77" t="s">
        <v>86</v>
      </c>
      <c r="C64" s="26" t="s">
        <v>33</v>
      </c>
      <c r="D64" s="27">
        <v>1</v>
      </c>
      <c r="E64" s="27">
        <v>13500</v>
      </c>
      <c r="F64" s="37">
        <f t="shared" si="0"/>
        <v>13500</v>
      </c>
      <c r="G64" s="28"/>
      <c r="H64" s="44"/>
      <c r="I64" s="68"/>
      <c r="J64" s="69"/>
      <c r="K64" s="31"/>
      <c r="L64" s="43"/>
      <c r="M64" s="33"/>
    </row>
    <row r="65" spans="1:13" x14ac:dyDescent="0.25">
      <c r="A65" s="34">
        <v>6.03</v>
      </c>
      <c r="B65" s="77" t="s">
        <v>87</v>
      </c>
      <c r="C65" s="26" t="s">
        <v>41</v>
      </c>
      <c r="D65" s="27">
        <v>1</v>
      </c>
      <c r="E65" s="27">
        <v>20000</v>
      </c>
      <c r="F65" s="37">
        <f t="shared" si="0"/>
        <v>20000</v>
      </c>
      <c r="G65" s="28"/>
      <c r="H65" s="44"/>
      <c r="I65" s="68"/>
      <c r="J65" s="69"/>
      <c r="K65" s="31"/>
      <c r="L65" s="43"/>
      <c r="M65" s="33"/>
    </row>
    <row r="66" spans="1:13" x14ac:dyDescent="0.25">
      <c r="A66" s="34">
        <v>6.04</v>
      </c>
      <c r="B66" s="77" t="s">
        <v>88</v>
      </c>
      <c r="C66" s="26" t="s">
        <v>33</v>
      </c>
      <c r="D66" s="27">
        <v>1</v>
      </c>
      <c r="E66" s="27">
        <v>30000</v>
      </c>
      <c r="F66" s="37">
        <f t="shared" si="0"/>
        <v>30000</v>
      </c>
      <c r="G66" s="28"/>
      <c r="H66" s="44"/>
      <c r="I66" s="40"/>
      <c r="J66" s="45"/>
      <c r="K66" s="31"/>
      <c r="L66" s="43"/>
      <c r="M66" s="33"/>
    </row>
    <row r="67" spans="1:13" x14ac:dyDescent="0.25">
      <c r="A67" s="34">
        <v>6.05</v>
      </c>
      <c r="B67" s="76" t="s">
        <v>89</v>
      </c>
      <c r="C67" s="26" t="s">
        <v>41</v>
      </c>
      <c r="D67" s="27">
        <v>5</v>
      </c>
      <c r="E67" s="27">
        <v>29500</v>
      </c>
      <c r="F67" s="37">
        <f t="shared" si="0"/>
        <v>147500</v>
      </c>
      <c r="G67" s="28"/>
      <c r="H67" s="44"/>
      <c r="I67" s="40"/>
      <c r="J67" s="45"/>
      <c r="K67" s="31"/>
      <c r="L67" s="43"/>
      <c r="M67" s="33"/>
    </row>
    <row r="68" spans="1:13" x14ac:dyDescent="0.25">
      <c r="A68" s="34">
        <v>6.06</v>
      </c>
      <c r="B68" s="77" t="s">
        <v>90</v>
      </c>
      <c r="C68" s="26" t="s">
        <v>41</v>
      </c>
      <c r="D68" s="27">
        <v>1</v>
      </c>
      <c r="E68" s="27">
        <v>34500</v>
      </c>
      <c r="F68" s="37">
        <f t="shared" si="0"/>
        <v>34500</v>
      </c>
      <c r="G68" s="28"/>
      <c r="H68" s="44"/>
      <c r="I68" s="40"/>
      <c r="J68" s="45"/>
      <c r="K68" s="31"/>
      <c r="L68" s="43"/>
      <c r="M68" s="33"/>
    </row>
    <row r="69" spans="1:13" x14ac:dyDescent="0.25">
      <c r="A69" s="34">
        <v>6.07</v>
      </c>
      <c r="B69" s="77" t="s">
        <v>91</v>
      </c>
      <c r="C69" s="26" t="s">
        <v>92</v>
      </c>
      <c r="D69" s="27">
        <v>1500</v>
      </c>
      <c r="E69" s="27">
        <v>40</v>
      </c>
      <c r="F69" s="37">
        <f t="shared" si="0"/>
        <v>60000</v>
      </c>
      <c r="G69" s="28"/>
      <c r="H69" s="44"/>
      <c r="I69" s="40"/>
      <c r="J69" s="45"/>
      <c r="K69" s="31"/>
      <c r="L69" s="43"/>
      <c r="M69" s="33"/>
    </row>
    <row r="70" spans="1:13" x14ac:dyDescent="0.25">
      <c r="A70" s="34">
        <v>6.08</v>
      </c>
      <c r="B70" s="77" t="s">
        <v>93</v>
      </c>
      <c r="C70" s="26" t="s">
        <v>41</v>
      </c>
      <c r="D70" s="27">
        <v>1</v>
      </c>
      <c r="E70" s="27">
        <v>32015.84</v>
      </c>
      <c r="F70" s="37">
        <f t="shared" si="0"/>
        <v>32015.84</v>
      </c>
      <c r="G70" s="28"/>
      <c r="H70" s="44"/>
      <c r="I70" s="40"/>
      <c r="J70" s="45"/>
      <c r="K70" s="31"/>
      <c r="L70" s="43"/>
      <c r="M70" s="33"/>
    </row>
    <row r="71" spans="1:13" x14ac:dyDescent="0.25">
      <c r="A71" s="34">
        <v>6.09</v>
      </c>
      <c r="B71" s="77" t="s">
        <v>94</v>
      </c>
      <c r="C71" s="26" t="s">
        <v>41</v>
      </c>
      <c r="D71" s="27">
        <v>2</v>
      </c>
      <c r="E71" s="27">
        <v>21227.08</v>
      </c>
      <c r="F71" s="37">
        <f t="shared" si="0"/>
        <v>42454.16</v>
      </c>
      <c r="G71" s="28"/>
      <c r="H71" s="44"/>
      <c r="I71" s="40"/>
      <c r="J71" s="45"/>
      <c r="K71" s="31"/>
      <c r="L71" s="43"/>
      <c r="M71" s="33"/>
    </row>
    <row r="72" spans="1:13" x14ac:dyDescent="0.25">
      <c r="A72" s="73">
        <v>6.1</v>
      </c>
      <c r="B72" s="76" t="s">
        <v>95</v>
      </c>
      <c r="C72" s="26" t="s">
        <v>41</v>
      </c>
      <c r="D72" s="27">
        <v>1</v>
      </c>
      <c r="E72" s="27">
        <v>12800</v>
      </c>
      <c r="F72" s="37">
        <f t="shared" si="0"/>
        <v>12800</v>
      </c>
      <c r="G72" s="28"/>
      <c r="H72" s="44"/>
      <c r="I72" s="40"/>
      <c r="J72" s="45"/>
      <c r="K72" s="31"/>
      <c r="L72" s="43"/>
      <c r="M72" s="33"/>
    </row>
    <row r="73" spans="1:13" x14ac:dyDescent="0.25">
      <c r="A73" s="73">
        <v>6.11</v>
      </c>
      <c r="B73" s="77" t="s">
        <v>96</v>
      </c>
      <c r="C73" s="26" t="s">
        <v>41</v>
      </c>
      <c r="D73" s="27">
        <v>2</v>
      </c>
      <c r="E73" s="27">
        <v>15200</v>
      </c>
      <c r="F73" s="37">
        <f t="shared" si="0"/>
        <v>30400</v>
      </c>
      <c r="G73" s="28"/>
      <c r="H73" s="44"/>
      <c r="I73" s="40"/>
      <c r="J73" s="45"/>
      <c r="K73" s="31"/>
      <c r="L73" s="78"/>
      <c r="M73" s="33"/>
    </row>
    <row r="74" spans="1:13" x14ac:dyDescent="0.25">
      <c r="A74" s="34">
        <v>6.12</v>
      </c>
      <c r="B74" s="76" t="s">
        <v>97</v>
      </c>
      <c r="C74" s="26" t="s">
        <v>41</v>
      </c>
      <c r="D74" s="27">
        <v>1</v>
      </c>
      <c r="E74" s="27">
        <v>28000</v>
      </c>
      <c r="F74" s="37">
        <f t="shared" si="0"/>
        <v>28000</v>
      </c>
      <c r="G74" s="28"/>
      <c r="H74" s="44"/>
      <c r="I74" s="40"/>
      <c r="J74" s="45"/>
      <c r="K74" s="31"/>
      <c r="L74" s="78"/>
      <c r="M74" s="33"/>
    </row>
    <row r="75" spans="1:13" x14ac:dyDescent="0.25">
      <c r="A75" s="34">
        <v>6.13</v>
      </c>
      <c r="B75" s="77" t="s">
        <v>98</v>
      </c>
      <c r="C75" s="26" t="s">
        <v>41</v>
      </c>
      <c r="D75" s="27">
        <v>7</v>
      </c>
      <c r="E75" s="27">
        <v>5714.75</v>
      </c>
      <c r="F75" s="37">
        <f t="shared" si="0"/>
        <v>40003.25</v>
      </c>
      <c r="G75" s="28"/>
      <c r="H75" s="44"/>
      <c r="I75" s="40"/>
      <c r="J75" s="45"/>
      <c r="K75" s="31"/>
      <c r="L75" s="43"/>
      <c r="M75" s="33"/>
    </row>
    <row r="76" spans="1:13" x14ac:dyDescent="0.25">
      <c r="A76" s="34">
        <v>6.141</v>
      </c>
      <c r="B76" s="77" t="s">
        <v>99</v>
      </c>
      <c r="C76" s="26" t="s">
        <v>33</v>
      </c>
      <c r="D76" s="27">
        <v>3</v>
      </c>
      <c r="E76" s="27">
        <v>8089.38</v>
      </c>
      <c r="F76" s="37">
        <f t="shared" si="0"/>
        <v>24268.14</v>
      </c>
      <c r="G76" s="28"/>
      <c r="H76" s="44"/>
      <c r="I76" s="40"/>
      <c r="J76" s="45"/>
      <c r="K76" s="31"/>
      <c r="L76" s="43"/>
      <c r="M76" s="33"/>
    </row>
    <row r="77" spans="1:13" x14ac:dyDescent="0.25">
      <c r="A77" s="34">
        <v>6.15</v>
      </c>
      <c r="B77" s="77" t="s">
        <v>100</v>
      </c>
      <c r="C77" s="26" t="s">
        <v>41</v>
      </c>
      <c r="D77" s="27">
        <v>14</v>
      </c>
      <c r="E77" s="27">
        <v>700</v>
      </c>
      <c r="F77" s="37">
        <f t="shared" si="0"/>
        <v>9800</v>
      </c>
      <c r="G77" s="28"/>
      <c r="H77" s="44"/>
      <c r="I77" s="40"/>
      <c r="J77" s="45"/>
      <c r="K77" s="31"/>
      <c r="L77" s="43"/>
      <c r="M77" s="33"/>
    </row>
    <row r="78" spans="1:13" x14ac:dyDescent="0.25">
      <c r="A78" s="34">
        <v>6.16</v>
      </c>
      <c r="B78" s="76" t="s">
        <v>101</v>
      </c>
      <c r="C78" s="26" t="s">
        <v>41</v>
      </c>
      <c r="D78" s="27">
        <v>3</v>
      </c>
      <c r="E78" s="27">
        <v>35</v>
      </c>
      <c r="F78" s="37">
        <f t="shared" si="0"/>
        <v>105</v>
      </c>
      <c r="G78" s="28"/>
      <c r="H78" s="44"/>
      <c r="I78" s="40"/>
      <c r="J78" s="45"/>
      <c r="K78" s="31"/>
      <c r="L78" s="43"/>
      <c r="M78" s="33"/>
    </row>
    <row r="79" spans="1:13" x14ac:dyDescent="0.25">
      <c r="A79" s="34">
        <v>6.17</v>
      </c>
      <c r="B79" s="77" t="s">
        <v>102</v>
      </c>
      <c r="C79" s="26" t="s">
        <v>41</v>
      </c>
      <c r="D79" s="27">
        <v>5</v>
      </c>
      <c r="E79" s="27">
        <v>1300</v>
      </c>
      <c r="F79" s="37">
        <f t="shared" si="0"/>
        <v>6500</v>
      </c>
      <c r="G79" s="28"/>
      <c r="H79" s="44"/>
      <c r="I79" s="40"/>
      <c r="J79" s="45"/>
      <c r="K79" s="31"/>
      <c r="L79" s="43"/>
      <c r="M79" s="33"/>
    </row>
    <row r="80" spans="1:13" x14ac:dyDescent="0.25">
      <c r="A80" s="34">
        <v>6.18</v>
      </c>
      <c r="B80" s="76" t="s">
        <v>103</v>
      </c>
      <c r="C80" s="26" t="s">
        <v>33</v>
      </c>
      <c r="D80" s="27">
        <v>1</v>
      </c>
      <c r="E80" s="27">
        <v>2300</v>
      </c>
      <c r="F80" s="37">
        <f t="shared" ref="F80:F142" si="11">D80*E80</f>
        <v>2300</v>
      </c>
      <c r="G80" s="28"/>
      <c r="H80" s="44"/>
      <c r="I80" s="40"/>
      <c r="J80" s="45"/>
      <c r="K80" s="31"/>
      <c r="L80" s="43"/>
      <c r="M80" s="33"/>
    </row>
    <row r="81" spans="1:13" x14ac:dyDescent="0.25">
      <c r="A81" s="34">
        <v>6.19</v>
      </c>
      <c r="B81" s="76" t="s">
        <v>82</v>
      </c>
      <c r="C81" s="26" t="s">
        <v>33</v>
      </c>
      <c r="D81" s="27">
        <v>1</v>
      </c>
      <c r="E81" s="27">
        <v>180000</v>
      </c>
      <c r="F81" s="37">
        <f t="shared" si="11"/>
        <v>180000</v>
      </c>
      <c r="G81" s="28"/>
      <c r="H81" s="44"/>
      <c r="I81" s="40"/>
      <c r="J81" s="45"/>
      <c r="K81" s="31"/>
      <c r="L81" s="43"/>
      <c r="M81" s="33"/>
    </row>
    <row r="82" spans="1:13" x14ac:dyDescent="0.25">
      <c r="A82" s="34"/>
      <c r="B82" s="72" t="s">
        <v>104</v>
      </c>
      <c r="C82" s="79"/>
      <c r="D82" s="80"/>
      <c r="E82" s="80"/>
      <c r="F82" s="50">
        <f>SUM(F63:F81)</f>
        <v>904059.41</v>
      </c>
      <c r="G82" s="28"/>
      <c r="H82" s="44"/>
      <c r="I82" s="68"/>
      <c r="J82" s="69"/>
      <c r="K82" s="31"/>
      <c r="L82" s="43"/>
      <c r="M82" s="33"/>
    </row>
    <row r="83" spans="1:13" x14ac:dyDescent="0.25">
      <c r="A83" s="34"/>
      <c r="B83" s="72" t="s">
        <v>105</v>
      </c>
      <c r="C83" s="26"/>
      <c r="D83" s="27"/>
      <c r="E83" s="27"/>
      <c r="F83" s="37"/>
      <c r="G83" s="28"/>
      <c r="H83" s="44"/>
      <c r="I83" s="68"/>
      <c r="J83" s="69"/>
      <c r="K83" s="31"/>
      <c r="L83" s="43"/>
      <c r="M83" s="33"/>
    </row>
    <row r="84" spans="1:13" ht="24" x14ac:dyDescent="0.25">
      <c r="A84" s="81">
        <v>7</v>
      </c>
      <c r="B84" s="67" t="s">
        <v>106</v>
      </c>
      <c r="C84" s="26"/>
      <c r="D84" s="27"/>
      <c r="E84" s="80"/>
      <c r="F84" s="37"/>
      <c r="G84" s="28"/>
      <c r="H84" s="44"/>
      <c r="I84" s="68"/>
      <c r="J84" s="69"/>
      <c r="K84" s="31"/>
      <c r="L84" s="43"/>
      <c r="M84" s="33"/>
    </row>
    <row r="85" spans="1:13" x14ac:dyDescent="0.25">
      <c r="A85" s="34">
        <v>7.01</v>
      </c>
      <c r="B85" s="77" t="s">
        <v>107</v>
      </c>
      <c r="C85" s="26" t="s">
        <v>41</v>
      </c>
      <c r="D85" s="82">
        <v>1</v>
      </c>
      <c r="E85" s="82">
        <v>780</v>
      </c>
      <c r="F85" s="83">
        <f t="shared" si="11"/>
        <v>780</v>
      </c>
      <c r="G85" s="28"/>
      <c r="H85" s="28"/>
      <c r="I85" s="84"/>
      <c r="J85" s="85"/>
      <c r="K85" s="31"/>
      <c r="L85" s="43"/>
      <c r="M85" s="33"/>
    </row>
    <row r="86" spans="1:13" x14ac:dyDescent="0.25">
      <c r="A86" s="34">
        <v>7.02</v>
      </c>
      <c r="B86" s="77" t="s">
        <v>108</v>
      </c>
      <c r="C86" s="26" t="s">
        <v>92</v>
      </c>
      <c r="D86" s="82">
        <v>300</v>
      </c>
      <c r="E86" s="82">
        <v>190</v>
      </c>
      <c r="F86" s="83">
        <f t="shared" si="11"/>
        <v>57000</v>
      </c>
      <c r="G86" s="28"/>
      <c r="H86" s="28"/>
      <c r="I86" s="84"/>
      <c r="J86" s="85"/>
      <c r="K86" s="31"/>
      <c r="L86" s="43"/>
      <c r="M86" s="33"/>
    </row>
    <row r="87" spans="1:13" x14ac:dyDescent="0.25">
      <c r="A87" s="34">
        <v>7.03</v>
      </c>
      <c r="B87" s="77" t="s">
        <v>109</v>
      </c>
      <c r="C87" s="26" t="s">
        <v>41</v>
      </c>
      <c r="D87" s="82">
        <v>2</v>
      </c>
      <c r="E87" s="82">
        <v>2300</v>
      </c>
      <c r="F87" s="83">
        <f t="shared" si="11"/>
        <v>4600</v>
      </c>
      <c r="G87" s="28"/>
      <c r="H87" s="28"/>
      <c r="I87" s="84"/>
      <c r="J87" s="85"/>
      <c r="K87" s="31"/>
      <c r="L87" s="43"/>
      <c r="M87" s="33"/>
    </row>
    <row r="88" spans="1:13" x14ac:dyDescent="0.25">
      <c r="A88" s="34">
        <v>7.04</v>
      </c>
      <c r="B88" s="77" t="s">
        <v>110</v>
      </c>
      <c r="C88" s="26" t="s">
        <v>41</v>
      </c>
      <c r="D88" s="82">
        <v>1</v>
      </c>
      <c r="E88" s="82">
        <v>1600</v>
      </c>
      <c r="F88" s="83">
        <f t="shared" si="11"/>
        <v>1600</v>
      </c>
      <c r="G88" s="28"/>
      <c r="H88" s="28"/>
      <c r="I88" s="84"/>
      <c r="J88" s="85"/>
      <c r="K88" s="31"/>
      <c r="L88" s="43"/>
      <c r="M88" s="33"/>
    </row>
    <row r="89" spans="1:13" x14ac:dyDescent="0.25">
      <c r="A89" s="34">
        <v>7.05</v>
      </c>
      <c r="B89" s="77" t="s">
        <v>111</v>
      </c>
      <c r="C89" s="26" t="s">
        <v>41</v>
      </c>
      <c r="D89" s="82">
        <v>2</v>
      </c>
      <c r="E89" s="82">
        <v>250</v>
      </c>
      <c r="F89" s="83">
        <f t="shared" si="11"/>
        <v>500</v>
      </c>
      <c r="G89" s="28"/>
      <c r="H89" s="28"/>
      <c r="I89" s="84"/>
      <c r="J89" s="85"/>
      <c r="K89" s="31"/>
      <c r="L89" s="43"/>
      <c r="M89" s="33"/>
    </row>
    <row r="90" spans="1:13" x14ac:dyDescent="0.25">
      <c r="A90" s="34">
        <v>7.06</v>
      </c>
      <c r="B90" s="77" t="s">
        <v>112</v>
      </c>
      <c r="C90" s="26" t="s">
        <v>41</v>
      </c>
      <c r="D90" s="82">
        <v>2</v>
      </c>
      <c r="E90" s="82">
        <v>125</v>
      </c>
      <c r="F90" s="83">
        <f t="shared" si="11"/>
        <v>250</v>
      </c>
      <c r="G90" s="28"/>
      <c r="H90" s="28"/>
      <c r="I90" s="84"/>
      <c r="J90" s="85"/>
      <c r="K90" s="31"/>
      <c r="L90" s="43"/>
      <c r="M90" s="33"/>
    </row>
    <row r="91" spans="1:13" x14ac:dyDescent="0.25">
      <c r="A91" s="34">
        <v>7.07</v>
      </c>
      <c r="B91" s="77" t="s">
        <v>113</v>
      </c>
      <c r="C91" s="26" t="s">
        <v>41</v>
      </c>
      <c r="D91" s="82">
        <v>0.5</v>
      </c>
      <c r="E91" s="82">
        <v>829</v>
      </c>
      <c r="F91" s="83">
        <f t="shared" si="11"/>
        <v>414.5</v>
      </c>
      <c r="G91" s="28"/>
      <c r="H91" s="28"/>
      <c r="I91" s="84"/>
      <c r="J91" s="85"/>
      <c r="K91" s="31"/>
      <c r="L91" s="43"/>
      <c r="M91" s="33"/>
    </row>
    <row r="92" spans="1:13" x14ac:dyDescent="0.25">
      <c r="A92" s="34">
        <v>7.08</v>
      </c>
      <c r="B92" s="77" t="s">
        <v>114</v>
      </c>
      <c r="C92" s="26" t="s">
        <v>41</v>
      </c>
      <c r="D92" s="82">
        <v>3</v>
      </c>
      <c r="E92" s="82">
        <v>90</v>
      </c>
      <c r="F92" s="83">
        <f t="shared" si="11"/>
        <v>270</v>
      </c>
      <c r="G92" s="28"/>
      <c r="H92" s="28"/>
      <c r="I92" s="84"/>
      <c r="J92" s="85"/>
      <c r="K92" s="31"/>
      <c r="L92" s="43"/>
      <c r="M92" s="33"/>
    </row>
    <row r="93" spans="1:13" x14ac:dyDescent="0.25">
      <c r="A93" s="34">
        <v>7.09</v>
      </c>
      <c r="B93" s="77" t="s">
        <v>115</v>
      </c>
      <c r="C93" s="26" t="s">
        <v>41</v>
      </c>
      <c r="D93" s="82">
        <v>1</v>
      </c>
      <c r="E93" s="82">
        <v>18000</v>
      </c>
      <c r="F93" s="83">
        <f t="shared" si="11"/>
        <v>18000</v>
      </c>
      <c r="G93" s="28"/>
      <c r="H93" s="28"/>
      <c r="I93" s="84"/>
      <c r="J93" s="85"/>
      <c r="K93" s="31"/>
      <c r="L93" s="43"/>
      <c r="M93" s="33"/>
    </row>
    <row r="94" spans="1:13" x14ac:dyDescent="0.25">
      <c r="A94" s="34">
        <v>7.1</v>
      </c>
      <c r="B94" s="77" t="s">
        <v>116</v>
      </c>
      <c r="C94" s="26" t="s">
        <v>117</v>
      </c>
      <c r="D94" s="82">
        <v>3</v>
      </c>
      <c r="E94" s="82">
        <v>750</v>
      </c>
      <c r="F94" s="83">
        <f t="shared" si="11"/>
        <v>2250</v>
      </c>
      <c r="G94" s="28"/>
      <c r="H94" s="28"/>
      <c r="I94" s="84"/>
      <c r="J94" s="85"/>
      <c r="K94" s="31"/>
      <c r="L94" s="43"/>
      <c r="M94" s="33"/>
    </row>
    <row r="95" spans="1:13" x14ac:dyDescent="0.25">
      <c r="A95" s="34">
        <v>7.11</v>
      </c>
      <c r="B95" s="77" t="s">
        <v>118</v>
      </c>
      <c r="C95" s="26" t="s">
        <v>39</v>
      </c>
      <c r="D95" s="82">
        <v>28.8</v>
      </c>
      <c r="E95" s="82">
        <v>225</v>
      </c>
      <c r="F95" s="83">
        <f t="shared" si="11"/>
        <v>6480</v>
      </c>
      <c r="G95" s="28"/>
      <c r="H95" s="28"/>
      <c r="I95" s="84"/>
      <c r="J95" s="85"/>
      <c r="K95" s="31"/>
      <c r="L95" s="43"/>
      <c r="M95" s="33"/>
    </row>
    <row r="96" spans="1:13" x14ac:dyDescent="0.25">
      <c r="A96" s="34">
        <v>7.12</v>
      </c>
      <c r="B96" s="77" t="s">
        <v>119</v>
      </c>
      <c r="C96" s="26" t="s">
        <v>39</v>
      </c>
      <c r="D96" s="82">
        <v>37.44</v>
      </c>
      <c r="E96" s="82">
        <v>125</v>
      </c>
      <c r="F96" s="83">
        <f t="shared" si="11"/>
        <v>4680</v>
      </c>
      <c r="G96" s="28"/>
      <c r="H96" s="28"/>
      <c r="I96" s="84"/>
      <c r="J96" s="85"/>
      <c r="K96" s="31"/>
      <c r="L96" s="43"/>
      <c r="M96" s="33"/>
    </row>
    <row r="97" spans="1:13" x14ac:dyDescent="0.25">
      <c r="A97" s="34">
        <v>7.13</v>
      </c>
      <c r="B97" s="77" t="s">
        <v>120</v>
      </c>
      <c r="C97" s="26" t="s">
        <v>41</v>
      </c>
      <c r="D97" s="82">
        <v>3</v>
      </c>
      <c r="E97" s="82">
        <v>225</v>
      </c>
      <c r="F97" s="83">
        <f t="shared" si="11"/>
        <v>675</v>
      </c>
      <c r="G97" s="28"/>
      <c r="H97" s="28"/>
      <c r="I97" s="84"/>
      <c r="J97" s="85"/>
      <c r="K97" s="31"/>
      <c r="L97" s="43"/>
      <c r="M97" s="33"/>
    </row>
    <row r="98" spans="1:13" x14ac:dyDescent="0.25">
      <c r="A98" s="34">
        <v>7.14</v>
      </c>
      <c r="B98" s="77" t="s">
        <v>101</v>
      </c>
      <c r="C98" s="26" t="s">
        <v>41</v>
      </c>
      <c r="D98" s="82">
        <v>3</v>
      </c>
      <c r="E98" s="82">
        <v>125</v>
      </c>
      <c r="F98" s="83">
        <f t="shared" si="11"/>
        <v>375</v>
      </c>
      <c r="G98" s="28"/>
      <c r="H98" s="28"/>
      <c r="I98" s="84"/>
      <c r="J98" s="85"/>
      <c r="K98" s="31"/>
      <c r="L98" s="43"/>
      <c r="M98" s="33"/>
    </row>
    <row r="99" spans="1:13" x14ac:dyDescent="0.25">
      <c r="A99" s="34">
        <v>7.15</v>
      </c>
      <c r="B99" s="77" t="s">
        <v>103</v>
      </c>
      <c r="C99" s="26" t="s">
        <v>33</v>
      </c>
      <c r="D99" s="82">
        <v>1</v>
      </c>
      <c r="E99" s="82">
        <v>35000</v>
      </c>
      <c r="F99" s="83">
        <f t="shared" si="11"/>
        <v>35000</v>
      </c>
      <c r="G99" s="28"/>
      <c r="H99" s="28"/>
      <c r="I99" s="84"/>
      <c r="J99" s="85"/>
      <c r="K99" s="31"/>
      <c r="L99" s="43"/>
      <c r="M99" s="33"/>
    </row>
    <row r="100" spans="1:13" x14ac:dyDescent="0.25">
      <c r="A100" s="34">
        <v>7.16</v>
      </c>
      <c r="B100" s="77" t="s">
        <v>82</v>
      </c>
      <c r="C100" s="26" t="s">
        <v>33</v>
      </c>
      <c r="D100" s="82">
        <v>1</v>
      </c>
      <c r="E100" s="82">
        <v>20000</v>
      </c>
      <c r="F100" s="83">
        <f t="shared" si="11"/>
        <v>20000</v>
      </c>
      <c r="G100" s="28"/>
      <c r="H100" s="28"/>
      <c r="I100" s="84"/>
      <c r="J100" s="85"/>
      <c r="K100" s="31"/>
      <c r="L100" s="43"/>
      <c r="M100" s="33"/>
    </row>
    <row r="101" spans="1:13" x14ac:dyDescent="0.25">
      <c r="A101" s="34"/>
      <c r="B101" s="72" t="s">
        <v>121</v>
      </c>
      <c r="C101" s="79"/>
      <c r="D101" s="86"/>
      <c r="E101" s="86"/>
      <c r="F101" s="87">
        <f>SUM(F85:F100)</f>
        <v>152874.5</v>
      </c>
      <c r="G101" s="28"/>
      <c r="H101" s="28"/>
      <c r="I101" s="84"/>
      <c r="J101" s="85"/>
      <c r="K101" s="31"/>
      <c r="L101" s="43"/>
      <c r="M101" s="33"/>
    </row>
    <row r="102" spans="1:13" x14ac:dyDescent="0.25">
      <c r="A102" s="88">
        <v>8</v>
      </c>
      <c r="B102" s="72" t="s">
        <v>122</v>
      </c>
      <c r="C102" s="26"/>
      <c r="D102" s="82"/>
      <c r="E102" s="82"/>
      <c r="F102" s="83"/>
      <c r="G102" s="28"/>
      <c r="H102" s="28"/>
      <c r="I102" s="84"/>
      <c r="J102" s="85"/>
      <c r="K102" s="31"/>
      <c r="L102" s="43"/>
      <c r="M102" s="33"/>
    </row>
    <row r="103" spans="1:13" x14ac:dyDescent="0.25">
      <c r="A103" s="34">
        <v>8.01</v>
      </c>
      <c r="B103" s="77" t="s">
        <v>108</v>
      </c>
      <c r="C103" s="26" t="s">
        <v>92</v>
      </c>
      <c r="D103" s="82">
        <v>60</v>
      </c>
      <c r="E103" s="82">
        <v>190</v>
      </c>
      <c r="F103" s="83">
        <f t="shared" si="11"/>
        <v>11400</v>
      </c>
      <c r="G103" s="28"/>
      <c r="H103" s="28"/>
      <c r="I103" s="40">
        <f>G103+H103</f>
        <v>0</v>
      </c>
      <c r="J103" s="45">
        <f>I103/D103</f>
        <v>0</v>
      </c>
      <c r="K103" s="31"/>
      <c r="L103" s="43"/>
      <c r="M103" s="33"/>
    </row>
    <row r="104" spans="1:13" x14ac:dyDescent="0.25">
      <c r="A104" s="34">
        <v>8.02</v>
      </c>
      <c r="B104" s="77" t="s">
        <v>110</v>
      </c>
      <c r="C104" s="26" t="s">
        <v>41</v>
      </c>
      <c r="D104" s="82">
        <v>0.5</v>
      </c>
      <c r="E104" s="82">
        <v>1600</v>
      </c>
      <c r="F104" s="83">
        <f t="shared" si="11"/>
        <v>800</v>
      </c>
      <c r="G104" s="28"/>
      <c r="H104" s="28"/>
      <c r="I104" s="40">
        <f t="shared" ref="I104:I110" si="12">G104+H104</f>
        <v>0</v>
      </c>
      <c r="J104" s="45">
        <f t="shared" ref="J104:J110" si="13">I104/D104</f>
        <v>0</v>
      </c>
      <c r="K104" s="31"/>
      <c r="L104" s="43"/>
      <c r="M104" s="33"/>
    </row>
    <row r="105" spans="1:13" x14ac:dyDescent="0.25">
      <c r="A105" s="34">
        <v>8.0299999999999994</v>
      </c>
      <c r="B105" s="77" t="s">
        <v>123</v>
      </c>
      <c r="C105" s="26" t="s">
        <v>41</v>
      </c>
      <c r="D105" s="82">
        <v>2</v>
      </c>
      <c r="E105" s="82">
        <v>145</v>
      </c>
      <c r="F105" s="83">
        <f t="shared" si="11"/>
        <v>290</v>
      </c>
      <c r="G105" s="28"/>
      <c r="H105" s="28"/>
      <c r="I105" s="40">
        <f t="shared" si="12"/>
        <v>0</v>
      </c>
      <c r="J105" s="45">
        <f t="shared" si="13"/>
        <v>0</v>
      </c>
      <c r="K105" s="31"/>
      <c r="L105" s="43"/>
      <c r="M105" s="33"/>
    </row>
    <row r="106" spans="1:13" x14ac:dyDescent="0.25">
      <c r="A106" s="34">
        <v>8.0399999999999991</v>
      </c>
      <c r="B106" s="77" t="s">
        <v>111</v>
      </c>
      <c r="C106" s="26" t="s">
        <v>41</v>
      </c>
      <c r="D106" s="82">
        <v>2</v>
      </c>
      <c r="E106" s="82">
        <v>125</v>
      </c>
      <c r="F106" s="83">
        <f t="shared" si="11"/>
        <v>250</v>
      </c>
      <c r="G106" s="28"/>
      <c r="H106" s="28"/>
      <c r="I106" s="40">
        <f t="shared" si="12"/>
        <v>0</v>
      </c>
      <c r="J106" s="45">
        <f t="shared" si="13"/>
        <v>0</v>
      </c>
      <c r="K106" s="31"/>
      <c r="L106" s="43"/>
      <c r="M106" s="33"/>
    </row>
    <row r="107" spans="1:13" x14ac:dyDescent="0.25">
      <c r="A107" s="73">
        <v>8.0500000000000007</v>
      </c>
      <c r="B107" s="77" t="s">
        <v>112</v>
      </c>
      <c r="C107" s="26" t="s">
        <v>41</v>
      </c>
      <c r="D107" s="82">
        <v>2</v>
      </c>
      <c r="E107" s="82">
        <v>70</v>
      </c>
      <c r="F107" s="83">
        <f t="shared" si="11"/>
        <v>140</v>
      </c>
      <c r="G107" s="28"/>
      <c r="H107" s="28"/>
      <c r="I107" s="40">
        <f t="shared" si="12"/>
        <v>0</v>
      </c>
      <c r="J107" s="45">
        <f t="shared" si="13"/>
        <v>0</v>
      </c>
      <c r="K107" s="31"/>
      <c r="L107" s="43"/>
      <c r="M107" s="33"/>
    </row>
    <row r="108" spans="1:13" x14ac:dyDescent="0.25">
      <c r="A108" s="73">
        <v>8.06</v>
      </c>
      <c r="B108" s="77" t="s">
        <v>124</v>
      </c>
      <c r="C108" s="26" t="s">
        <v>41</v>
      </c>
      <c r="D108" s="82">
        <v>0.5</v>
      </c>
      <c r="E108" s="82">
        <v>750</v>
      </c>
      <c r="F108" s="83">
        <f t="shared" si="11"/>
        <v>375</v>
      </c>
      <c r="G108" s="28"/>
      <c r="H108" s="28"/>
      <c r="I108" s="40">
        <f t="shared" si="12"/>
        <v>0</v>
      </c>
      <c r="J108" s="45">
        <f t="shared" si="13"/>
        <v>0</v>
      </c>
      <c r="K108" s="31"/>
      <c r="L108" s="43"/>
      <c r="M108" s="33"/>
    </row>
    <row r="109" spans="1:13" x14ac:dyDescent="0.25">
      <c r="A109" s="73">
        <v>8.07</v>
      </c>
      <c r="B109" s="77" t="s">
        <v>114</v>
      </c>
      <c r="C109" s="26" t="s">
        <v>41</v>
      </c>
      <c r="D109" s="82">
        <v>3</v>
      </c>
      <c r="E109" s="82">
        <v>90</v>
      </c>
      <c r="F109" s="83">
        <f t="shared" si="11"/>
        <v>270</v>
      </c>
      <c r="G109" s="28"/>
      <c r="H109" s="28"/>
      <c r="I109" s="40">
        <f t="shared" si="12"/>
        <v>0</v>
      </c>
      <c r="J109" s="45">
        <f t="shared" si="13"/>
        <v>0</v>
      </c>
      <c r="K109" s="31"/>
      <c r="L109" s="43"/>
      <c r="M109" s="33"/>
    </row>
    <row r="110" spans="1:13" x14ac:dyDescent="0.25">
      <c r="A110" s="73">
        <v>8.08</v>
      </c>
      <c r="B110" s="77" t="s">
        <v>82</v>
      </c>
      <c r="C110" s="26" t="s">
        <v>33</v>
      </c>
      <c r="D110" s="82">
        <v>1</v>
      </c>
      <c r="E110" s="82">
        <v>5000</v>
      </c>
      <c r="F110" s="83">
        <f t="shared" si="11"/>
        <v>5000</v>
      </c>
      <c r="G110" s="28"/>
      <c r="H110" s="28"/>
      <c r="I110" s="40">
        <f t="shared" si="12"/>
        <v>0</v>
      </c>
      <c r="J110" s="45">
        <f t="shared" si="13"/>
        <v>0</v>
      </c>
      <c r="K110" s="31"/>
      <c r="L110" s="43"/>
      <c r="M110" s="33"/>
    </row>
    <row r="111" spans="1:13" x14ac:dyDescent="0.25">
      <c r="A111" s="34"/>
      <c r="B111" s="72" t="s">
        <v>125</v>
      </c>
      <c r="C111" s="79"/>
      <c r="D111" s="86"/>
      <c r="E111" s="86"/>
      <c r="F111" s="87">
        <f>SUM(F103:F110)</f>
        <v>18525</v>
      </c>
      <c r="G111" s="28"/>
      <c r="H111" s="28"/>
      <c r="I111" s="84"/>
      <c r="J111" s="85"/>
      <c r="K111" s="31"/>
      <c r="L111" s="78"/>
      <c r="M111" s="33"/>
    </row>
    <row r="112" spans="1:13" x14ac:dyDescent="0.25">
      <c r="A112" s="34">
        <v>9</v>
      </c>
      <c r="B112" s="72" t="s">
        <v>126</v>
      </c>
      <c r="C112" s="26"/>
      <c r="D112" s="82"/>
      <c r="E112" s="82"/>
      <c r="F112" s="83"/>
      <c r="G112" s="28"/>
      <c r="H112" s="28"/>
      <c r="I112" s="84"/>
      <c r="J112" s="85"/>
      <c r="K112" s="31"/>
      <c r="L112" s="78"/>
      <c r="M112" s="33"/>
    </row>
    <row r="113" spans="1:13" x14ac:dyDescent="0.25">
      <c r="A113" s="34">
        <v>9.01</v>
      </c>
      <c r="B113" s="77" t="s">
        <v>127</v>
      </c>
      <c r="C113" s="26" t="s">
        <v>92</v>
      </c>
      <c r="D113" s="82">
        <v>120</v>
      </c>
      <c r="E113" s="82">
        <v>135</v>
      </c>
      <c r="F113" s="83">
        <f t="shared" si="11"/>
        <v>16200</v>
      </c>
      <c r="G113" s="28"/>
      <c r="H113" s="28"/>
      <c r="I113" s="40">
        <f>G113+H113</f>
        <v>0</v>
      </c>
      <c r="J113" s="45">
        <f>I113/D113</f>
        <v>0</v>
      </c>
      <c r="K113" s="31"/>
      <c r="L113" s="43"/>
      <c r="M113" s="33"/>
    </row>
    <row r="114" spans="1:13" x14ac:dyDescent="0.25">
      <c r="A114" s="34">
        <v>9.02</v>
      </c>
      <c r="B114" s="77" t="s">
        <v>110</v>
      </c>
      <c r="C114" s="26" t="s">
        <v>41</v>
      </c>
      <c r="D114" s="82">
        <v>0.5</v>
      </c>
      <c r="E114" s="82">
        <v>1600</v>
      </c>
      <c r="F114" s="83">
        <f t="shared" si="11"/>
        <v>800</v>
      </c>
      <c r="G114" s="28"/>
      <c r="H114" s="28"/>
      <c r="I114" s="40">
        <f t="shared" ref="I114:I123" si="14">G114+H114</f>
        <v>0</v>
      </c>
      <c r="J114" s="45">
        <f t="shared" ref="J114:J123" si="15">I114/D114</f>
        <v>0</v>
      </c>
      <c r="K114" s="31"/>
      <c r="L114" s="43"/>
      <c r="M114" s="33"/>
    </row>
    <row r="115" spans="1:13" x14ac:dyDescent="0.25">
      <c r="A115" s="34">
        <v>9.0299999999999994</v>
      </c>
      <c r="B115" s="77" t="s">
        <v>128</v>
      </c>
      <c r="C115" s="26" t="s">
        <v>41</v>
      </c>
      <c r="D115" s="82">
        <v>2</v>
      </c>
      <c r="E115" s="82">
        <v>750</v>
      </c>
      <c r="F115" s="83">
        <f t="shared" si="11"/>
        <v>1500</v>
      </c>
      <c r="G115" s="28"/>
      <c r="H115" s="28"/>
      <c r="I115" s="40">
        <f t="shared" si="14"/>
        <v>0</v>
      </c>
      <c r="J115" s="45">
        <f t="shared" si="15"/>
        <v>0</v>
      </c>
      <c r="K115" s="31"/>
      <c r="L115" s="43"/>
      <c r="M115" s="33"/>
    </row>
    <row r="116" spans="1:13" x14ac:dyDescent="0.25">
      <c r="A116" s="34">
        <v>9.0399999999999991</v>
      </c>
      <c r="B116" s="77" t="s">
        <v>111</v>
      </c>
      <c r="C116" s="26" t="s">
        <v>41</v>
      </c>
      <c r="D116" s="82">
        <v>2</v>
      </c>
      <c r="E116" s="82">
        <v>125</v>
      </c>
      <c r="F116" s="83">
        <f t="shared" si="11"/>
        <v>250</v>
      </c>
      <c r="G116" s="28"/>
      <c r="H116" s="28"/>
      <c r="I116" s="40">
        <f t="shared" si="14"/>
        <v>0</v>
      </c>
      <c r="J116" s="45">
        <f t="shared" si="15"/>
        <v>0</v>
      </c>
      <c r="K116" s="31"/>
      <c r="L116" s="43"/>
      <c r="M116" s="33"/>
    </row>
    <row r="117" spans="1:13" x14ac:dyDescent="0.25">
      <c r="A117" s="34">
        <v>9.0500000000000007</v>
      </c>
      <c r="B117" s="77" t="s">
        <v>112</v>
      </c>
      <c r="C117" s="26" t="s">
        <v>41</v>
      </c>
      <c r="D117" s="82">
        <v>2</v>
      </c>
      <c r="E117" s="82">
        <v>70</v>
      </c>
      <c r="F117" s="83">
        <f t="shared" si="11"/>
        <v>140</v>
      </c>
      <c r="G117" s="28"/>
      <c r="H117" s="28"/>
      <c r="I117" s="40">
        <f t="shared" si="14"/>
        <v>0</v>
      </c>
      <c r="J117" s="45">
        <f t="shared" si="15"/>
        <v>0</v>
      </c>
      <c r="K117" s="31"/>
      <c r="L117" s="43"/>
      <c r="M117" s="33"/>
    </row>
    <row r="118" spans="1:13" x14ac:dyDescent="0.25">
      <c r="A118" s="34">
        <v>9.06</v>
      </c>
      <c r="B118" s="77" t="s">
        <v>113</v>
      </c>
      <c r="C118" s="26" t="s">
        <v>41</v>
      </c>
      <c r="D118" s="82">
        <v>0.5</v>
      </c>
      <c r="E118" s="82">
        <v>700</v>
      </c>
      <c r="F118" s="83">
        <f t="shared" si="11"/>
        <v>350</v>
      </c>
      <c r="G118" s="28"/>
      <c r="H118" s="28"/>
      <c r="I118" s="40">
        <f t="shared" si="14"/>
        <v>0</v>
      </c>
      <c r="J118" s="45">
        <f t="shared" si="15"/>
        <v>0</v>
      </c>
      <c r="K118" s="31"/>
      <c r="L118" s="43"/>
      <c r="M118" s="33"/>
    </row>
    <row r="119" spans="1:13" x14ac:dyDescent="0.25">
      <c r="A119" s="34">
        <v>9.07</v>
      </c>
      <c r="B119" s="77" t="s">
        <v>114</v>
      </c>
      <c r="C119" s="26" t="s">
        <v>41</v>
      </c>
      <c r="D119" s="82">
        <v>2</v>
      </c>
      <c r="E119" s="82">
        <v>90</v>
      </c>
      <c r="F119" s="83">
        <f t="shared" si="11"/>
        <v>180</v>
      </c>
      <c r="G119" s="28"/>
      <c r="H119" s="28"/>
      <c r="I119" s="40">
        <f t="shared" si="14"/>
        <v>0</v>
      </c>
      <c r="J119" s="45">
        <f t="shared" si="15"/>
        <v>0</v>
      </c>
      <c r="K119" s="31"/>
      <c r="L119" s="43"/>
      <c r="M119" s="33"/>
    </row>
    <row r="120" spans="1:13" x14ac:dyDescent="0.25">
      <c r="A120" s="34">
        <v>9.08</v>
      </c>
      <c r="B120" s="77" t="s">
        <v>129</v>
      </c>
      <c r="C120" s="26" t="s">
        <v>92</v>
      </c>
      <c r="D120" s="82">
        <v>5</v>
      </c>
      <c r="E120" s="82">
        <v>150</v>
      </c>
      <c r="F120" s="83">
        <f t="shared" si="11"/>
        <v>750</v>
      </c>
      <c r="G120" s="28"/>
      <c r="H120" s="28"/>
      <c r="I120" s="40">
        <f t="shared" si="14"/>
        <v>0</v>
      </c>
      <c r="J120" s="45">
        <f t="shared" si="15"/>
        <v>0</v>
      </c>
      <c r="K120" s="31"/>
      <c r="L120" s="43"/>
      <c r="M120" s="33"/>
    </row>
    <row r="121" spans="1:13" x14ac:dyDescent="0.25">
      <c r="A121" s="34">
        <v>9.09</v>
      </c>
      <c r="B121" s="77" t="s">
        <v>130</v>
      </c>
      <c r="C121" s="26" t="s">
        <v>41</v>
      </c>
      <c r="D121" s="82">
        <v>1</v>
      </c>
      <c r="E121" s="82">
        <v>385</v>
      </c>
      <c r="F121" s="83">
        <f t="shared" si="11"/>
        <v>385</v>
      </c>
      <c r="G121" s="28"/>
      <c r="H121" s="28"/>
      <c r="I121" s="40">
        <f t="shared" si="14"/>
        <v>0</v>
      </c>
      <c r="J121" s="45">
        <f t="shared" si="15"/>
        <v>0</v>
      </c>
      <c r="K121" s="31"/>
      <c r="L121" s="43"/>
      <c r="M121" s="33"/>
    </row>
    <row r="122" spans="1:13" x14ac:dyDescent="0.25">
      <c r="A122" s="34">
        <v>9.1</v>
      </c>
      <c r="B122" s="77" t="s">
        <v>131</v>
      </c>
      <c r="C122" s="26" t="s">
        <v>41</v>
      </c>
      <c r="D122" s="82">
        <v>1</v>
      </c>
      <c r="E122" s="82">
        <v>325</v>
      </c>
      <c r="F122" s="83">
        <f t="shared" si="11"/>
        <v>325</v>
      </c>
      <c r="G122" s="28"/>
      <c r="H122" s="28"/>
      <c r="I122" s="40">
        <f t="shared" si="14"/>
        <v>0</v>
      </c>
      <c r="J122" s="45">
        <f t="shared" si="15"/>
        <v>0</v>
      </c>
      <c r="K122" s="31"/>
      <c r="L122" s="43"/>
      <c r="M122" s="33"/>
    </row>
    <row r="123" spans="1:13" x14ac:dyDescent="0.25">
      <c r="A123" s="34">
        <v>9.11</v>
      </c>
      <c r="B123" s="77" t="s">
        <v>82</v>
      </c>
      <c r="C123" s="26" t="s">
        <v>33</v>
      </c>
      <c r="D123" s="82">
        <v>1</v>
      </c>
      <c r="E123" s="82">
        <v>6000</v>
      </c>
      <c r="F123" s="83">
        <f t="shared" si="11"/>
        <v>6000</v>
      </c>
      <c r="G123" s="28"/>
      <c r="H123" s="28"/>
      <c r="I123" s="40">
        <f t="shared" si="14"/>
        <v>0</v>
      </c>
      <c r="J123" s="45">
        <f t="shared" si="15"/>
        <v>0</v>
      </c>
      <c r="K123" s="31"/>
      <c r="L123" s="43"/>
      <c r="M123" s="33"/>
    </row>
    <row r="124" spans="1:13" x14ac:dyDescent="0.25">
      <c r="A124" s="34"/>
      <c r="B124" s="72" t="s">
        <v>132</v>
      </c>
      <c r="C124" s="79"/>
      <c r="D124" s="86"/>
      <c r="E124" s="86"/>
      <c r="F124" s="87">
        <f>SUM(F113:F123)</f>
        <v>26880</v>
      </c>
      <c r="G124" s="28"/>
      <c r="H124" s="28"/>
      <c r="I124" s="84"/>
      <c r="J124" s="85"/>
      <c r="K124" s="31"/>
      <c r="L124" s="43"/>
      <c r="M124" s="33"/>
    </row>
    <row r="125" spans="1:13" x14ac:dyDescent="0.25">
      <c r="A125" s="81">
        <v>10</v>
      </c>
      <c r="B125" s="72" t="s">
        <v>133</v>
      </c>
      <c r="C125" s="26"/>
      <c r="D125" s="82"/>
      <c r="E125" s="82"/>
      <c r="F125" s="83"/>
      <c r="G125" s="89"/>
      <c r="H125" s="89"/>
      <c r="I125" s="84"/>
      <c r="J125" s="85"/>
      <c r="K125" s="31"/>
      <c r="L125" s="43"/>
      <c r="M125" s="33"/>
    </row>
    <row r="126" spans="1:13" x14ac:dyDescent="0.25">
      <c r="A126" s="34">
        <v>10.01</v>
      </c>
      <c r="B126" s="77" t="s">
        <v>134</v>
      </c>
      <c r="C126" s="26" t="s">
        <v>67</v>
      </c>
      <c r="D126" s="82">
        <v>399</v>
      </c>
      <c r="E126" s="82">
        <v>1213.101629</v>
      </c>
      <c r="F126" s="90">
        <f>D126*E126</f>
        <v>484027.549971</v>
      </c>
      <c r="G126" s="89"/>
      <c r="H126" s="89"/>
      <c r="I126" s="84"/>
      <c r="J126" s="91"/>
      <c r="K126" s="31"/>
      <c r="L126" s="43"/>
      <c r="M126" s="33"/>
    </row>
    <row r="127" spans="1:13" x14ac:dyDescent="0.25">
      <c r="A127" s="34"/>
      <c r="B127" s="72" t="s">
        <v>135</v>
      </c>
      <c r="C127" s="79"/>
      <c r="D127" s="86"/>
      <c r="E127" s="86"/>
      <c r="F127" s="87">
        <f>F126</f>
        <v>484027.549971</v>
      </c>
      <c r="G127" s="89"/>
      <c r="H127" s="89"/>
      <c r="I127" s="84"/>
      <c r="J127" s="85">
        <v>0</v>
      </c>
      <c r="K127" s="31"/>
      <c r="L127" s="43"/>
      <c r="M127" s="33"/>
    </row>
    <row r="128" spans="1:13" x14ac:dyDescent="0.25">
      <c r="A128" s="81">
        <v>11</v>
      </c>
      <c r="B128" s="72" t="s">
        <v>136</v>
      </c>
      <c r="C128" s="26"/>
      <c r="D128" s="82"/>
      <c r="E128" s="82"/>
      <c r="F128" s="83"/>
      <c r="G128" s="89"/>
      <c r="H128" s="89"/>
      <c r="I128" s="84"/>
      <c r="J128" s="85"/>
      <c r="K128" s="31"/>
      <c r="L128" s="43"/>
      <c r="M128" s="33"/>
    </row>
    <row r="129" spans="1:13" x14ac:dyDescent="0.25">
      <c r="A129" s="34">
        <v>11.01</v>
      </c>
      <c r="B129" s="77" t="s">
        <v>137</v>
      </c>
      <c r="C129" s="26" t="s">
        <v>39</v>
      </c>
      <c r="D129" s="82">
        <v>250.8</v>
      </c>
      <c r="E129" s="82">
        <v>214</v>
      </c>
      <c r="F129" s="83">
        <f t="shared" si="11"/>
        <v>53671.200000000004</v>
      </c>
      <c r="G129" s="89"/>
      <c r="H129" s="89"/>
      <c r="I129" s="84"/>
      <c r="J129" s="85"/>
      <c r="K129" s="31"/>
      <c r="L129" s="43"/>
      <c r="M129" s="33"/>
    </row>
    <row r="130" spans="1:13" x14ac:dyDescent="0.25">
      <c r="A130" s="34">
        <v>11.02</v>
      </c>
      <c r="B130" s="77" t="s">
        <v>138</v>
      </c>
      <c r="C130" s="26" t="s">
        <v>39</v>
      </c>
      <c r="D130" s="82">
        <v>22.8</v>
      </c>
      <c r="E130" s="82">
        <v>950</v>
      </c>
      <c r="F130" s="83">
        <f t="shared" si="11"/>
        <v>21660</v>
      </c>
      <c r="G130" s="89"/>
      <c r="H130" s="89"/>
      <c r="I130" s="84"/>
      <c r="J130" s="85"/>
      <c r="K130" s="31"/>
      <c r="L130" s="43"/>
      <c r="M130" s="33"/>
    </row>
    <row r="131" spans="1:13" x14ac:dyDescent="0.25">
      <c r="A131" s="34">
        <v>11.03</v>
      </c>
      <c r="B131" s="77" t="s">
        <v>139</v>
      </c>
      <c r="C131" s="26" t="s">
        <v>39</v>
      </c>
      <c r="D131" s="82">
        <v>86.64</v>
      </c>
      <c r="E131" s="82">
        <v>545</v>
      </c>
      <c r="F131" s="83">
        <f t="shared" si="11"/>
        <v>47218.8</v>
      </c>
      <c r="G131" s="89"/>
      <c r="H131" s="89"/>
      <c r="I131" s="84"/>
      <c r="J131" s="85"/>
      <c r="K131" s="31"/>
      <c r="L131" s="43"/>
      <c r="M131" s="33"/>
    </row>
    <row r="132" spans="1:13" x14ac:dyDescent="0.25">
      <c r="A132" s="34">
        <v>11.04</v>
      </c>
      <c r="B132" s="77" t="s">
        <v>38</v>
      </c>
      <c r="C132" s="26" t="s">
        <v>39</v>
      </c>
      <c r="D132" s="82">
        <v>128.04</v>
      </c>
      <c r="E132" s="82">
        <v>250.00937200000001</v>
      </c>
      <c r="F132" s="83">
        <f t="shared" si="11"/>
        <v>32011.199990879999</v>
      </c>
      <c r="G132" s="89"/>
      <c r="H132" s="89"/>
      <c r="I132" s="84"/>
      <c r="J132" s="85"/>
      <c r="K132" s="31"/>
      <c r="L132" s="43"/>
      <c r="M132" s="33"/>
    </row>
    <row r="133" spans="1:13" x14ac:dyDescent="0.25">
      <c r="A133" s="34">
        <v>11.05</v>
      </c>
      <c r="B133" s="77" t="s">
        <v>140</v>
      </c>
      <c r="C133" s="26" t="s">
        <v>39</v>
      </c>
      <c r="D133" s="82">
        <v>136.80000000000001</v>
      </c>
      <c r="E133" s="82">
        <v>750</v>
      </c>
      <c r="F133" s="83">
        <f t="shared" si="11"/>
        <v>102600.00000000001</v>
      </c>
      <c r="G133" s="89"/>
      <c r="H133" s="89"/>
      <c r="I133" s="84"/>
      <c r="J133" s="85"/>
      <c r="K133" s="31"/>
      <c r="L133" s="43"/>
      <c r="M133" s="33"/>
    </row>
    <row r="134" spans="1:13" x14ac:dyDescent="0.25">
      <c r="A134" s="34"/>
      <c r="B134" s="72" t="s">
        <v>141</v>
      </c>
      <c r="C134" s="79"/>
      <c r="D134" s="86"/>
      <c r="E134" s="86"/>
      <c r="F134" s="87">
        <f>SUM(F129:F133)</f>
        <v>257161.19999088004</v>
      </c>
      <c r="G134" s="89"/>
      <c r="H134" s="89"/>
      <c r="I134" s="84"/>
      <c r="J134" s="85"/>
      <c r="K134" s="31"/>
      <c r="L134" s="78"/>
      <c r="M134" s="33"/>
    </row>
    <row r="135" spans="1:13" x14ac:dyDescent="0.25">
      <c r="A135" s="34"/>
      <c r="B135" s="72" t="s">
        <v>142</v>
      </c>
      <c r="C135" s="26"/>
      <c r="D135" s="82"/>
      <c r="E135" s="82"/>
      <c r="F135" s="83"/>
      <c r="G135" s="89"/>
      <c r="H135" s="89"/>
      <c r="I135" s="84"/>
      <c r="J135" s="85"/>
      <c r="K135" s="31"/>
      <c r="L135" s="78"/>
      <c r="M135" s="33"/>
    </row>
    <row r="136" spans="1:13" x14ac:dyDescent="0.25">
      <c r="A136" s="81">
        <v>12</v>
      </c>
      <c r="B136" s="72" t="s">
        <v>143</v>
      </c>
      <c r="C136" s="26"/>
      <c r="D136" s="82"/>
      <c r="E136" s="82"/>
      <c r="F136" s="83"/>
      <c r="G136" s="89"/>
      <c r="H136" s="89"/>
      <c r="I136" s="84"/>
      <c r="J136" s="85"/>
      <c r="K136" s="31"/>
      <c r="L136" s="43"/>
      <c r="M136" s="33"/>
    </row>
    <row r="137" spans="1:13" x14ac:dyDescent="0.25">
      <c r="A137" s="34">
        <v>12.01</v>
      </c>
      <c r="B137" s="77" t="s">
        <v>144</v>
      </c>
      <c r="C137" s="26" t="s">
        <v>67</v>
      </c>
      <c r="D137" s="82">
        <v>840</v>
      </c>
      <c r="E137" s="82">
        <v>355.65146399999998</v>
      </c>
      <c r="F137" s="83">
        <f t="shared" si="11"/>
        <v>298747.22975999996</v>
      </c>
      <c r="G137" s="89">
        <v>840</v>
      </c>
      <c r="H137" s="89"/>
      <c r="I137" s="40">
        <f>G137+H137</f>
        <v>840</v>
      </c>
      <c r="J137" s="45">
        <f>I137/D137</f>
        <v>1</v>
      </c>
      <c r="K137" s="92">
        <f>G137*E137</f>
        <v>298747.22975999996</v>
      </c>
      <c r="L137" s="43">
        <f>H137*E137</f>
        <v>0</v>
      </c>
      <c r="M137" s="33">
        <f t="shared" ref="M137:M148" si="16">K137+L137</f>
        <v>298747.22975999996</v>
      </c>
    </row>
    <row r="138" spans="1:13" x14ac:dyDescent="0.25">
      <c r="A138" s="34"/>
      <c r="B138" s="72" t="s">
        <v>145</v>
      </c>
      <c r="C138" s="79"/>
      <c r="D138" s="86"/>
      <c r="E138" s="86"/>
      <c r="F138" s="87">
        <f>F137</f>
        <v>298747.22975999996</v>
      </c>
      <c r="G138" s="89"/>
      <c r="H138" s="89"/>
      <c r="I138" s="84"/>
      <c r="J138" s="85"/>
      <c r="K138" s="93">
        <f>SUM(K137)</f>
        <v>298747.22975999996</v>
      </c>
      <c r="L138" s="71">
        <f>SUM(L137)</f>
        <v>0</v>
      </c>
      <c r="M138" s="57">
        <f t="shared" si="16"/>
        <v>298747.22975999996</v>
      </c>
    </row>
    <row r="139" spans="1:13" x14ac:dyDescent="0.25">
      <c r="A139" s="81">
        <v>13</v>
      </c>
      <c r="B139" s="72" t="s">
        <v>136</v>
      </c>
      <c r="C139" s="26"/>
      <c r="D139" s="82"/>
      <c r="E139" s="82"/>
      <c r="F139" s="83"/>
      <c r="G139" s="89"/>
      <c r="H139" s="89"/>
      <c r="I139" s="84"/>
      <c r="J139" s="85"/>
      <c r="K139" s="31"/>
      <c r="L139" s="43"/>
      <c r="M139" s="33"/>
    </row>
    <row r="140" spans="1:13" x14ac:dyDescent="0.25">
      <c r="A140" s="34">
        <v>13.01</v>
      </c>
      <c r="B140" s="77" t="s">
        <v>146</v>
      </c>
      <c r="C140" s="26" t="s">
        <v>39</v>
      </c>
      <c r="D140" s="82">
        <v>528</v>
      </c>
      <c r="E140" s="82">
        <v>214</v>
      </c>
      <c r="F140" s="83">
        <f t="shared" si="11"/>
        <v>112992</v>
      </c>
      <c r="G140" s="89"/>
      <c r="H140" s="89">
        <f>D140</f>
        <v>528</v>
      </c>
      <c r="I140" s="40">
        <f>G140+H140</f>
        <v>528</v>
      </c>
      <c r="J140" s="45">
        <f>I140/D140</f>
        <v>1</v>
      </c>
      <c r="K140" s="31"/>
      <c r="L140" s="43">
        <f>H140*E140</f>
        <v>112992</v>
      </c>
      <c r="M140" s="33">
        <f t="shared" si="16"/>
        <v>112992</v>
      </c>
    </row>
    <row r="141" spans="1:13" x14ac:dyDescent="0.25">
      <c r="A141" s="34">
        <v>13.02</v>
      </c>
      <c r="B141" s="77" t="s">
        <v>138</v>
      </c>
      <c r="C141" s="26" t="s">
        <v>39</v>
      </c>
      <c r="D141" s="82">
        <v>48</v>
      </c>
      <c r="E141" s="82">
        <v>950</v>
      </c>
      <c r="F141" s="83">
        <f t="shared" si="11"/>
        <v>45600</v>
      </c>
      <c r="G141" s="89"/>
      <c r="H141" s="89">
        <f>D141</f>
        <v>48</v>
      </c>
      <c r="I141" s="40">
        <f>G141+H141</f>
        <v>48</v>
      </c>
      <c r="J141" s="45">
        <f>I141/D141</f>
        <v>1</v>
      </c>
      <c r="K141" s="31"/>
      <c r="L141" s="43">
        <f t="shared" ref="L141:L147" si="17">H141*E141</f>
        <v>45600</v>
      </c>
      <c r="M141" s="33">
        <f t="shared" si="16"/>
        <v>45600</v>
      </c>
    </row>
    <row r="142" spans="1:13" x14ac:dyDescent="0.25">
      <c r="A142" s="34">
        <v>13.03</v>
      </c>
      <c r="B142" s="77" t="s">
        <v>147</v>
      </c>
      <c r="C142" s="26" t="s">
        <v>39</v>
      </c>
      <c r="D142" s="82">
        <v>182.4</v>
      </c>
      <c r="E142" s="82">
        <v>545</v>
      </c>
      <c r="F142" s="83">
        <f t="shared" si="11"/>
        <v>99408</v>
      </c>
      <c r="G142" s="89"/>
      <c r="H142" s="89">
        <f>D142</f>
        <v>182.4</v>
      </c>
      <c r="I142" s="40">
        <f>G142+H142</f>
        <v>182.4</v>
      </c>
      <c r="J142" s="45">
        <f>I142/D142</f>
        <v>1</v>
      </c>
      <c r="K142" s="31"/>
      <c r="L142" s="43">
        <f t="shared" si="17"/>
        <v>99408</v>
      </c>
      <c r="M142" s="33">
        <f t="shared" si="16"/>
        <v>99408</v>
      </c>
    </row>
    <row r="143" spans="1:13" x14ac:dyDescent="0.25">
      <c r="A143" s="34">
        <v>13.04</v>
      </c>
      <c r="B143" s="77" t="s">
        <v>148</v>
      </c>
      <c r="C143" s="26" t="s">
        <v>39</v>
      </c>
      <c r="D143" s="82">
        <v>269.57</v>
      </c>
      <c r="E143" s="82">
        <v>250</v>
      </c>
      <c r="F143" s="83">
        <f>D143*E143-0.5</f>
        <v>67392</v>
      </c>
      <c r="G143" s="89"/>
      <c r="H143" s="89">
        <f>D143</f>
        <v>269.57</v>
      </c>
      <c r="I143" s="40">
        <f>G143+H143</f>
        <v>269.57</v>
      </c>
      <c r="J143" s="45">
        <f>I143/D143</f>
        <v>1</v>
      </c>
      <c r="K143" s="31"/>
      <c r="L143" s="43">
        <f t="shared" si="17"/>
        <v>67392.5</v>
      </c>
      <c r="M143" s="33">
        <f t="shared" si="16"/>
        <v>67392.5</v>
      </c>
    </row>
    <row r="144" spans="1:13" x14ac:dyDescent="0.25">
      <c r="A144" s="34">
        <v>13.05</v>
      </c>
      <c r="B144" s="77" t="s">
        <v>149</v>
      </c>
      <c r="C144" s="26" t="s">
        <v>39</v>
      </c>
      <c r="D144" s="82">
        <v>288</v>
      </c>
      <c r="E144" s="82">
        <v>750</v>
      </c>
      <c r="F144" s="83">
        <f>D144*E144</f>
        <v>216000</v>
      </c>
      <c r="G144" s="89"/>
      <c r="H144" s="89">
        <f>D144</f>
        <v>288</v>
      </c>
      <c r="I144" s="40">
        <f>G144+H144</f>
        <v>288</v>
      </c>
      <c r="J144" s="45">
        <f>I144/D144</f>
        <v>1</v>
      </c>
      <c r="K144" s="31"/>
      <c r="L144" s="43">
        <f t="shared" si="17"/>
        <v>216000</v>
      </c>
      <c r="M144" s="33">
        <f t="shared" si="16"/>
        <v>216000</v>
      </c>
    </row>
    <row r="145" spans="1:13" x14ac:dyDescent="0.25">
      <c r="A145" s="34"/>
      <c r="B145" s="72" t="s">
        <v>141</v>
      </c>
      <c r="C145" s="79"/>
      <c r="D145" s="86"/>
      <c r="E145" s="86"/>
      <c r="F145" s="87">
        <f>SUM(F140:F144)</f>
        <v>541392</v>
      </c>
      <c r="G145" s="89"/>
      <c r="H145" s="89"/>
      <c r="I145" s="40"/>
      <c r="J145" s="45"/>
      <c r="K145" s="31"/>
      <c r="L145" s="71">
        <f>SUM(L140:L144)</f>
        <v>541392.5</v>
      </c>
      <c r="M145" s="57">
        <f t="shared" si="16"/>
        <v>541392.5</v>
      </c>
    </row>
    <row r="146" spans="1:13" x14ac:dyDescent="0.25">
      <c r="A146" s="34"/>
      <c r="B146" s="72"/>
      <c r="C146" s="79"/>
      <c r="D146" s="86"/>
      <c r="E146" s="86"/>
      <c r="F146" s="87"/>
      <c r="G146" s="89"/>
      <c r="H146" s="89"/>
      <c r="I146" s="40"/>
      <c r="J146" s="45"/>
      <c r="K146" s="31"/>
      <c r="L146" s="43"/>
      <c r="M146" s="33"/>
    </row>
    <row r="147" spans="1:13" x14ac:dyDescent="0.25">
      <c r="A147" s="81">
        <v>14</v>
      </c>
      <c r="B147" s="72" t="s">
        <v>150</v>
      </c>
      <c r="C147" s="26" t="s">
        <v>41</v>
      </c>
      <c r="D147" s="82">
        <v>300</v>
      </c>
      <c r="E147" s="82">
        <v>2548</v>
      </c>
      <c r="F147" s="83">
        <f>D147*E147</f>
        <v>764400</v>
      </c>
      <c r="G147" s="89"/>
      <c r="H147" s="89">
        <v>200</v>
      </c>
      <c r="I147" s="40">
        <f>G147+H147</f>
        <v>200</v>
      </c>
      <c r="J147" s="45">
        <f>I147/D147</f>
        <v>0.66666666666666663</v>
      </c>
      <c r="K147" s="31"/>
      <c r="L147" s="43">
        <f t="shared" si="17"/>
        <v>509600</v>
      </c>
      <c r="M147" s="33">
        <f t="shared" si="16"/>
        <v>509600</v>
      </c>
    </row>
    <row r="148" spans="1:13" x14ac:dyDescent="0.25">
      <c r="A148" s="34"/>
      <c r="B148" s="72" t="s">
        <v>151</v>
      </c>
      <c r="C148" s="79"/>
      <c r="D148" s="86"/>
      <c r="E148" s="86"/>
      <c r="F148" s="87">
        <f>F147</f>
        <v>764400</v>
      </c>
      <c r="G148" s="89"/>
      <c r="H148" s="89"/>
      <c r="I148" s="84"/>
      <c r="J148" s="85"/>
      <c r="K148" s="31"/>
      <c r="L148" s="71">
        <f>SUM(L147)</f>
        <v>509600</v>
      </c>
      <c r="M148" s="57">
        <f t="shared" si="16"/>
        <v>509600</v>
      </c>
    </row>
    <row r="149" spans="1:13" x14ac:dyDescent="0.25">
      <c r="A149" s="81">
        <v>15</v>
      </c>
      <c r="B149" s="72" t="s">
        <v>152</v>
      </c>
      <c r="C149" s="26"/>
      <c r="D149" s="82"/>
      <c r="E149" s="82"/>
      <c r="F149" s="83"/>
      <c r="G149" s="89"/>
      <c r="H149" s="89"/>
      <c r="I149" s="84"/>
      <c r="J149" s="85"/>
      <c r="K149" s="31"/>
      <c r="L149" s="43"/>
      <c r="M149" s="33"/>
    </row>
    <row r="150" spans="1:13" x14ac:dyDescent="0.25">
      <c r="A150" s="34">
        <v>15.01</v>
      </c>
      <c r="B150" s="77" t="s">
        <v>153</v>
      </c>
      <c r="C150" s="26" t="s">
        <v>41</v>
      </c>
      <c r="D150" s="82">
        <v>5</v>
      </c>
      <c r="E150" s="82">
        <v>4282</v>
      </c>
      <c r="F150" s="83">
        <f>D150*E150</f>
        <v>21410</v>
      </c>
      <c r="G150" s="89"/>
      <c r="H150" s="89"/>
      <c r="I150" s="84"/>
      <c r="J150" s="85"/>
      <c r="K150" s="31"/>
      <c r="L150" s="43"/>
      <c r="M150" s="33"/>
    </row>
    <row r="151" spans="1:13" x14ac:dyDescent="0.25">
      <c r="A151" s="34">
        <v>15.02</v>
      </c>
      <c r="B151" s="77" t="s">
        <v>154</v>
      </c>
      <c r="C151" s="26" t="s">
        <v>41</v>
      </c>
      <c r="D151" s="82">
        <v>5</v>
      </c>
      <c r="E151" s="82">
        <v>900</v>
      </c>
      <c r="F151" s="83">
        <f>D151*E151</f>
        <v>4500</v>
      </c>
      <c r="G151" s="89"/>
      <c r="H151" s="89"/>
      <c r="I151" s="84"/>
      <c r="J151" s="85"/>
      <c r="K151" s="31"/>
      <c r="L151" s="43"/>
      <c r="M151" s="33"/>
    </row>
    <row r="152" spans="1:13" x14ac:dyDescent="0.25">
      <c r="A152" s="58"/>
      <c r="B152" s="94" t="s">
        <v>155</v>
      </c>
      <c r="C152" s="95"/>
      <c r="D152" s="96"/>
      <c r="E152" s="96"/>
      <c r="F152" s="97">
        <f>SUM(F150:F151)</f>
        <v>25910</v>
      </c>
      <c r="G152" s="98"/>
      <c r="H152" s="98"/>
      <c r="I152" s="99"/>
      <c r="J152" s="100"/>
      <c r="K152" s="101"/>
      <c r="L152" s="43"/>
      <c r="M152" s="102"/>
    </row>
    <row r="153" spans="1:13" x14ac:dyDescent="0.25">
      <c r="A153" s="103"/>
      <c r="B153" s="104"/>
      <c r="C153" s="105"/>
      <c r="D153" s="106"/>
      <c r="E153" s="106"/>
      <c r="F153" s="107"/>
      <c r="G153" s="108"/>
      <c r="H153" s="108"/>
      <c r="I153" s="109"/>
      <c r="J153" s="110"/>
      <c r="K153" s="111"/>
      <c r="L153" s="112"/>
      <c r="M153" s="108"/>
    </row>
    <row r="154" spans="1:13" x14ac:dyDescent="0.25">
      <c r="A154" s="103"/>
      <c r="B154" s="104"/>
      <c r="C154" s="105"/>
      <c r="D154" s="106"/>
      <c r="E154" s="106"/>
      <c r="F154" s="107"/>
      <c r="G154" s="108"/>
      <c r="H154" s="108"/>
      <c r="I154" s="109"/>
      <c r="J154" s="110"/>
      <c r="K154" s="111"/>
      <c r="L154" s="112"/>
      <c r="M154" s="108"/>
    </row>
    <row r="155" spans="1:13" x14ac:dyDescent="0.25">
      <c r="A155" s="103"/>
      <c r="B155" s="104"/>
      <c r="C155" s="105"/>
      <c r="D155" s="106"/>
      <c r="E155" s="106"/>
      <c r="F155" s="107"/>
      <c r="G155" s="108"/>
      <c r="H155" s="108"/>
      <c r="I155" s="109"/>
      <c r="J155" s="110"/>
      <c r="K155" s="111"/>
      <c r="L155" s="112"/>
      <c r="M155" s="108"/>
    </row>
    <row r="156" spans="1:13" x14ac:dyDescent="0.25">
      <c r="A156" s="103"/>
      <c r="B156" s="104"/>
      <c r="C156" s="105"/>
      <c r="D156" s="106"/>
      <c r="E156" s="106"/>
      <c r="F156" s="107"/>
      <c r="G156" s="108"/>
      <c r="H156" s="108"/>
      <c r="I156" s="109"/>
      <c r="J156" s="110"/>
      <c r="K156" s="111"/>
      <c r="L156" s="112"/>
      <c r="M156" s="108"/>
    </row>
    <row r="157" spans="1:13" x14ac:dyDescent="0.25">
      <c r="A157" s="103"/>
      <c r="B157" s="104"/>
      <c r="C157" s="105"/>
      <c r="D157" s="106"/>
      <c r="E157" s="106"/>
      <c r="F157" s="107"/>
      <c r="G157" s="108"/>
      <c r="H157" s="108"/>
      <c r="I157" s="109"/>
      <c r="J157" s="110"/>
      <c r="K157" s="111"/>
      <c r="L157" s="112"/>
      <c r="M157" s="108"/>
    </row>
    <row r="158" spans="1:13" x14ac:dyDescent="0.25">
      <c r="A158" s="103"/>
      <c r="B158" s="104"/>
      <c r="C158" s="105"/>
      <c r="D158" s="106"/>
      <c r="E158" s="106"/>
      <c r="F158" s="107"/>
      <c r="G158" s="108"/>
      <c r="H158" s="108"/>
      <c r="I158" s="109"/>
      <c r="J158" s="110"/>
      <c r="K158" s="111"/>
      <c r="L158" s="112"/>
      <c r="M158" s="108"/>
    </row>
    <row r="159" spans="1:13" x14ac:dyDescent="0.25">
      <c r="A159" s="103"/>
      <c r="B159" s="104"/>
      <c r="C159" s="105"/>
      <c r="D159" s="106"/>
      <c r="E159" s="106"/>
      <c r="F159" s="107"/>
      <c r="G159" s="108"/>
      <c r="H159" s="108"/>
      <c r="I159" s="109"/>
      <c r="J159" s="110"/>
      <c r="K159" s="111"/>
      <c r="L159" s="112"/>
      <c r="M159" s="108"/>
    </row>
    <row r="160" spans="1:13" x14ac:dyDescent="0.25">
      <c r="A160" s="103"/>
      <c r="B160" s="104"/>
      <c r="C160" s="105"/>
      <c r="D160" s="106"/>
      <c r="E160" s="106"/>
      <c r="F160" s="107"/>
      <c r="G160" s="108"/>
      <c r="H160" s="108"/>
      <c r="I160" s="109"/>
      <c r="J160" s="110"/>
      <c r="K160" s="111"/>
      <c r="L160" s="112"/>
      <c r="M160" s="108"/>
    </row>
    <row r="161" spans="1:13" x14ac:dyDescent="0.25">
      <c r="A161" s="103"/>
      <c r="B161" s="104"/>
      <c r="C161" s="105"/>
      <c r="D161" s="106"/>
      <c r="E161" s="106"/>
      <c r="F161" s="107"/>
      <c r="G161" s="108"/>
      <c r="H161" s="108"/>
      <c r="I161" s="109"/>
      <c r="J161" s="110"/>
      <c r="K161" s="111"/>
      <c r="L161" s="112"/>
      <c r="M161" s="108"/>
    </row>
    <row r="162" spans="1:13" x14ac:dyDescent="0.25">
      <c r="A162" s="103"/>
      <c r="B162" s="104"/>
      <c r="C162" s="105"/>
      <c r="D162" s="106"/>
      <c r="E162" s="106"/>
      <c r="F162" s="107"/>
      <c r="G162" s="108"/>
      <c r="H162" s="108"/>
      <c r="I162" s="109"/>
      <c r="J162" s="110"/>
      <c r="K162" s="111"/>
      <c r="L162" s="112"/>
      <c r="M162" s="108"/>
    </row>
    <row r="163" spans="1:13" x14ac:dyDescent="0.25">
      <c r="A163" s="103"/>
      <c r="B163" s="104"/>
      <c r="C163" s="105"/>
      <c r="D163" s="106"/>
      <c r="E163" s="106"/>
      <c r="F163" s="107"/>
      <c r="G163" s="108"/>
      <c r="H163" s="108"/>
      <c r="I163" s="109"/>
      <c r="J163" s="110"/>
      <c r="K163" s="111"/>
      <c r="L163" s="112"/>
      <c r="M163" s="108"/>
    </row>
    <row r="164" spans="1:13" x14ac:dyDescent="0.25">
      <c r="A164" s="103"/>
      <c r="B164" s="104"/>
      <c r="C164" s="105"/>
      <c r="D164" s="106"/>
      <c r="E164" s="106"/>
      <c r="F164" s="107"/>
      <c r="G164" s="108"/>
      <c r="H164" s="108"/>
      <c r="I164" s="109"/>
      <c r="J164" s="110"/>
      <c r="K164" s="111"/>
      <c r="L164" s="112"/>
      <c r="M164" s="108"/>
    </row>
    <row r="165" spans="1:13" x14ac:dyDescent="0.25">
      <c r="A165" s="103"/>
      <c r="B165" s="104"/>
      <c r="C165" s="105"/>
      <c r="D165" s="106"/>
      <c r="E165" s="106"/>
      <c r="F165" s="107"/>
      <c r="G165" s="108"/>
      <c r="H165" s="108"/>
      <c r="I165" s="109"/>
      <c r="J165" s="110"/>
      <c r="K165" s="111"/>
      <c r="L165" s="112"/>
      <c r="M165" s="108"/>
    </row>
    <row r="166" spans="1:13" x14ac:dyDescent="0.25">
      <c r="A166" s="103"/>
      <c r="B166" s="104"/>
      <c r="C166" s="105"/>
      <c r="D166" s="106"/>
      <c r="E166" s="106"/>
      <c r="F166" s="107"/>
      <c r="G166" s="108"/>
      <c r="H166" s="108"/>
      <c r="I166" s="109"/>
      <c r="J166" s="110"/>
      <c r="K166" s="111"/>
      <c r="L166" s="112"/>
      <c r="M166" s="108"/>
    </row>
    <row r="167" spans="1:13" x14ac:dyDescent="0.25">
      <c r="A167" s="103"/>
      <c r="B167" s="104"/>
      <c r="C167" s="105"/>
      <c r="D167" s="106"/>
      <c r="E167" s="106"/>
      <c r="F167" s="107"/>
      <c r="G167" s="108"/>
      <c r="H167" s="108"/>
      <c r="I167" s="109"/>
      <c r="J167" s="110"/>
      <c r="K167" s="111"/>
      <c r="L167" s="112"/>
      <c r="M167" s="108"/>
    </row>
    <row r="168" spans="1:13" x14ac:dyDescent="0.25">
      <c r="A168" s="103"/>
      <c r="B168" s="104"/>
      <c r="C168" s="105"/>
      <c r="D168" s="106"/>
      <c r="E168" s="106"/>
      <c r="F168" s="107"/>
      <c r="G168" s="108"/>
      <c r="H168" s="108"/>
      <c r="I168" s="109"/>
      <c r="J168" s="110"/>
      <c r="K168" s="111"/>
      <c r="L168" s="112"/>
      <c r="M168" s="108"/>
    </row>
    <row r="169" spans="1:13" x14ac:dyDescent="0.25">
      <c r="A169" s="103"/>
      <c r="B169" s="104"/>
      <c r="C169" s="105"/>
      <c r="D169" s="106"/>
      <c r="E169" s="106"/>
      <c r="F169" s="107"/>
      <c r="G169" s="108"/>
      <c r="H169" s="108"/>
      <c r="I169" s="109"/>
      <c r="J169" s="110"/>
      <c r="K169" s="111"/>
      <c r="L169" s="112"/>
      <c r="M169" s="108"/>
    </row>
    <row r="170" spans="1:13" x14ac:dyDescent="0.25">
      <c r="A170" s="103"/>
      <c r="B170" s="104"/>
      <c r="C170" s="105"/>
      <c r="D170" s="106"/>
      <c r="E170" s="106"/>
      <c r="F170" s="107"/>
      <c r="G170" s="108"/>
      <c r="H170" s="108"/>
      <c r="I170" s="109"/>
      <c r="J170" s="110"/>
      <c r="K170" s="111"/>
      <c r="L170" s="112"/>
      <c r="M170" s="108"/>
    </row>
    <row r="171" spans="1:13" x14ac:dyDescent="0.25">
      <c r="A171" s="103"/>
      <c r="B171" s="104"/>
      <c r="C171" s="105"/>
      <c r="D171" s="106"/>
      <c r="E171" s="106"/>
      <c r="F171" s="107"/>
      <c r="G171" s="108"/>
      <c r="H171" s="108"/>
      <c r="I171" s="109"/>
      <c r="J171" s="110"/>
      <c r="K171" s="111"/>
      <c r="L171" s="112"/>
      <c r="M171" s="108"/>
    </row>
    <row r="172" spans="1:13" x14ac:dyDescent="0.25">
      <c r="A172" s="103"/>
      <c r="B172" s="104"/>
      <c r="C172" s="105"/>
      <c r="D172" s="106"/>
      <c r="E172" s="106"/>
      <c r="F172" s="107"/>
      <c r="G172" s="108"/>
      <c r="H172" s="108"/>
      <c r="I172" s="109"/>
      <c r="J172" s="110"/>
      <c r="K172" s="111"/>
      <c r="L172" s="112"/>
      <c r="M172" s="108"/>
    </row>
    <row r="173" spans="1:13" x14ac:dyDescent="0.25">
      <c r="A173" s="103"/>
      <c r="B173" s="104"/>
      <c r="C173" s="105"/>
      <c r="D173" s="106"/>
      <c r="E173" s="106"/>
      <c r="F173" s="107"/>
      <c r="G173" s="108"/>
      <c r="H173" s="108"/>
      <c r="I173" s="109"/>
      <c r="J173" s="110"/>
      <c r="K173" s="111"/>
      <c r="L173" s="112"/>
      <c r="M173" s="108"/>
    </row>
    <row r="174" spans="1:13" x14ac:dyDescent="0.25">
      <c r="A174" s="103"/>
      <c r="B174" s="104"/>
      <c r="C174" s="105"/>
      <c r="D174" s="106"/>
      <c r="E174" s="106"/>
      <c r="F174" s="107"/>
      <c r="G174" s="108"/>
      <c r="H174" s="108"/>
      <c r="I174" s="109"/>
      <c r="J174" s="110"/>
      <c r="K174" s="111"/>
      <c r="L174" s="112"/>
      <c r="M174" s="108"/>
    </row>
    <row r="175" spans="1:13" x14ac:dyDescent="0.25">
      <c r="A175" s="103"/>
      <c r="B175" s="104"/>
      <c r="C175" s="105"/>
      <c r="D175" s="106"/>
      <c r="E175" s="106"/>
      <c r="F175" s="107"/>
      <c r="G175" s="108"/>
      <c r="H175" s="108"/>
      <c r="I175" s="109"/>
      <c r="J175" s="110"/>
      <c r="K175" s="111"/>
      <c r="L175" s="112"/>
      <c r="M175" s="108"/>
    </row>
    <row r="176" spans="1:13" x14ac:dyDescent="0.25">
      <c r="A176" s="103"/>
      <c r="B176" s="104"/>
      <c r="C176" s="105"/>
      <c r="D176" s="106"/>
      <c r="E176" s="106"/>
      <c r="F176" s="107"/>
      <c r="G176" s="108"/>
      <c r="H176" s="108"/>
      <c r="I176" s="109"/>
      <c r="J176" s="110"/>
      <c r="K176" s="111"/>
      <c r="L176" s="112"/>
      <c r="M176" s="108"/>
    </row>
    <row r="177" spans="1:13" x14ac:dyDescent="0.25">
      <c r="A177" s="103"/>
      <c r="B177" s="104"/>
      <c r="C177" s="105"/>
      <c r="D177" s="106"/>
      <c r="E177" s="106"/>
      <c r="F177" s="107"/>
      <c r="G177" s="108"/>
      <c r="H177" s="108"/>
      <c r="I177" s="109"/>
      <c r="J177" s="110"/>
      <c r="K177" s="111"/>
      <c r="L177" s="112"/>
      <c r="M177" s="108"/>
    </row>
    <row r="178" spans="1:13" x14ac:dyDescent="0.25">
      <c r="A178" s="103"/>
      <c r="B178" s="104"/>
      <c r="C178" s="105"/>
      <c r="D178" s="106"/>
      <c r="E178" s="106"/>
      <c r="F178" s="107"/>
      <c r="G178" s="108"/>
      <c r="H178" s="108"/>
      <c r="I178" s="109"/>
      <c r="J178" s="110"/>
      <c r="K178" s="111"/>
      <c r="L178" s="112"/>
      <c r="M178" s="108"/>
    </row>
    <row r="179" spans="1:13" x14ac:dyDescent="0.25">
      <c r="A179" s="103"/>
      <c r="B179" s="104"/>
      <c r="C179" s="105"/>
      <c r="D179" s="106"/>
      <c r="E179" s="106"/>
      <c r="F179" s="107"/>
      <c r="G179" s="108"/>
      <c r="H179" s="108"/>
      <c r="I179" s="109"/>
      <c r="J179" s="110"/>
      <c r="K179" s="111"/>
      <c r="L179" s="112"/>
      <c r="M179" s="108"/>
    </row>
    <row r="180" spans="1:13" x14ac:dyDescent="0.25">
      <c r="A180" s="103"/>
      <c r="B180" s="104"/>
      <c r="C180" s="105"/>
      <c r="D180" s="106"/>
      <c r="E180" s="106"/>
      <c r="F180" s="107"/>
      <c r="G180" s="108"/>
      <c r="H180" s="108"/>
      <c r="I180" s="109"/>
      <c r="J180" s="110"/>
      <c r="K180" s="111"/>
      <c r="L180" s="112"/>
      <c r="M180" s="108"/>
    </row>
    <row r="181" spans="1:13" x14ac:dyDescent="0.25">
      <c r="A181" s="103"/>
      <c r="B181" s="104"/>
      <c r="C181" s="105"/>
      <c r="D181" s="106"/>
      <c r="E181" s="106"/>
      <c r="F181" s="107"/>
      <c r="G181" s="108"/>
      <c r="H181" s="108"/>
      <c r="I181" s="109"/>
      <c r="J181" s="110"/>
      <c r="K181" s="111"/>
      <c r="L181" s="112"/>
      <c r="M181" s="108"/>
    </row>
    <row r="182" spans="1:13" x14ac:dyDescent="0.25">
      <c r="A182" s="103"/>
      <c r="B182" s="104"/>
      <c r="C182" s="105"/>
      <c r="D182" s="106"/>
      <c r="E182" s="106"/>
      <c r="F182" s="107"/>
      <c r="G182" s="108"/>
      <c r="H182" s="108"/>
      <c r="I182" s="109"/>
      <c r="J182" s="110"/>
      <c r="K182" s="111"/>
      <c r="L182" s="112"/>
      <c r="M182" s="108"/>
    </row>
    <row r="183" spans="1:13" x14ac:dyDescent="0.25">
      <c r="A183" s="103"/>
      <c r="B183" s="104"/>
      <c r="C183" s="105"/>
      <c r="D183" s="106"/>
      <c r="E183" s="106"/>
      <c r="F183" s="107"/>
      <c r="G183" s="108"/>
      <c r="H183" s="108"/>
      <c r="I183" s="109"/>
      <c r="J183" s="110"/>
      <c r="K183" s="111"/>
      <c r="L183" s="112"/>
      <c r="M183" s="108"/>
    </row>
    <row r="184" spans="1:13" x14ac:dyDescent="0.25">
      <c r="A184" s="103"/>
      <c r="B184" s="104"/>
      <c r="C184" s="105"/>
      <c r="D184" s="106"/>
      <c r="E184" s="106"/>
      <c r="F184" s="107"/>
      <c r="G184" s="108"/>
      <c r="H184" s="108"/>
      <c r="I184" s="109"/>
      <c r="J184" s="110"/>
      <c r="K184" s="111"/>
      <c r="L184" s="112"/>
      <c r="M184" s="108"/>
    </row>
    <row r="185" spans="1:13" x14ac:dyDescent="0.25">
      <c r="A185" s="103"/>
      <c r="B185" s="104"/>
      <c r="C185" s="105"/>
      <c r="D185" s="106"/>
      <c r="E185" s="106"/>
      <c r="F185" s="107"/>
      <c r="G185" s="108"/>
      <c r="H185" s="108"/>
      <c r="I185" s="109"/>
      <c r="J185" s="110"/>
      <c r="K185" s="111"/>
      <c r="L185" s="112"/>
      <c r="M185" s="108"/>
    </row>
    <row r="186" spans="1:13" x14ac:dyDescent="0.25">
      <c r="A186" s="103"/>
      <c r="B186" s="104"/>
      <c r="C186" s="105"/>
      <c r="D186" s="106"/>
      <c r="E186" s="106"/>
      <c r="F186" s="107"/>
      <c r="G186" s="108"/>
      <c r="H186" s="108"/>
      <c r="I186" s="109"/>
      <c r="J186" s="110"/>
      <c r="K186" s="111"/>
      <c r="L186" s="112"/>
      <c r="M186" s="108"/>
    </row>
    <row r="187" spans="1:13" x14ac:dyDescent="0.25">
      <c r="A187" s="103"/>
      <c r="B187" s="104"/>
      <c r="C187" s="105"/>
      <c r="D187" s="106"/>
      <c r="E187" s="106"/>
      <c r="F187" s="107"/>
      <c r="G187" s="108"/>
      <c r="H187" s="108"/>
      <c r="I187" s="109"/>
      <c r="J187" s="110"/>
      <c r="K187" s="111"/>
      <c r="L187" s="112"/>
      <c r="M187" s="108"/>
    </row>
    <row r="188" spans="1:13" x14ac:dyDescent="0.25">
      <c r="A188" s="103"/>
      <c r="B188" s="104"/>
      <c r="C188" s="105"/>
      <c r="D188" s="106"/>
      <c r="E188" s="106"/>
      <c r="F188" s="107"/>
      <c r="G188" s="108"/>
      <c r="H188" s="108"/>
      <c r="I188" s="109"/>
      <c r="J188" s="110"/>
      <c r="K188" s="111"/>
      <c r="L188" s="112"/>
      <c r="M188" s="108"/>
    </row>
    <row r="189" spans="1:13" x14ac:dyDescent="0.25">
      <c r="A189" s="103"/>
      <c r="B189" s="104"/>
      <c r="C189" s="105"/>
      <c r="D189" s="106"/>
      <c r="E189" s="106"/>
      <c r="F189" s="107"/>
      <c r="G189" s="108"/>
      <c r="H189" s="108"/>
      <c r="I189" s="109"/>
      <c r="J189" s="110"/>
      <c r="K189" s="111"/>
      <c r="L189" s="112"/>
      <c r="M189" s="108"/>
    </row>
    <row r="190" spans="1:13" x14ac:dyDescent="0.25">
      <c r="A190" s="103"/>
      <c r="B190" s="104"/>
      <c r="C190" s="105"/>
      <c r="D190" s="106"/>
      <c r="E190" s="106"/>
      <c r="F190" s="107"/>
      <c r="G190" s="108"/>
      <c r="H190" s="108"/>
      <c r="I190" s="109"/>
      <c r="J190" s="110"/>
      <c r="K190" s="111"/>
      <c r="L190" s="112"/>
      <c r="M190" s="108"/>
    </row>
    <row r="191" spans="1:13" x14ac:dyDescent="0.25">
      <c r="A191" s="103"/>
      <c r="B191" s="104"/>
      <c r="C191" s="105"/>
      <c r="D191" s="106"/>
      <c r="E191" s="106"/>
      <c r="F191" s="107"/>
      <c r="G191" s="108"/>
      <c r="H191" s="108"/>
      <c r="I191" s="109"/>
      <c r="J191" s="110"/>
      <c r="K191" s="111"/>
      <c r="L191" s="112"/>
      <c r="M191" s="108"/>
    </row>
    <row r="192" spans="1:13" x14ac:dyDescent="0.25">
      <c r="A192" s="103"/>
      <c r="B192" s="104"/>
      <c r="C192" s="105"/>
      <c r="D192" s="106"/>
      <c r="E192" s="106"/>
      <c r="F192" s="107"/>
      <c r="G192" s="108"/>
      <c r="H192" s="108"/>
      <c r="I192" s="109"/>
      <c r="J192" s="110"/>
      <c r="K192" s="111"/>
      <c r="L192" s="112"/>
      <c r="M192" s="108"/>
    </row>
    <row r="193" spans="1:13" x14ac:dyDescent="0.25">
      <c r="A193" s="103"/>
      <c r="B193" s="104"/>
      <c r="C193" s="105"/>
      <c r="D193" s="106"/>
      <c r="E193" s="106"/>
      <c r="F193" s="107"/>
      <c r="G193" s="108"/>
      <c r="H193" s="108"/>
      <c r="I193" s="109"/>
      <c r="J193" s="110"/>
      <c r="K193" s="111"/>
      <c r="L193" s="112"/>
      <c r="M193" s="108"/>
    </row>
    <row r="194" spans="1:13" x14ac:dyDescent="0.25">
      <c r="A194" s="103"/>
      <c r="B194" s="104"/>
      <c r="C194" s="105"/>
      <c r="D194" s="106"/>
      <c r="E194" s="106"/>
      <c r="F194" s="107"/>
      <c r="G194" s="108"/>
      <c r="H194" s="108"/>
      <c r="I194" s="109"/>
      <c r="J194" s="110"/>
      <c r="K194" s="111"/>
      <c r="L194" s="112"/>
      <c r="M194" s="108"/>
    </row>
    <row r="195" spans="1:13" x14ac:dyDescent="0.25">
      <c r="A195" s="103"/>
      <c r="B195" s="104"/>
      <c r="C195" s="105"/>
      <c r="D195" s="106"/>
      <c r="E195" s="106"/>
      <c r="F195" s="107"/>
      <c r="G195" s="108"/>
      <c r="H195" s="108"/>
      <c r="I195" s="109"/>
      <c r="J195" s="110"/>
      <c r="K195" s="111"/>
      <c r="L195" s="112"/>
      <c r="M195" s="108"/>
    </row>
    <row r="196" spans="1:13" x14ac:dyDescent="0.25">
      <c r="A196" s="113">
        <v>16.010000000000002</v>
      </c>
      <c r="B196" s="76" t="s">
        <v>156</v>
      </c>
      <c r="C196" s="114" t="s">
        <v>33</v>
      </c>
      <c r="D196" s="36">
        <v>1</v>
      </c>
      <c r="E196" s="36">
        <v>8500</v>
      </c>
      <c r="F196" s="37">
        <f>D196*E196</f>
        <v>8500</v>
      </c>
      <c r="G196" s="115">
        <v>1</v>
      </c>
      <c r="H196" s="115"/>
      <c r="I196" s="116">
        <f>G196+H196</f>
        <v>1</v>
      </c>
      <c r="J196" s="117">
        <f>I196/D196</f>
        <v>1</v>
      </c>
      <c r="K196" s="92">
        <f>G196*E196</f>
        <v>8500</v>
      </c>
      <c r="L196" s="43">
        <f>H196*E196</f>
        <v>0</v>
      </c>
      <c r="M196" s="118">
        <f>K196+L196</f>
        <v>8500</v>
      </c>
    </row>
    <row r="197" spans="1:13" x14ac:dyDescent="0.25">
      <c r="A197" s="113">
        <v>16.02</v>
      </c>
      <c r="B197" s="76" t="s">
        <v>157</v>
      </c>
      <c r="C197" s="114" t="s">
        <v>54</v>
      </c>
      <c r="D197" s="36">
        <v>30</v>
      </c>
      <c r="E197" s="36">
        <v>7600</v>
      </c>
      <c r="F197" s="37">
        <f>D197*E197</f>
        <v>228000</v>
      </c>
      <c r="G197" s="115">
        <v>30</v>
      </c>
      <c r="H197" s="115"/>
      <c r="I197" s="116">
        <f>G197+H197</f>
        <v>30</v>
      </c>
      <c r="J197" s="117">
        <f>I197/D197</f>
        <v>1</v>
      </c>
      <c r="K197" s="92">
        <f>G197*E197</f>
        <v>228000</v>
      </c>
      <c r="L197" s="43">
        <f>H197*E197</f>
        <v>0</v>
      </c>
      <c r="M197" s="118">
        <f>K197+L197</f>
        <v>228000</v>
      </c>
    </row>
    <row r="198" spans="1:13" x14ac:dyDescent="0.25">
      <c r="A198" s="113">
        <v>16.03</v>
      </c>
      <c r="B198" s="76" t="s">
        <v>59</v>
      </c>
      <c r="C198" s="114" t="s">
        <v>54</v>
      </c>
      <c r="D198" s="36">
        <v>235</v>
      </c>
      <c r="E198" s="36">
        <v>552</v>
      </c>
      <c r="F198" s="37">
        <f>D198*E198</f>
        <v>129720</v>
      </c>
      <c r="G198" s="115">
        <v>235</v>
      </c>
      <c r="H198" s="115"/>
      <c r="I198" s="116">
        <f>G198+H198</f>
        <v>235</v>
      </c>
      <c r="J198" s="117">
        <f>I198/D198</f>
        <v>1</v>
      </c>
      <c r="K198" s="92">
        <f>G198*E198</f>
        <v>129720</v>
      </c>
      <c r="L198" s="43">
        <f>H198*E198</f>
        <v>0</v>
      </c>
      <c r="M198" s="118">
        <f>K198+L198</f>
        <v>129720</v>
      </c>
    </row>
    <row r="199" spans="1:13" x14ac:dyDescent="0.25">
      <c r="A199" s="113">
        <v>16.04</v>
      </c>
      <c r="B199" s="76" t="s">
        <v>158</v>
      </c>
      <c r="C199" s="114" t="s">
        <v>41</v>
      </c>
      <c r="D199" s="36">
        <v>1</v>
      </c>
      <c r="E199" s="36">
        <v>17668</v>
      </c>
      <c r="F199" s="37">
        <f>D199*E199</f>
        <v>17668</v>
      </c>
      <c r="G199" s="115"/>
      <c r="H199" s="115"/>
      <c r="I199" s="119"/>
      <c r="J199" s="120"/>
      <c r="K199" s="121">
        <f>SUM(K196:K198)</f>
        <v>366220</v>
      </c>
      <c r="L199" s="71">
        <f>SUM(L196:L198)</f>
        <v>0</v>
      </c>
      <c r="M199" s="122">
        <f>SUM(M196:M198)</f>
        <v>366220</v>
      </c>
    </row>
    <row r="200" spans="1:13" x14ac:dyDescent="0.25">
      <c r="A200" s="113">
        <v>16.05</v>
      </c>
      <c r="B200" s="76" t="s">
        <v>159</v>
      </c>
      <c r="C200" s="114" t="s">
        <v>41</v>
      </c>
      <c r="D200" s="36">
        <v>1</v>
      </c>
      <c r="E200" s="36">
        <v>19650</v>
      </c>
      <c r="F200" s="37">
        <f>D200*E200</f>
        <v>19650</v>
      </c>
      <c r="G200" s="115"/>
      <c r="H200" s="115"/>
      <c r="I200" s="119"/>
      <c r="J200" s="120"/>
      <c r="K200" s="123"/>
      <c r="L200" s="43"/>
      <c r="M200" s="118"/>
    </row>
    <row r="201" spans="1:13" x14ac:dyDescent="0.25">
      <c r="A201" s="113"/>
      <c r="B201" s="67" t="s">
        <v>160</v>
      </c>
      <c r="C201" s="124"/>
      <c r="D201" s="125"/>
      <c r="E201" s="125"/>
      <c r="F201" s="50">
        <f>SUM(F196:F200)</f>
        <v>403538</v>
      </c>
      <c r="G201" s="115"/>
      <c r="H201" s="115"/>
      <c r="I201" s="119"/>
      <c r="J201" s="120"/>
      <c r="K201" s="123"/>
      <c r="L201" s="43"/>
      <c r="M201" s="118"/>
    </row>
    <row r="202" spans="1:13" x14ac:dyDescent="0.25">
      <c r="A202" s="126">
        <v>17</v>
      </c>
      <c r="B202" s="67" t="s">
        <v>161</v>
      </c>
      <c r="C202" s="114"/>
      <c r="D202" s="36"/>
      <c r="E202" s="36"/>
      <c r="F202" s="37"/>
      <c r="G202" s="115"/>
      <c r="H202" s="115"/>
      <c r="I202" s="119"/>
      <c r="J202" s="120"/>
      <c r="K202" s="123"/>
      <c r="L202" s="43"/>
      <c r="M202" s="118"/>
    </row>
    <row r="203" spans="1:13" x14ac:dyDescent="0.25">
      <c r="A203" s="113">
        <v>17.010000000000002</v>
      </c>
      <c r="B203" s="76" t="s">
        <v>162</v>
      </c>
      <c r="C203" s="114" t="s">
        <v>33</v>
      </c>
      <c r="D203" s="36">
        <v>1</v>
      </c>
      <c r="E203" s="36">
        <v>2960000</v>
      </c>
      <c r="F203" s="37">
        <f>D203*E203</f>
        <v>2960000</v>
      </c>
      <c r="G203" s="127">
        <v>0.7</v>
      </c>
      <c r="H203" s="127">
        <v>0.3</v>
      </c>
      <c r="I203" s="116">
        <f>G203+H203</f>
        <v>1</v>
      </c>
      <c r="J203" s="117">
        <f>I203/D203</f>
        <v>1</v>
      </c>
      <c r="K203" s="92">
        <f>G203*E203</f>
        <v>2071999.9999999998</v>
      </c>
      <c r="L203" s="43">
        <f>H203*E203</f>
        <v>888000</v>
      </c>
      <c r="M203" s="118">
        <f>K203+L203</f>
        <v>2960000</v>
      </c>
    </row>
    <row r="204" spans="1:13" x14ac:dyDescent="0.25">
      <c r="A204" s="113"/>
      <c r="B204" s="67" t="s">
        <v>163</v>
      </c>
      <c r="C204" s="124"/>
      <c r="D204" s="125"/>
      <c r="E204" s="125"/>
      <c r="F204" s="125">
        <f>F203</f>
        <v>2960000</v>
      </c>
      <c r="G204" s="115"/>
      <c r="H204" s="115"/>
      <c r="I204" s="115"/>
      <c r="J204" s="117"/>
      <c r="K204" s="121">
        <f>SUM(K203)</f>
        <v>2071999.9999999998</v>
      </c>
      <c r="L204" s="71">
        <f>SUM(L203)</f>
        <v>888000</v>
      </c>
      <c r="M204" s="122">
        <f>K204+L204</f>
        <v>2960000</v>
      </c>
    </row>
    <row r="205" spans="1:13" x14ac:dyDescent="0.25">
      <c r="A205" s="125"/>
      <c r="B205" s="125" t="s">
        <v>164</v>
      </c>
      <c r="C205" s="125"/>
      <c r="D205" s="125"/>
      <c r="E205" s="125"/>
      <c r="F205" s="125">
        <f>F204+F201+F152+F148+F145+F138+F134+F127+F124+F111+F101+F82+F61+F44+F26+F18+F29</f>
        <v>11865338.77122188</v>
      </c>
      <c r="G205" s="115"/>
      <c r="H205" s="115"/>
      <c r="I205" s="115"/>
      <c r="J205" s="115"/>
      <c r="K205" s="128">
        <f>K204+K199+K138+K26+K18+K29</f>
        <v>3566806.0997600001</v>
      </c>
      <c r="L205" s="128">
        <f>L204++L148+L145+L44</f>
        <v>2248838.6414999999</v>
      </c>
      <c r="M205" s="122">
        <f>K205+L205</f>
        <v>5815644.7412599996</v>
      </c>
    </row>
    <row r="206" spans="1:13" x14ac:dyDescent="0.25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</row>
    <row r="207" spans="1:13" x14ac:dyDescent="0.25">
      <c r="A207" s="814" t="s">
        <v>165</v>
      </c>
      <c r="B207" s="814"/>
      <c r="C207" s="814"/>
      <c r="D207" s="814"/>
      <c r="E207" s="814"/>
      <c r="F207" s="814"/>
      <c r="G207" s="814"/>
      <c r="H207" s="814"/>
      <c r="I207" s="814"/>
      <c r="J207" s="814"/>
      <c r="K207" s="814"/>
      <c r="L207" s="814"/>
      <c r="M207" s="814"/>
    </row>
    <row r="208" spans="1:13" x14ac:dyDescent="0.25">
      <c r="A208" s="810" t="s">
        <v>14</v>
      </c>
      <c r="B208" s="810"/>
      <c r="C208" s="810"/>
      <c r="D208" s="810"/>
      <c r="E208" s="810"/>
      <c r="F208" s="810"/>
      <c r="G208" s="811" t="s">
        <v>15</v>
      </c>
      <c r="H208" s="811"/>
      <c r="I208" s="811"/>
      <c r="J208" s="811"/>
      <c r="K208" s="812" t="s">
        <v>16</v>
      </c>
      <c r="L208" s="812"/>
      <c r="M208" s="812"/>
    </row>
    <row r="209" spans="1:13" ht="26.25" x14ac:dyDescent="0.25">
      <c r="A209" s="130" t="s">
        <v>17</v>
      </c>
      <c r="B209" s="131" t="s">
        <v>18</v>
      </c>
      <c r="C209" s="131" t="s">
        <v>19</v>
      </c>
      <c r="D209" s="131" t="s">
        <v>20</v>
      </c>
      <c r="E209" s="132" t="s">
        <v>21</v>
      </c>
      <c r="F209" s="132" t="s">
        <v>22</v>
      </c>
      <c r="G209" s="133" t="s">
        <v>23</v>
      </c>
      <c r="H209" s="133" t="s">
        <v>24</v>
      </c>
      <c r="I209" s="134" t="s">
        <v>25</v>
      </c>
      <c r="J209" s="135" t="s">
        <v>26</v>
      </c>
      <c r="K209" s="136" t="s">
        <v>23</v>
      </c>
      <c r="L209" s="137" t="s">
        <v>24</v>
      </c>
      <c r="M209" s="137" t="s">
        <v>25</v>
      </c>
    </row>
    <row r="210" spans="1:13" x14ac:dyDescent="0.25">
      <c r="A210" s="138">
        <v>1</v>
      </c>
      <c r="B210" s="139" t="s">
        <v>166</v>
      </c>
      <c r="C210" s="140"/>
      <c r="D210" s="141"/>
      <c r="E210" s="141"/>
      <c r="F210" s="141"/>
      <c r="G210" s="142"/>
      <c r="H210" s="142"/>
      <c r="I210" s="143"/>
      <c r="J210" s="144"/>
      <c r="K210" s="145"/>
      <c r="L210" s="146"/>
      <c r="M210" s="146"/>
    </row>
    <row r="211" spans="1:13" x14ac:dyDescent="0.25">
      <c r="A211" s="138">
        <v>1.01</v>
      </c>
      <c r="B211" s="147" t="s">
        <v>167</v>
      </c>
      <c r="C211" s="140" t="s">
        <v>54</v>
      </c>
      <c r="D211" s="141">
        <v>235</v>
      </c>
      <c r="E211" s="141">
        <v>301.77999999999997</v>
      </c>
      <c r="F211" s="141">
        <f>D211*E211</f>
        <v>70918.299999999988</v>
      </c>
      <c r="G211" s="142">
        <v>235</v>
      </c>
      <c r="H211" s="142"/>
      <c r="I211" s="143">
        <f>G211+H211</f>
        <v>235</v>
      </c>
      <c r="J211" s="148">
        <f>I211/D211</f>
        <v>1</v>
      </c>
      <c r="K211" s="92">
        <f>G211*E211</f>
        <v>70918.299999999988</v>
      </c>
      <c r="L211" s="146"/>
      <c r="M211" s="146">
        <f t="shared" ref="M211:M216" si="18">K211+L211</f>
        <v>70918.299999999988</v>
      </c>
    </row>
    <row r="212" spans="1:13" x14ac:dyDescent="0.25">
      <c r="A212" s="138">
        <v>1.02</v>
      </c>
      <c r="B212" s="149" t="s">
        <v>168</v>
      </c>
      <c r="C212" s="140" t="s">
        <v>41</v>
      </c>
      <c r="D212" s="141">
        <v>1</v>
      </c>
      <c r="E212" s="141">
        <v>155000</v>
      </c>
      <c r="F212" s="141">
        <f>D212*E212</f>
        <v>155000</v>
      </c>
      <c r="G212" s="142">
        <v>1</v>
      </c>
      <c r="H212" s="142"/>
      <c r="I212" s="143">
        <f>G212+H212</f>
        <v>1</v>
      </c>
      <c r="J212" s="148">
        <f>I212/D212</f>
        <v>1</v>
      </c>
      <c r="K212" s="92">
        <f>G212*E212</f>
        <v>155000</v>
      </c>
      <c r="L212" s="146"/>
      <c r="M212" s="146">
        <f t="shared" si="18"/>
        <v>155000</v>
      </c>
    </row>
    <row r="213" spans="1:13" x14ac:dyDescent="0.25">
      <c r="A213" s="138">
        <v>1.03</v>
      </c>
      <c r="B213" s="149" t="s">
        <v>169</v>
      </c>
      <c r="C213" s="140" t="s">
        <v>41</v>
      </c>
      <c r="D213" s="141">
        <v>4</v>
      </c>
      <c r="E213" s="141">
        <v>4800</v>
      </c>
      <c r="F213" s="141">
        <f>D213*E213</f>
        <v>19200</v>
      </c>
      <c r="G213" s="142">
        <v>4</v>
      </c>
      <c r="H213" s="142"/>
      <c r="I213" s="143">
        <f>G213+H213</f>
        <v>4</v>
      </c>
      <c r="J213" s="148">
        <f>I213/D213</f>
        <v>1</v>
      </c>
      <c r="K213" s="92">
        <f>G213*E213</f>
        <v>19200</v>
      </c>
      <c r="L213" s="146"/>
      <c r="M213" s="146">
        <f t="shared" si="18"/>
        <v>19200</v>
      </c>
    </row>
    <row r="214" spans="1:13" x14ac:dyDescent="0.25">
      <c r="A214" s="138">
        <v>1.04</v>
      </c>
      <c r="B214" s="149" t="s">
        <v>170</v>
      </c>
      <c r="C214" s="150" t="s">
        <v>41</v>
      </c>
      <c r="D214" s="151">
        <v>1</v>
      </c>
      <c r="E214" s="151">
        <v>35500</v>
      </c>
      <c r="F214" s="151">
        <f>D214*E214</f>
        <v>35500</v>
      </c>
      <c r="G214" s="142">
        <v>1</v>
      </c>
      <c r="H214" s="142"/>
      <c r="I214" s="143">
        <f>G214+H214</f>
        <v>1</v>
      </c>
      <c r="J214" s="148">
        <f>I214/D214</f>
        <v>1</v>
      </c>
      <c r="K214" s="92">
        <f>G214*E214</f>
        <v>35500</v>
      </c>
      <c r="L214" s="146"/>
      <c r="M214" s="146">
        <f t="shared" si="18"/>
        <v>35500</v>
      </c>
    </row>
    <row r="215" spans="1:13" x14ac:dyDescent="0.25">
      <c r="A215" s="138">
        <v>1.05</v>
      </c>
      <c r="B215" s="149" t="s">
        <v>171</v>
      </c>
      <c r="C215" s="150" t="s">
        <v>41</v>
      </c>
      <c r="D215" s="151">
        <v>1</v>
      </c>
      <c r="E215" s="151">
        <v>37500</v>
      </c>
      <c r="F215" s="151">
        <f>D215*E215</f>
        <v>37500</v>
      </c>
      <c r="G215" s="142">
        <v>1</v>
      </c>
      <c r="H215" s="142"/>
      <c r="I215" s="143">
        <f>G215+H215</f>
        <v>1</v>
      </c>
      <c r="J215" s="148">
        <f>I215/D215</f>
        <v>1</v>
      </c>
      <c r="K215" s="92">
        <f>G215*E215</f>
        <v>37500</v>
      </c>
      <c r="L215" s="146"/>
      <c r="M215" s="146">
        <f t="shared" si="18"/>
        <v>37500</v>
      </c>
    </row>
    <row r="216" spans="1:13" x14ac:dyDescent="0.25">
      <c r="A216" s="138"/>
      <c r="B216" s="139" t="s">
        <v>160</v>
      </c>
      <c r="C216" s="140"/>
      <c r="D216" s="141"/>
      <c r="E216" s="141"/>
      <c r="F216" s="152">
        <f>SUM(F211:F215)</f>
        <v>318118.3</v>
      </c>
      <c r="G216" s="142"/>
      <c r="H216" s="142"/>
      <c r="I216" s="143"/>
      <c r="J216" s="148"/>
      <c r="K216" s="153">
        <f>SUM(K211:K215)</f>
        <v>318118.3</v>
      </c>
      <c r="L216" s="154">
        <f>SUM(L211:L215)</f>
        <v>0</v>
      </c>
      <c r="M216" s="154">
        <f t="shared" si="18"/>
        <v>318118.3</v>
      </c>
    </row>
    <row r="217" spans="1:13" ht="25.5" x14ac:dyDescent="0.25">
      <c r="A217" s="138">
        <v>2</v>
      </c>
      <c r="B217" s="139" t="s">
        <v>172</v>
      </c>
      <c r="C217" s="140"/>
      <c r="D217" s="141"/>
      <c r="E217" s="141"/>
      <c r="F217" s="141"/>
      <c r="G217" s="142"/>
      <c r="H217" s="142"/>
      <c r="I217" s="143"/>
      <c r="J217" s="144"/>
      <c r="K217" s="145"/>
      <c r="L217" s="146"/>
      <c r="M217" s="146"/>
    </row>
    <row r="218" spans="1:13" ht="25.5" x14ac:dyDescent="0.25">
      <c r="A218" s="138">
        <v>2.0099999999999998</v>
      </c>
      <c r="B218" s="149" t="s">
        <v>173</v>
      </c>
      <c r="C218" s="150" t="s">
        <v>174</v>
      </c>
      <c r="D218" s="151">
        <v>12</v>
      </c>
      <c r="E218" s="151">
        <v>2200</v>
      </c>
      <c r="F218" s="151">
        <f>D218*E218</f>
        <v>26400</v>
      </c>
      <c r="G218" s="155">
        <v>12</v>
      </c>
      <c r="H218" s="155"/>
      <c r="I218" s="156">
        <f>G218+H218</f>
        <v>12</v>
      </c>
      <c r="J218" s="157">
        <f>I218/D218</f>
        <v>1</v>
      </c>
      <c r="K218" s="92">
        <f>G218*E218</f>
        <v>26400</v>
      </c>
      <c r="L218" s="158"/>
      <c r="M218" s="158">
        <f>K218+L218</f>
        <v>26400</v>
      </c>
    </row>
    <row r="219" spans="1:13" ht="25.5" x14ac:dyDescent="0.25">
      <c r="A219" s="138"/>
      <c r="B219" s="139" t="s">
        <v>175</v>
      </c>
      <c r="C219" s="140"/>
      <c r="D219" s="141"/>
      <c r="E219" s="141"/>
      <c r="F219" s="141"/>
      <c r="G219" s="142"/>
      <c r="H219" s="142"/>
      <c r="I219" s="143"/>
      <c r="J219" s="144"/>
      <c r="K219" s="153">
        <f>SUM(K218)</f>
        <v>26400</v>
      </c>
      <c r="L219" s="159"/>
      <c r="M219" s="159">
        <f>K219+L219</f>
        <v>26400</v>
      </c>
    </row>
    <row r="220" spans="1:13" x14ac:dyDescent="0.25">
      <c r="A220" s="138">
        <v>3</v>
      </c>
      <c r="B220" s="139" t="s">
        <v>142</v>
      </c>
      <c r="C220" s="140"/>
      <c r="D220" s="141"/>
      <c r="E220" s="141"/>
      <c r="F220" s="141"/>
      <c r="G220" s="142"/>
      <c r="H220" s="142"/>
      <c r="I220" s="143"/>
      <c r="J220" s="144"/>
      <c r="K220" s="145"/>
      <c r="L220" s="146"/>
      <c r="M220" s="146"/>
    </row>
    <row r="221" spans="1:13" x14ac:dyDescent="0.25">
      <c r="A221" s="138">
        <v>3.01</v>
      </c>
      <c r="B221" s="149" t="s">
        <v>176</v>
      </c>
      <c r="C221" s="140" t="s">
        <v>67</v>
      </c>
      <c r="D221" s="151">
        <v>1980</v>
      </c>
      <c r="E221" s="151">
        <v>85</v>
      </c>
      <c r="F221" s="151">
        <f>D221*E221</f>
        <v>168300</v>
      </c>
      <c r="G221" s="142">
        <v>1680</v>
      </c>
      <c r="H221" s="142"/>
      <c r="I221" s="143">
        <f>G221+H221</f>
        <v>1680</v>
      </c>
      <c r="J221" s="148">
        <f>I221/D221</f>
        <v>0.84848484848484851</v>
      </c>
      <c r="K221" s="92">
        <f>G221*E221</f>
        <v>142800</v>
      </c>
      <c r="L221" s="146"/>
      <c r="M221" s="146">
        <f>K221+L221</f>
        <v>142800</v>
      </c>
    </row>
    <row r="222" spans="1:13" x14ac:dyDescent="0.25">
      <c r="A222" s="138">
        <v>3.02</v>
      </c>
      <c r="B222" s="149" t="s">
        <v>177</v>
      </c>
      <c r="C222" s="150" t="s">
        <v>41</v>
      </c>
      <c r="D222" s="151">
        <v>6</v>
      </c>
      <c r="E222" s="160">
        <v>9252.0400000000009</v>
      </c>
      <c r="F222" s="151">
        <f>D222*E222</f>
        <v>55512.240000000005</v>
      </c>
      <c r="G222" s="142">
        <v>6</v>
      </c>
      <c r="H222" s="142"/>
      <c r="I222" s="143">
        <f>G222+H222</f>
        <v>6</v>
      </c>
      <c r="J222" s="148">
        <f>I222/D222</f>
        <v>1</v>
      </c>
      <c r="K222" s="92">
        <f>G222*E222</f>
        <v>55512.240000000005</v>
      </c>
      <c r="L222" s="146"/>
      <c r="M222" s="146">
        <f>K222+L222</f>
        <v>55512.240000000005</v>
      </c>
    </row>
    <row r="223" spans="1:13" x14ac:dyDescent="0.25">
      <c r="A223" s="138">
        <v>3.03</v>
      </c>
      <c r="B223" s="161" t="s">
        <v>178</v>
      </c>
      <c r="C223" s="150" t="s">
        <v>41</v>
      </c>
      <c r="D223" s="151">
        <v>5</v>
      </c>
      <c r="E223" s="160">
        <v>6707.3</v>
      </c>
      <c r="F223" s="151">
        <f>D223*E223</f>
        <v>33536.5</v>
      </c>
      <c r="G223" s="142">
        <v>5</v>
      </c>
      <c r="H223" s="142"/>
      <c r="I223" s="143">
        <f>G223+H223</f>
        <v>5</v>
      </c>
      <c r="J223" s="148">
        <f>I223/D223</f>
        <v>1</v>
      </c>
      <c r="K223" s="92">
        <f>G223*E223</f>
        <v>33536.5</v>
      </c>
      <c r="L223" s="146"/>
      <c r="M223" s="146">
        <f>K223+L223</f>
        <v>33536.5</v>
      </c>
    </row>
    <row r="224" spans="1:13" x14ac:dyDescent="0.25">
      <c r="A224" s="138"/>
      <c r="B224" s="139" t="s">
        <v>145</v>
      </c>
      <c r="C224" s="140"/>
      <c r="D224" s="141"/>
      <c r="E224" s="141"/>
      <c r="F224" s="141"/>
      <c r="G224" s="142"/>
      <c r="H224" s="142"/>
      <c r="I224" s="143"/>
      <c r="J224" s="144"/>
      <c r="K224" s="153">
        <f>SUM(K221:K223)</f>
        <v>231848.74</v>
      </c>
      <c r="L224" s="154"/>
      <c r="M224" s="154">
        <f>K224+L224</f>
        <v>231848.74</v>
      </c>
    </row>
    <row r="225" spans="1:13" ht="25.5" x14ac:dyDescent="0.25">
      <c r="A225" s="138">
        <v>4</v>
      </c>
      <c r="B225" s="139" t="s">
        <v>179</v>
      </c>
      <c r="C225" s="140"/>
      <c r="D225" s="141"/>
      <c r="E225" s="141"/>
      <c r="F225" s="141"/>
      <c r="G225" s="142"/>
      <c r="H225" s="142"/>
      <c r="I225" s="143"/>
      <c r="J225" s="144"/>
      <c r="K225" s="145"/>
      <c r="L225" s="146"/>
      <c r="M225" s="146"/>
    </row>
    <row r="226" spans="1:13" ht="25.5" x14ac:dyDescent="0.25">
      <c r="A226" s="138">
        <v>4.01</v>
      </c>
      <c r="B226" s="149" t="s">
        <v>180</v>
      </c>
      <c r="C226" s="150" t="s">
        <v>67</v>
      </c>
      <c r="D226" s="151">
        <v>260</v>
      </c>
      <c r="E226" s="151">
        <v>628.13</v>
      </c>
      <c r="F226" s="151">
        <f>D226*E226</f>
        <v>163313.79999999999</v>
      </c>
      <c r="G226" s="142"/>
      <c r="H226" s="142"/>
      <c r="I226" s="143"/>
      <c r="J226" s="144"/>
      <c r="K226" s="145"/>
      <c r="L226" s="146"/>
      <c r="M226" s="146"/>
    </row>
    <row r="227" spans="1:13" ht="25.5" x14ac:dyDescent="0.25">
      <c r="A227" s="138">
        <v>4.0199999999999996</v>
      </c>
      <c r="B227" s="149" t="s">
        <v>181</v>
      </c>
      <c r="C227" s="150" t="s">
        <v>67</v>
      </c>
      <c r="D227" s="151">
        <v>255</v>
      </c>
      <c r="E227" s="151">
        <v>628.13</v>
      </c>
      <c r="F227" s="151">
        <f>D227*E227</f>
        <v>160173.15</v>
      </c>
      <c r="G227" s="142"/>
      <c r="H227" s="142"/>
      <c r="I227" s="143"/>
      <c r="J227" s="144"/>
      <c r="K227" s="145"/>
      <c r="L227" s="146"/>
      <c r="M227" s="146"/>
    </row>
    <row r="228" spans="1:13" x14ac:dyDescent="0.25">
      <c r="A228" s="162">
        <v>5</v>
      </c>
      <c r="B228" s="139" t="s">
        <v>182</v>
      </c>
      <c r="C228" s="140"/>
      <c r="D228" s="141"/>
      <c r="E228" s="141"/>
      <c r="F228" s="141"/>
      <c r="G228" s="142"/>
      <c r="H228" s="142"/>
      <c r="I228" s="143"/>
      <c r="J228" s="144"/>
      <c r="K228" s="145"/>
      <c r="L228" s="146"/>
      <c r="M228" s="146"/>
    </row>
    <row r="229" spans="1:13" x14ac:dyDescent="0.25">
      <c r="A229" s="138">
        <v>5.01</v>
      </c>
      <c r="B229" s="149" t="s">
        <v>183</v>
      </c>
      <c r="C229" s="140" t="s">
        <v>54</v>
      </c>
      <c r="D229" s="141">
        <v>1140.8</v>
      </c>
      <c r="E229" s="141">
        <v>750</v>
      </c>
      <c r="F229" s="151">
        <f>D229*E229</f>
        <v>855600</v>
      </c>
      <c r="G229" s="142"/>
      <c r="H229" s="142"/>
      <c r="I229" s="143"/>
      <c r="J229" s="144"/>
      <c r="K229" s="145"/>
      <c r="L229" s="146"/>
      <c r="M229" s="146"/>
    </row>
    <row r="230" spans="1:13" x14ac:dyDescent="0.25">
      <c r="A230" s="138">
        <v>5.0199999999999996</v>
      </c>
      <c r="B230" s="149" t="s">
        <v>184</v>
      </c>
      <c r="C230" s="140" t="s">
        <v>185</v>
      </c>
      <c r="D230" s="141">
        <v>1140.8</v>
      </c>
      <c r="E230" s="141">
        <v>110</v>
      </c>
      <c r="F230" s="151">
        <f>D230*E230</f>
        <v>125488</v>
      </c>
      <c r="G230" s="142"/>
      <c r="H230" s="142"/>
      <c r="I230" s="143"/>
      <c r="J230" s="144"/>
      <c r="K230" s="145"/>
      <c r="L230" s="146"/>
      <c r="M230" s="146"/>
    </row>
    <row r="231" spans="1:13" x14ac:dyDescent="0.25">
      <c r="A231" s="138"/>
      <c r="B231" s="163" t="s">
        <v>186</v>
      </c>
      <c r="C231" s="140"/>
      <c r="D231" s="140"/>
      <c r="E231" s="140"/>
      <c r="F231" s="152">
        <f>SUM(F229:F230)</f>
        <v>981088</v>
      </c>
      <c r="G231" s="142"/>
      <c r="H231" s="142"/>
      <c r="I231" s="142"/>
      <c r="J231" s="142"/>
      <c r="K231" s="145"/>
      <c r="L231" s="164"/>
      <c r="M231" s="164"/>
    </row>
    <row r="232" spans="1:13" x14ac:dyDescent="0.25">
      <c r="A232" s="138"/>
      <c r="B232" s="163"/>
      <c r="C232" s="140"/>
      <c r="D232" s="140"/>
      <c r="E232" s="140"/>
      <c r="F232" s="152"/>
      <c r="G232" s="142"/>
      <c r="H232" s="142"/>
      <c r="I232" s="142"/>
      <c r="J232" s="142"/>
      <c r="K232" s="145"/>
      <c r="L232" s="164"/>
      <c r="M232" s="164"/>
    </row>
    <row r="233" spans="1:13" x14ac:dyDescent="0.25">
      <c r="A233" s="138"/>
      <c r="B233" s="163" t="s">
        <v>187</v>
      </c>
      <c r="C233" s="140"/>
      <c r="D233" s="140"/>
      <c r="E233" s="140"/>
      <c r="F233" s="152"/>
      <c r="G233" s="142"/>
      <c r="H233" s="142"/>
      <c r="I233" s="142"/>
      <c r="J233" s="142"/>
      <c r="K233" s="145"/>
      <c r="L233" s="164"/>
      <c r="M233" s="164"/>
    </row>
    <row r="234" spans="1:13" x14ac:dyDescent="0.25">
      <c r="A234" s="162">
        <v>6</v>
      </c>
      <c r="B234" s="72" t="s">
        <v>27</v>
      </c>
      <c r="C234" s="140"/>
      <c r="D234" s="140"/>
      <c r="E234" s="140"/>
      <c r="F234" s="152"/>
      <c r="G234" s="142"/>
      <c r="H234" s="142"/>
      <c r="I234" s="142"/>
      <c r="J234" s="142"/>
      <c r="K234" s="145"/>
      <c r="L234" s="164"/>
      <c r="M234" s="164"/>
    </row>
    <row r="235" spans="1:13" x14ac:dyDescent="0.25">
      <c r="A235" s="138">
        <f>A234+0.01</f>
        <v>6.01</v>
      </c>
      <c r="B235" s="77" t="s">
        <v>188</v>
      </c>
      <c r="C235" s="140" t="s">
        <v>31</v>
      </c>
      <c r="D235" s="140">
        <v>0.37</v>
      </c>
      <c r="E235" s="82">
        <v>40000</v>
      </c>
      <c r="F235" s="151">
        <f>D235*E235</f>
        <v>14800</v>
      </c>
      <c r="G235" s="142"/>
      <c r="H235" s="142">
        <f>D235</f>
        <v>0.37</v>
      </c>
      <c r="I235" s="143">
        <f>G235+H235</f>
        <v>0.37</v>
      </c>
      <c r="J235" s="148">
        <f>I235/D235</f>
        <v>1</v>
      </c>
      <c r="K235" s="145"/>
      <c r="L235" s="43">
        <f>H235*E235</f>
        <v>14800</v>
      </c>
      <c r="M235" s="158">
        <f>K235+L235</f>
        <v>14800</v>
      </c>
    </row>
    <row r="236" spans="1:13" x14ac:dyDescent="0.25">
      <c r="A236" s="138">
        <f>A235+0.01</f>
        <v>6.02</v>
      </c>
      <c r="B236" s="77" t="s">
        <v>176</v>
      </c>
      <c r="C236" s="140" t="s">
        <v>67</v>
      </c>
      <c r="D236" s="140">
        <v>705.36</v>
      </c>
      <c r="E236" s="82">
        <v>120</v>
      </c>
      <c r="F236" s="151">
        <f>D236*E236</f>
        <v>84643.199999999997</v>
      </c>
      <c r="G236" s="142"/>
      <c r="H236" s="142">
        <f>D236</f>
        <v>705.36</v>
      </c>
      <c r="I236" s="143">
        <f>G236+H236</f>
        <v>705.36</v>
      </c>
      <c r="J236" s="148">
        <f>I236/D236</f>
        <v>1</v>
      </c>
      <c r="K236" s="145"/>
      <c r="L236" s="43">
        <f>H236*E236</f>
        <v>84643.199999999997</v>
      </c>
      <c r="M236" s="158">
        <f>K236+L236</f>
        <v>84643.199999999997</v>
      </c>
    </row>
    <row r="237" spans="1:13" x14ac:dyDescent="0.25">
      <c r="A237" s="138"/>
      <c r="B237" s="163" t="s">
        <v>189</v>
      </c>
      <c r="C237" s="140"/>
      <c r="D237" s="140"/>
      <c r="E237" s="82"/>
      <c r="F237" s="165">
        <f>SUM(F235:F236)</f>
        <v>99443.199999999997</v>
      </c>
      <c r="G237" s="142"/>
      <c r="H237" s="142"/>
      <c r="I237" s="142"/>
      <c r="J237" s="142"/>
      <c r="K237" s="145"/>
      <c r="L237" s="166">
        <f>SUM(L235:L236)</f>
        <v>99443.199999999997</v>
      </c>
      <c r="M237" s="167">
        <f>K237+L237</f>
        <v>99443.199999999997</v>
      </c>
    </row>
    <row r="238" spans="1:13" x14ac:dyDescent="0.25">
      <c r="A238" s="162">
        <v>7</v>
      </c>
      <c r="B238" s="72" t="s">
        <v>190</v>
      </c>
      <c r="C238" s="140"/>
      <c r="D238" s="140"/>
      <c r="E238" s="140"/>
      <c r="F238" s="152"/>
      <c r="G238" s="142"/>
      <c r="H238" s="142"/>
      <c r="I238" s="142"/>
      <c r="J238" s="142"/>
      <c r="K238" s="145"/>
      <c r="L238" s="164"/>
      <c r="M238" s="164"/>
    </row>
    <row r="239" spans="1:13" x14ac:dyDescent="0.25">
      <c r="A239" s="138">
        <f>A238+0.01</f>
        <v>7.01</v>
      </c>
      <c r="B239" s="77" t="s">
        <v>191</v>
      </c>
      <c r="C239" s="114" t="s">
        <v>67</v>
      </c>
      <c r="D239" s="114">
        <v>370.31</v>
      </c>
      <c r="E239" s="82">
        <v>2170.98</v>
      </c>
      <c r="F239" s="168">
        <f>D239*E239</f>
        <v>803935.60380000004</v>
      </c>
      <c r="G239" s="142"/>
      <c r="H239" s="142">
        <f>D239</f>
        <v>370.31</v>
      </c>
      <c r="I239" s="143">
        <f>G239+H239</f>
        <v>370.31</v>
      </c>
      <c r="J239" s="148">
        <f>I239/D239</f>
        <v>1</v>
      </c>
      <c r="K239" s="145"/>
      <c r="L239" s="43">
        <f>H239*E239</f>
        <v>803935.60380000004</v>
      </c>
      <c r="M239" s="158">
        <f>K239+L239</f>
        <v>803935.60380000004</v>
      </c>
    </row>
    <row r="240" spans="1:13" x14ac:dyDescent="0.25">
      <c r="A240" s="138"/>
      <c r="B240" s="163" t="s">
        <v>192</v>
      </c>
      <c r="C240" s="114"/>
      <c r="D240" s="114"/>
      <c r="E240" s="82"/>
      <c r="F240" s="169">
        <f>SUM(F239)</f>
        <v>803935.60380000004</v>
      </c>
      <c r="G240" s="142"/>
      <c r="H240" s="142"/>
      <c r="I240" s="142"/>
      <c r="J240" s="142"/>
      <c r="K240" s="145"/>
      <c r="L240" s="166">
        <f>SUM(L239)</f>
        <v>803935.60380000004</v>
      </c>
      <c r="M240" s="159">
        <f>K240+L240</f>
        <v>803935.60380000004</v>
      </c>
    </row>
    <row r="241" spans="1:13" x14ac:dyDescent="0.25">
      <c r="A241" s="138"/>
      <c r="B241" s="163"/>
      <c r="C241" s="114"/>
      <c r="D241" s="114"/>
      <c r="E241" s="82"/>
      <c r="F241" s="82"/>
      <c r="G241" s="142"/>
      <c r="H241" s="142"/>
      <c r="I241" s="142"/>
      <c r="J241" s="142"/>
      <c r="K241" s="145"/>
      <c r="L241" s="164"/>
      <c r="M241" s="164"/>
    </row>
    <row r="242" spans="1:13" x14ac:dyDescent="0.25">
      <c r="A242" s="162">
        <v>8</v>
      </c>
      <c r="B242" s="72" t="s">
        <v>136</v>
      </c>
      <c r="C242" s="26"/>
      <c r="D242" s="82"/>
      <c r="E242" s="82"/>
      <c r="F242" s="83"/>
      <c r="G242" s="142"/>
      <c r="H242" s="142"/>
      <c r="I242" s="142"/>
      <c r="J242" s="142"/>
      <c r="K242" s="145"/>
      <c r="L242" s="164"/>
      <c r="M242" s="164"/>
    </row>
    <row r="243" spans="1:13" x14ac:dyDescent="0.25">
      <c r="A243" s="138">
        <f>A242+0.01</f>
        <v>8.01</v>
      </c>
      <c r="B243" s="77" t="s">
        <v>146</v>
      </c>
      <c r="C243" s="26" t="s">
        <v>39</v>
      </c>
      <c r="D243" s="82">
        <f>352.68*0.6*1.15</f>
        <v>243.3492</v>
      </c>
      <c r="E243" s="82">
        <v>214</v>
      </c>
      <c r="F243" s="83">
        <f>D243*E243</f>
        <v>52076.728799999997</v>
      </c>
      <c r="G243" s="142"/>
      <c r="H243" s="142">
        <f>D243</f>
        <v>243.3492</v>
      </c>
      <c r="I243" s="143">
        <f>G243+H243</f>
        <v>243.3492</v>
      </c>
      <c r="J243" s="148">
        <f>I243/D243</f>
        <v>1</v>
      </c>
      <c r="K243" s="145"/>
      <c r="L243" s="43">
        <f>H243*E243</f>
        <v>52076.728799999997</v>
      </c>
      <c r="M243" s="158">
        <f t="shared" ref="M243:M248" si="19">K243+L243</f>
        <v>52076.728799999997</v>
      </c>
    </row>
    <row r="244" spans="1:13" x14ac:dyDescent="0.25">
      <c r="A244" s="138">
        <f>A243+0.01</f>
        <v>8.02</v>
      </c>
      <c r="B244" s="77" t="s">
        <v>138</v>
      </c>
      <c r="C244" s="26" t="s">
        <v>39</v>
      </c>
      <c r="D244" s="82">
        <f>352.68*0.6*0.1</f>
        <v>21.160800000000002</v>
      </c>
      <c r="E244" s="82">
        <v>950</v>
      </c>
      <c r="F244" s="83">
        <f>D244*E244</f>
        <v>20102.760000000002</v>
      </c>
      <c r="G244" s="142"/>
      <c r="H244" s="142">
        <f>D244</f>
        <v>21.160800000000002</v>
      </c>
      <c r="I244" s="143">
        <f>G244+H244</f>
        <v>21.160800000000002</v>
      </c>
      <c r="J244" s="148">
        <f>I244/D244</f>
        <v>1</v>
      </c>
      <c r="K244" s="145"/>
      <c r="L244" s="43">
        <f>H244*E244</f>
        <v>20102.760000000002</v>
      </c>
      <c r="M244" s="158">
        <f t="shared" si="19"/>
        <v>20102.760000000002</v>
      </c>
    </row>
    <row r="245" spans="1:13" ht="24" x14ac:dyDescent="0.25">
      <c r="A245" s="138">
        <f>A244+0.01</f>
        <v>8.0299999999999994</v>
      </c>
      <c r="B245" s="76" t="s">
        <v>193</v>
      </c>
      <c r="C245" s="26" t="s">
        <v>39</v>
      </c>
      <c r="D245" s="82">
        <f>D243*0.4</f>
        <v>97.339680000000001</v>
      </c>
      <c r="E245" s="82">
        <v>545</v>
      </c>
      <c r="F245" s="83">
        <f>D245*E245</f>
        <v>53050.125599999999</v>
      </c>
      <c r="G245" s="142"/>
      <c r="H245" s="142">
        <f>D245</f>
        <v>97.339680000000001</v>
      </c>
      <c r="I245" s="143">
        <f>G245+H245</f>
        <v>97.339680000000001</v>
      </c>
      <c r="J245" s="148">
        <f>I245/D245</f>
        <v>1</v>
      </c>
      <c r="K245" s="145"/>
      <c r="L245" s="43">
        <f>H245*E245</f>
        <v>53050.125599999999</v>
      </c>
      <c r="M245" s="158">
        <f t="shared" si="19"/>
        <v>53050.125599999999</v>
      </c>
    </row>
    <row r="246" spans="1:13" x14ac:dyDescent="0.25">
      <c r="A246" s="138">
        <f>A245+0.01</f>
        <v>8.0399999999999991</v>
      </c>
      <c r="B246" s="77" t="s">
        <v>148</v>
      </c>
      <c r="C246" s="26" t="s">
        <v>39</v>
      </c>
      <c r="D246" s="82">
        <v>229.36</v>
      </c>
      <c r="E246" s="82">
        <v>250</v>
      </c>
      <c r="F246" s="83">
        <f>D246*E246-0.5</f>
        <v>57339.5</v>
      </c>
      <c r="G246" s="142"/>
      <c r="H246" s="142">
        <f>D246</f>
        <v>229.36</v>
      </c>
      <c r="I246" s="143">
        <f>G246+H246</f>
        <v>229.36</v>
      </c>
      <c r="J246" s="148">
        <f>I246/D246</f>
        <v>1</v>
      </c>
      <c r="K246" s="145"/>
      <c r="L246" s="43">
        <f>H246*E246</f>
        <v>57340</v>
      </c>
      <c r="M246" s="158">
        <f t="shared" si="19"/>
        <v>57340</v>
      </c>
    </row>
    <row r="247" spans="1:13" x14ac:dyDescent="0.25">
      <c r="A247" s="138">
        <f>A246+0.01</f>
        <v>8.0499999999999989</v>
      </c>
      <c r="B247" s="76" t="s">
        <v>194</v>
      </c>
      <c r="C247" s="170" t="s">
        <v>39</v>
      </c>
      <c r="D247" s="171">
        <v>206.84</v>
      </c>
      <c r="E247" s="171">
        <v>750</v>
      </c>
      <c r="F247" s="172">
        <f>D247*E247</f>
        <v>155130</v>
      </c>
      <c r="G247" s="142"/>
      <c r="H247" s="142">
        <f>D247</f>
        <v>206.84</v>
      </c>
      <c r="I247" s="143">
        <f>G247+H247</f>
        <v>206.84</v>
      </c>
      <c r="J247" s="148">
        <f>I247/D247</f>
        <v>1</v>
      </c>
      <c r="K247" s="145"/>
      <c r="L247" s="43">
        <f>H247*E247</f>
        <v>155130</v>
      </c>
      <c r="M247" s="158">
        <f t="shared" si="19"/>
        <v>155130</v>
      </c>
    </row>
    <row r="248" spans="1:13" x14ac:dyDescent="0.25">
      <c r="A248" s="138"/>
      <c r="B248" s="72" t="s">
        <v>141</v>
      </c>
      <c r="C248" s="140"/>
      <c r="D248" s="140"/>
      <c r="E248" s="140"/>
      <c r="F248" s="152">
        <f>SUM(F243:F247)</f>
        <v>337699.11439999996</v>
      </c>
      <c r="G248" s="142"/>
      <c r="H248" s="142"/>
      <c r="I248" s="142"/>
      <c r="J248" s="142"/>
      <c r="K248" s="145"/>
      <c r="L248" s="166">
        <f>SUM(L243:L247)</f>
        <v>337699.61439999996</v>
      </c>
      <c r="M248" s="159">
        <f t="shared" si="19"/>
        <v>337699.61439999996</v>
      </c>
    </row>
    <row r="249" spans="1:13" x14ac:dyDescent="0.25">
      <c r="A249" s="138"/>
      <c r="B249" s="72"/>
      <c r="C249" s="140"/>
      <c r="D249" s="140"/>
      <c r="E249" s="140"/>
      <c r="F249" s="152"/>
      <c r="G249" s="142"/>
      <c r="H249" s="142"/>
      <c r="I249" s="142"/>
      <c r="J249" s="142"/>
      <c r="K249" s="145"/>
      <c r="L249" s="164"/>
      <c r="M249" s="164"/>
    </row>
    <row r="250" spans="1:13" x14ac:dyDescent="0.25">
      <c r="A250" s="162">
        <v>9</v>
      </c>
      <c r="B250" s="139" t="s">
        <v>195</v>
      </c>
      <c r="C250" s="140"/>
      <c r="D250" s="141"/>
      <c r="E250" s="141"/>
      <c r="F250" s="141"/>
      <c r="G250" s="142"/>
      <c r="H250" s="142"/>
      <c r="I250" s="142"/>
      <c r="J250" s="142"/>
      <c r="K250" s="145"/>
      <c r="L250" s="164"/>
      <c r="M250" s="164"/>
    </row>
    <row r="251" spans="1:13" x14ac:dyDescent="0.25">
      <c r="A251" s="138">
        <f>A250+0.01</f>
        <v>9.01</v>
      </c>
      <c r="B251" s="149" t="s">
        <v>196</v>
      </c>
      <c r="C251" s="140" t="s">
        <v>54</v>
      </c>
      <c r="D251" s="141">
        <f>352.68*0.8</f>
        <v>282.14400000000001</v>
      </c>
      <c r="E251" s="141">
        <v>750</v>
      </c>
      <c r="F251" s="151">
        <f>D251*E251</f>
        <v>211608</v>
      </c>
      <c r="G251" s="142"/>
      <c r="H251" s="142"/>
      <c r="I251" s="142"/>
      <c r="J251" s="142"/>
      <c r="K251" s="145"/>
      <c r="L251" s="164"/>
      <c r="M251" s="164"/>
    </row>
    <row r="252" spans="1:13" x14ac:dyDescent="0.25">
      <c r="A252" s="138">
        <f>A251+0.01</f>
        <v>9.02</v>
      </c>
      <c r="B252" s="149" t="s">
        <v>184</v>
      </c>
      <c r="C252" s="140" t="s">
        <v>185</v>
      </c>
      <c r="D252" s="141">
        <f>352.68*0.8</f>
        <v>282.14400000000001</v>
      </c>
      <c r="E252" s="141">
        <v>110</v>
      </c>
      <c r="F252" s="151">
        <f>D252*E252</f>
        <v>31035.84</v>
      </c>
      <c r="G252" s="142"/>
      <c r="H252" s="142"/>
      <c r="I252" s="142"/>
      <c r="J252" s="142"/>
      <c r="K252" s="145"/>
      <c r="L252" s="164"/>
      <c r="M252" s="164"/>
    </row>
    <row r="253" spans="1:13" x14ac:dyDescent="0.25">
      <c r="A253" s="138">
        <f>A252+0.01</f>
        <v>9.0299999999999994</v>
      </c>
      <c r="B253" s="163" t="s">
        <v>186</v>
      </c>
      <c r="C253" s="140"/>
      <c r="D253" s="140"/>
      <c r="E253" s="140"/>
      <c r="F253" s="152">
        <f>SUM(F251:F252)</f>
        <v>242643.84</v>
      </c>
      <c r="G253" s="142"/>
      <c r="H253" s="142"/>
      <c r="I253" s="142"/>
      <c r="J253" s="142"/>
      <c r="K253" s="145"/>
      <c r="L253" s="164"/>
      <c r="M253" s="164"/>
    </row>
    <row r="254" spans="1:13" x14ac:dyDescent="0.25">
      <c r="A254" s="138"/>
      <c r="B254" s="163"/>
      <c r="C254" s="140"/>
      <c r="D254" s="140"/>
      <c r="E254" s="140"/>
      <c r="F254" s="152"/>
      <c r="G254" s="142"/>
      <c r="H254" s="142"/>
      <c r="I254" s="142"/>
      <c r="J254" s="142"/>
      <c r="K254" s="145"/>
      <c r="L254" s="164"/>
      <c r="M254" s="164"/>
    </row>
    <row r="255" spans="1:13" x14ac:dyDescent="0.25">
      <c r="A255" s="138"/>
      <c r="B255" s="163"/>
      <c r="C255" s="140"/>
      <c r="D255" s="140"/>
      <c r="E255" s="140"/>
      <c r="F255" s="152"/>
      <c r="G255" s="142"/>
      <c r="H255" s="142"/>
      <c r="I255" s="142"/>
      <c r="J255" s="142"/>
      <c r="K255" s="145"/>
      <c r="L255" s="164"/>
      <c r="M255" s="164"/>
    </row>
    <row r="256" spans="1:13" x14ac:dyDescent="0.25">
      <c r="A256" s="138"/>
      <c r="B256" s="163"/>
      <c r="C256" s="140"/>
      <c r="D256" s="140"/>
      <c r="E256" s="140"/>
      <c r="F256" s="152"/>
      <c r="G256" s="142"/>
      <c r="H256" s="142"/>
      <c r="I256" s="142"/>
      <c r="J256" s="142"/>
      <c r="K256" s="145"/>
      <c r="L256" s="164"/>
      <c r="M256" s="164"/>
    </row>
    <row r="257" spans="2:13" x14ac:dyDescent="0.25">
      <c r="B257" s="173" t="s">
        <v>197</v>
      </c>
      <c r="C257" s="174"/>
      <c r="D257" s="174"/>
      <c r="E257" s="174"/>
      <c r="F257" s="175">
        <f>F205</f>
        <v>11865338.77122188</v>
      </c>
      <c r="K257" s="176">
        <f>K205</f>
        <v>3566806.0997600001</v>
      </c>
      <c r="L257" s="177">
        <f>L205</f>
        <v>2248838.6414999999</v>
      </c>
      <c r="M257" s="178">
        <f>K257+L257</f>
        <v>5815644.7412599996</v>
      </c>
    </row>
    <row r="258" spans="2:13" x14ac:dyDescent="0.25">
      <c r="B258" s="173" t="s">
        <v>198</v>
      </c>
      <c r="C258" s="174"/>
      <c r="D258" s="174"/>
      <c r="E258" s="174"/>
      <c r="F258" s="177">
        <f>F231+F216+F237+F240+F248+F253</f>
        <v>2782928.0581999999</v>
      </c>
      <c r="K258" s="179">
        <f>K224+K219+K216</f>
        <v>576367.04</v>
      </c>
      <c r="L258" s="177">
        <f>L248+L240+L237</f>
        <v>1241078.4182</v>
      </c>
      <c r="M258" s="178">
        <f>K258+L258</f>
        <v>1817445.4582</v>
      </c>
    </row>
    <row r="259" spans="2:13" x14ac:dyDescent="0.25">
      <c r="B259" s="173" t="s">
        <v>199</v>
      </c>
      <c r="C259" s="174"/>
      <c r="D259" s="174"/>
      <c r="E259" s="174"/>
      <c r="F259" s="174"/>
      <c r="K259" s="176">
        <f>SUM(K257:K258)</f>
        <v>4143173.1397600002</v>
      </c>
      <c r="L259" s="177">
        <f>SUM(L257:L258)</f>
        <v>3489917.0597000001</v>
      </c>
      <c r="M259" s="177">
        <f>K248+L259</f>
        <v>3489917.0597000001</v>
      </c>
    </row>
    <row r="260" spans="2:13" x14ac:dyDescent="0.25">
      <c r="B260" s="180"/>
      <c r="C260" s="129"/>
      <c r="D260" s="129"/>
      <c r="E260" s="129"/>
      <c r="F260" s="129"/>
      <c r="L260" s="181"/>
      <c r="M260" s="181"/>
    </row>
    <row r="261" spans="2:13" x14ac:dyDescent="0.25">
      <c r="B261" s="180"/>
      <c r="C261" s="129"/>
      <c r="D261" s="129"/>
      <c r="E261" s="129"/>
      <c r="F261" s="129"/>
      <c r="L261" s="181"/>
      <c r="M261" s="181"/>
    </row>
    <row r="262" spans="2:13" x14ac:dyDescent="0.25">
      <c r="B262" s="182"/>
      <c r="L262" s="181"/>
      <c r="M262" s="181"/>
    </row>
    <row r="263" spans="2:13" x14ac:dyDescent="0.25">
      <c r="B263" s="182"/>
      <c r="L263" s="181"/>
      <c r="M263" s="181"/>
    </row>
    <row r="264" spans="2:13" x14ac:dyDescent="0.25">
      <c r="B264" s="182"/>
      <c r="G264" s="2" t="s">
        <v>1</v>
      </c>
      <c r="H264" s="2"/>
      <c r="I264" s="2"/>
      <c r="J264" s="2"/>
      <c r="K264" s="2"/>
      <c r="L264" s="2"/>
      <c r="M264" s="2"/>
    </row>
    <row r="265" spans="2:13" x14ac:dyDescent="0.25">
      <c r="B265" s="182"/>
      <c r="G265" s="2"/>
      <c r="H265" s="2"/>
      <c r="I265" s="2"/>
      <c r="J265" s="2"/>
      <c r="K265" s="2"/>
      <c r="L265" s="2"/>
      <c r="M265" s="3" t="s">
        <v>200</v>
      </c>
    </row>
    <row r="266" spans="2:13" x14ac:dyDescent="0.25">
      <c r="E266" s="183" t="s">
        <v>0</v>
      </c>
      <c r="F266" s="183"/>
      <c r="G266" s="6"/>
      <c r="H266" s="6"/>
      <c r="I266" s="4"/>
      <c r="J266" s="1"/>
      <c r="K266" s="1"/>
      <c r="L266" s="1"/>
      <c r="M266" s="4"/>
    </row>
    <row r="267" spans="2:13" x14ac:dyDescent="0.25">
      <c r="C267" s="2"/>
      <c r="D267" s="2"/>
      <c r="E267" s="2"/>
      <c r="F267" s="2"/>
      <c r="G267" s="6"/>
      <c r="H267" s="6"/>
      <c r="I267" s="4"/>
      <c r="J267" s="4"/>
      <c r="K267" s="4"/>
      <c r="L267" s="5" t="s">
        <v>5</v>
      </c>
      <c r="M267" s="8">
        <v>16206557.119999999</v>
      </c>
    </row>
    <row r="268" spans="2:13" x14ac:dyDescent="0.25">
      <c r="B268" s="2"/>
      <c r="C268" s="2"/>
      <c r="D268" s="2"/>
      <c r="E268" s="2"/>
      <c r="G268" s="6"/>
      <c r="H268" s="6"/>
      <c r="I268" s="4"/>
      <c r="J268" s="4"/>
      <c r="K268" s="4"/>
      <c r="L268" s="5" t="s">
        <v>7</v>
      </c>
      <c r="M268" s="8">
        <v>3241311.42</v>
      </c>
    </row>
    <row r="269" spans="2:13" x14ac:dyDescent="0.25">
      <c r="B269" s="1"/>
      <c r="C269" s="1"/>
      <c r="D269" s="1"/>
      <c r="E269" s="1"/>
      <c r="F269" s="1"/>
      <c r="G269" s="6"/>
      <c r="H269" s="6"/>
      <c r="I269" s="4"/>
      <c r="J269" s="4"/>
      <c r="K269" s="4"/>
      <c r="L269" s="5" t="s">
        <v>10</v>
      </c>
      <c r="M269" s="11" t="s">
        <v>11</v>
      </c>
    </row>
    <row r="270" spans="2:13" x14ac:dyDescent="0.25">
      <c r="B270" s="4"/>
      <c r="C270" s="5" t="s">
        <v>3</v>
      </c>
      <c r="D270" s="6" t="s">
        <v>4</v>
      </c>
      <c r="E270" s="6"/>
      <c r="F270" s="6"/>
      <c r="G270" s="6"/>
      <c r="H270" s="6"/>
      <c r="I270" s="4"/>
      <c r="J270" s="4"/>
      <c r="K270" s="4"/>
      <c r="L270" s="4"/>
      <c r="M270" s="4"/>
    </row>
    <row r="271" spans="2:13" x14ac:dyDescent="0.25">
      <c r="B271" s="4"/>
      <c r="C271" s="5" t="s">
        <v>6</v>
      </c>
      <c r="D271" s="9">
        <v>2</v>
      </c>
      <c r="E271" s="4"/>
      <c r="F271" s="6"/>
      <c r="G271" s="184"/>
    </row>
    <row r="272" spans="2:13" x14ac:dyDescent="0.25">
      <c r="B272" s="4"/>
      <c r="C272" s="5" t="s">
        <v>8</v>
      </c>
      <c r="D272" s="6" t="s">
        <v>9</v>
      </c>
      <c r="E272" s="6"/>
      <c r="F272" s="6"/>
      <c r="G272" s="184"/>
    </row>
    <row r="273" spans="2:13" x14ac:dyDescent="0.25">
      <c r="B273" s="4"/>
      <c r="C273" s="5" t="s">
        <v>12</v>
      </c>
      <c r="D273" s="6" t="s">
        <v>13</v>
      </c>
      <c r="E273" s="6"/>
      <c r="F273" s="6"/>
      <c r="G273" s="184"/>
      <c r="H273" s="809"/>
      <c r="I273" s="809"/>
      <c r="J273" s="796"/>
      <c r="K273" s="796"/>
      <c r="L273" s="4"/>
    </row>
    <row r="274" spans="2:13" x14ac:dyDescent="0.25">
      <c r="C274" s="5"/>
      <c r="D274" s="6"/>
      <c r="E274" s="6"/>
      <c r="F274" s="1" t="s">
        <v>20</v>
      </c>
      <c r="G274" s="184"/>
      <c r="H274" s="809" t="s">
        <v>23</v>
      </c>
      <c r="I274" s="809"/>
      <c r="J274" s="773" t="s">
        <v>24</v>
      </c>
      <c r="K274" s="773"/>
      <c r="L274" s="773" t="s">
        <v>25</v>
      </c>
      <c r="M274" s="773"/>
    </row>
    <row r="275" spans="2:13" x14ac:dyDescent="0.25">
      <c r="C275" s="9" t="s">
        <v>201</v>
      </c>
      <c r="D275" s="6"/>
      <c r="E275" s="6"/>
      <c r="F275" s="185">
        <f>F205+F258</f>
        <v>14648266.82942188</v>
      </c>
      <c r="G275" s="184"/>
      <c r="H275" s="808">
        <f>K259</f>
        <v>4143173.1397600002</v>
      </c>
      <c r="I275" s="808"/>
      <c r="J275" s="791">
        <f>L259</f>
        <v>3489917.0597000001</v>
      </c>
      <c r="K275" s="791"/>
      <c r="L275" s="793">
        <f>H275+J275</f>
        <v>7633090.1994599998</v>
      </c>
      <c r="M275" s="793"/>
    </row>
    <row r="276" spans="2:13" x14ac:dyDescent="0.25">
      <c r="C276" s="9" t="s">
        <v>202</v>
      </c>
      <c r="D276" s="6"/>
      <c r="E276" s="6"/>
      <c r="F276" s="6"/>
      <c r="G276" s="186"/>
      <c r="J276" s="791"/>
      <c r="K276" s="791"/>
      <c r="L276" s="791"/>
      <c r="M276" s="791"/>
    </row>
    <row r="277" spans="2:13" x14ac:dyDescent="0.25">
      <c r="B277" s="4"/>
      <c r="C277" s="9" t="s">
        <v>203</v>
      </c>
      <c r="D277" s="6"/>
      <c r="E277" s="6"/>
      <c r="F277" s="6"/>
      <c r="G277" s="186"/>
      <c r="H277" s="809"/>
      <c r="I277" s="809"/>
      <c r="J277" s="791"/>
      <c r="K277" s="791"/>
      <c r="L277" s="791"/>
      <c r="M277" s="791"/>
    </row>
    <row r="278" spans="2:13" x14ac:dyDescent="0.25">
      <c r="B278" s="4"/>
      <c r="C278" s="6" t="s">
        <v>204</v>
      </c>
      <c r="D278" s="187"/>
      <c r="E278" s="188">
        <v>3.5000000000000003E-2</v>
      </c>
      <c r="F278" s="184">
        <f>E278*F275</f>
        <v>512689.33902976586</v>
      </c>
      <c r="G278" s="189"/>
      <c r="H278" s="773">
        <f>H275*E278</f>
        <v>145011.05989160002</v>
      </c>
      <c r="I278" s="793"/>
      <c r="J278" s="793">
        <f>J275*E278</f>
        <v>122147.09708950002</v>
      </c>
      <c r="K278" s="793"/>
      <c r="L278" s="791">
        <f>J278+H278</f>
        <v>267158.15698110004</v>
      </c>
      <c r="M278" s="791"/>
    </row>
    <row r="279" spans="2:13" x14ac:dyDescent="0.25">
      <c r="B279" s="4"/>
      <c r="C279" s="6" t="s">
        <v>205</v>
      </c>
      <c r="D279" s="187"/>
      <c r="E279" s="190">
        <v>0.1</v>
      </c>
      <c r="F279" s="184">
        <f>E279*F275</f>
        <v>1464826.6829421881</v>
      </c>
      <c r="G279" s="4"/>
      <c r="H279" s="793">
        <f>H275*E279</f>
        <v>414317.31397600006</v>
      </c>
      <c r="I279" s="793"/>
      <c r="J279" s="793">
        <f>J275*E279</f>
        <v>348991.70597000001</v>
      </c>
      <c r="K279" s="793"/>
      <c r="L279" s="791">
        <f t="shared" ref="L279:L284" si="20">J279+H279</f>
        <v>763309.01994600007</v>
      </c>
      <c r="M279" s="791"/>
    </row>
    <row r="280" spans="2:13" x14ac:dyDescent="0.25">
      <c r="B280" s="4"/>
      <c r="C280" s="6" t="s">
        <v>206</v>
      </c>
      <c r="D280" s="187"/>
      <c r="E280" s="190">
        <v>0.18</v>
      </c>
      <c r="F280" s="184">
        <f>E280*F279</f>
        <v>263668.80292959383</v>
      </c>
      <c r="G280" s="4"/>
      <c r="H280" s="793">
        <f>H279*E280</f>
        <v>74577.116515680013</v>
      </c>
      <c r="I280" s="793"/>
      <c r="J280" s="793">
        <f>J279*E280</f>
        <v>62818.507074599998</v>
      </c>
      <c r="K280" s="793"/>
      <c r="L280" s="791">
        <f t="shared" si="20"/>
        <v>137395.62359028001</v>
      </c>
      <c r="M280" s="791"/>
    </row>
    <row r="281" spans="2:13" x14ac:dyDescent="0.25">
      <c r="B281" s="4"/>
      <c r="C281" s="6" t="s">
        <v>207</v>
      </c>
      <c r="D281" s="187"/>
      <c r="E281" s="190">
        <v>0.03</v>
      </c>
      <c r="F281" s="184">
        <f>E281*F275</f>
        <v>439448.00488265639</v>
      </c>
      <c r="G281" s="4"/>
      <c r="H281" s="789">
        <f>H275*E281</f>
        <v>124295.1941928</v>
      </c>
      <c r="I281" s="789"/>
      <c r="J281" s="789">
        <f>J275*E281</f>
        <v>104697.511791</v>
      </c>
      <c r="K281" s="789"/>
      <c r="L281" s="791">
        <f t="shared" si="20"/>
        <v>228992.7059838</v>
      </c>
      <c r="M281" s="791"/>
    </row>
    <row r="282" spans="2:13" x14ac:dyDescent="0.25">
      <c r="B282" s="4"/>
      <c r="C282" s="6" t="s">
        <v>208</v>
      </c>
      <c r="D282" s="190"/>
      <c r="E282" s="192">
        <v>0.02</v>
      </c>
      <c r="F282" s="184">
        <f>E282*F275</f>
        <v>292965.33658843761</v>
      </c>
      <c r="G282" s="4"/>
      <c r="H282" s="793">
        <f>H275*E282</f>
        <v>82863.462795200001</v>
      </c>
      <c r="I282" s="793"/>
      <c r="J282" s="793">
        <f>J275*E282</f>
        <v>69798.341194000008</v>
      </c>
      <c r="K282" s="793"/>
      <c r="L282" s="791">
        <f t="shared" si="20"/>
        <v>152661.80398920001</v>
      </c>
      <c r="M282" s="791"/>
    </row>
    <row r="283" spans="2:13" x14ac:dyDescent="0.25">
      <c r="B283" s="4"/>
      <c r="C283" s="6" t="s">
        <v>209</v>
      </c>
      <c r="D283" s="187"/>
      <c r="E283" s="190">
        <v>0.01</v>
      </c>
      <c r="F283" s="184">
        <f>E283*F275</f>
        <v>146482.66829421881</v>
      </c>
      <c r="G283" s="4"/>
      <c r="H283" s="789">
        <f>H275*E283</f>
        <v>41431.7313976</v>
      </c>
      <c r="I283" s="789"/>
      <c r="J283" s="789">
        <f>J275*E283</f>
        <v>34899.170597000004</v>
      </c>
      <c r="K283" s="789"/>
      <c r="L283" s="791">
        <f t="shared" si="20"/>
        <v>76330.901994600004</v>
      </c>
      <c r="M283" s="791"/>
    </row>
    <row r="284" spans="2:13" x14ac:dyDescent="0.25">
      <c r="B284" s="193"/>
      <c r="C284" s="6" t="s">
        <v>210</v>
      </c>
      <c r="D284" s="187"/>
      <c r="E284" s="194">
        <v>1E-3</v>
      </c>
      <c r="F284" s="195">
        <f>E284*F275</f>
        <v>14648.26682942188</v>
      </c>
      <c r="G284" s="3"/>
      <c r="H284" s="807">
        <f>H275*E284</f>
        <v>4143.1731397600006</v>
      </c>
      <c r="I284" s="807"/>
      <c r="J284" s="807">
        <f>J275*E284</f>
        <v>3489.9170597000002</v>
      </c>
      <c r="K284" s="807"/>
      <c r="L284" s="791">
        <f t="shared" si="20"/>
        <v>7633.0901994600008</v>
      </c>
      <c r="M284" s="791"/>
    </row>
    <row r="285" spans="2:13" x14ac:dyDescent="0.25">
      <c r="B285" s="193"/>
      <c r="C285" s="196" t="s">
        <v>211</v>
      </c>
      <c r="D285" s="197"/>
      <c r="E285" s="197">
        <f>E278+E279+E280+E281+E282+E283+E284</f>
        <v>0.376</v>
      </c>
      <c r="F285" s="186">
        <f>F278+F279+F280+F281+F282+F283+F284</f>
        <v>3134729.1014962825</v>
      </c>
      <c r="G285" s="3"/>
      <c r="H285" s="793">
        <f>SUM(H278:I284)</f>
        <v>886639.05190864007</v>
      </c>
      <c r="I285" s="773"/>
      <c r="J285" s="793">
        <f>SUM(J278:K284)</f>
        <v>746842.25077580009</v>
      </c>
      <c r="K285" s="773"/>
      <c r="L285" s="791">
        <f>J285+H285</f>
        <v>1633481.3026844403</v>
      </c>
      <c r="M285" s="791"/>
    </row>
    <row r="286" spans="2:13" x14ac:dyDescent="0.25">
      <c r="B286" s="193"/>
      <c r="C286" s="6"/>
      <c r="D286" s="190"/>
      <c r="E286" s="1"/>
      <c r="F286" s="198"/>
      <c r="G286" s="3"/>
      <c r="H286" s="4"/>
      <c r="I286" s="4"/>
      <c r="J286" s="4"/>
      <c r="L286" s="4"/>
      <c r="M286" s="4"/>
    </row>
    <row r="287" spans="2:13" x14ac:dyDescent="0.25">
      <c r="B287" s="193"/>
      <c r="C287" s="9" t="s">
        <v>212</v>
      </c>
      <c r="D287" s="199"/>
      <c r="E287" s="200"/>
      <c r="F287" s="186">
        <f>F275+F285</f>
        <v>17782995.930918161</v>
      </c>
      <c r="G287" s="3"/>
      <c r="H287" s="4"/>
      <c r="I287" s="4"/>
      <c r="J287" s="796"/>
      <c r="K287" s="796"/>
      <c r="L287" s="796"/>
      <c r="M287" s="796"/>
    </row>
    <row r="288" spans="2:13" x14ac:dyDescent="0.25">
      <c r="B288" s="193"/>
      <c r="C288" s="9"/>
      <c r="D288" s="199"/>
      <c r="G288" s="3"/>
      <c r="H288" s="804"/>
      <c r="I288" s="804"/>
      <c r="L288" s="804"/>
      <c r="M288" s="804"/>
    </row>
    <row r="289" spans="2:13" x14ac:dyDescent="0.25">
      <c r="B289" s="193"/>
      <c r="C289" s="795" t="s">
        <v>213</v>
      </c>
      <c r="D289" s="795"/>
      <c r="E289" s="190">
        <v>0.05</v>
      </c>
      <c r="F289" s="202">
        <f>E289*F275</f>
        <v>732413.34147109406</v>
      </c>
      <c r="G289" s="3"/>
      <c r="H289" s="804"/>
      <c r="I289" s="804"/>
      <c r="J289" s="806"/>
      <c r="K289" s="806"/>
      <c r="L289" s="804"/>
      <c r="M289" s="804"/>
    </row>
    <row r="290" spans="2:13" x14ac:dyDescent="0.25">
      <c r="B290" s="193"/>
      <c r="C290" s="795" t="s">
        <v>214</v>
      </c>
      <c r="D290" s="795"/>
      <c r="E290" s="200" t="s">
        <v>33</v>
      </c>
      <c r="F290" s="202">
        <v>78000</v>
      </c>
      <c r="G290" s="3"/>
      <c r="H290" s="804"/>
      <c r="I290" s="804"/>
      <c r="J290" s="800"/>
      <c r="K290" s="800"/>
      <c r="L290" s="804"/>
      <c r="M290" s="804"/>
    </row>
    <row r="291" spans="2:13" x14ac:dyDescent="0.25">
      <c r="B291" s="193"/>
      <c r="C291" s="795" t="s">
        <v>215</v>
      </c>
      <c r="D291" s="795"/>
      <c r="E291" s="200" t="s">
        <v>33</v>
      </c>
      <c r="F291" s="202">
        <v>180000</v>
      </c>
      <c r="H291" s="201"/>
      <c r="J291" s="800"/>
      <c r="K291" s="800"/>
      <c r="L291" s="804"/>
      <c r="M291" s="804"/>
    </row>
    <row r="292" spans="2:13" x14ac:dyDescent="0.25">
      <c r="B292" s="193"/>
      <c r="C292" s="9" t="s">
        <v>216</v>
      </c>
      <c r="D292" s="199"/>
      <c r="E292" s="200" t="s">
        <v>33</v>
      </c>
      <c r="F292" s="202">
        <v>357502.44</v>
      </c>
      <c r="H292" s="799"/>
      <c r="I292" s="799"/>
      <c r="J292" s="800"/>
      <c r="K292" s="800"/>
      <c r="L292" s="805"/>
      <c r="M292" s="805"/>
    </row>
    <row r="293" spans="2:13" x14ac:dyDescent="0.25">
      <c r="B293" s="193"/>
      <c r="C293" s="9" t="s">
        <v>217</v>
      </c>
      <c r="D293" s="199"/>
      <c r="E293" s="190">
        <v>0.05</v>
      </c>
      <c r="F293" s="202">
        <f>E293*F275</f>
        <v>732413.34147109406</v>
      </c>
      <c r="H293" s="206"/>
      <c r="J293" s="800"/>
      <c r="K293" s="800"/>
      <c r="L293" s="205"/>
    </row>
    <row r="294" spans="2:13" x14ac:dyDescent="0.25">
      <c r="B294" s="193"/>
      <c r="C294" s="9" t="s">
        <v>34</v>
      </c>
      <c r="D294" s="199"/>
      <c r="E294" s="3"/>
      <c r="F294" s="202">
        <f>SUM(F289:F293)</f>
        <v>2080329.1229421883</v>
      </c>
      <c r="H294" s="206"/>
      <c r="J294" s="800"/>
      <c r="K294" s="800"/>
      <c r="L294" s="205"/>
    </row>
    <row r="295" spans="2:13" x14ac:dyDescent="0.25">
      <c r="B295" s="193"/>
      <c r="C295" s="9"/>
      <c r="D295" s="199"/>
      <c r="E295" s="3"/>
      <c r="F295" s="202"/>
      <c r="H295" s="206"/>
      <c r="J295" s="800"/>
      <c r="K295" s="800"/>
      <c r="L295" s="205"/>
    </row>
    <row r="296" spans="2:13" x14ac:dyDescent="0.25">
      <c r="B296" s="4"/>
      <c r="C296" s="9" t="s">
        <v>218</v>
      </c>
      <c r="D296" s="207"/>
      <c r="E296" s="3"/>
      <c r="F296" s="208">
        <f>F294+F287</f>
        <v>19863325.053860348</v>
      </c>
      <c r="H296" s="803">
        <f>H285+H275</f>
        <v>5029812.1916686399</v>
      </c>
      <c r="I296" s="803"/>
      <c r="J296" s="791">
        <f>J285+J275</f>
        <v>4236759.3104758002</v>
      </c>
      <c r="K296" s="791"/>
      <c r="L296" s="789">
        <f>J296+H296</f>
        <v>9266571.502144441</v>
      </c>
      <c r="M296" s="789"/>
    </row>
    <row r="297" spans="2:13" x14ac:dyDescent="0.25">
      <c r="B297" s="4"/>
      <c r="C297" s="209" t="s">
        <v>219</v>
      </c>
      <c r="D297" s="4"/>
      <c r="E297" s="4"/>
      <c r="H297" s="3"/>
      <c r="I297" s="206"/>
      <c r="J297" s="804"/>
      <c r="K297" s="804"/>
      <c r="L297" s="804"/>
      <c r="M297" s="773"/>
    </row>
    <row r="298" spans="2:13" x14ac:dyDescent="0.25">
      <c r="B298" s="4"/>
      <c r="C298" s="6" t="s">
        <v>209</v>
      </c>
      <c r="D298" s="4"/>
      <c r="E298" s="190">
        <v>0.01</v>
      </c>
      <c r="H298" s="798">
        <f>H283</f>
        <v>41431.7313976</v>
      </c>
      <c r="I298" s="798"/>
      <c r="J298" s="793">
        <f>J283</f>
        <v>34899.170597000004</v>
      </c>
      <c r="K298" s="793"/>
      <c r="L298" s="789">
        <f>H298+J298</f>
        <v>76330.901994600004</v>
      </c>
      <c r="M298" s="789"/>
    </row>
    <row r="299" spans="2:13" x14ac:dyDescent="0.25">
      <c r="B299" s="4"/>
      <c r="C299" s="9" t="s">
        <v>210</v>
      </c>
      <c r="D299" s="4"/>
      <c r="E299" s="187">
        <v>1E-3</v>
      </c>
      <c r="H299" s="798">
        <f>H284</f>
        <v>4143.1731397600006</v>
      </c>
      <c r="I299" s="798"/>
      <c r="J299" s="802">
        <f>J284</f>
        <v>3489.9170597000002</v>
      </c>
      <c r="K299" s="802"/>
      <c r="L299" s="789">
        <f>H299+J299</f>
        <v>7633.0901994600008</v>
      </c>
      <c r="M299" s="789"/>
    </row>
    <row r="300" spans="2:13" x14ac:dyDescent="0.25">
      <c r="B300" s="4"/>
      <c r="C300" s="9" t="s">
        <v>220</v>
      </c>
      <c r="D300" s="3"/>
      <c r="E300" s="192">
        <v>0.2</v>
      </c>
      <c r="H300" s="798">
        <f>H296*E300</f>
        <v>1005962.438333728</v>
      </c>
      <c r="I300" s="798"/>
      <c r="J300" s="789">
        <f>J296*E300</f>
        <v>847351.86209516006</v>
      </c>
      <c r="K300" s="789"/>
      <c r="L300" s="789">
        <f>H300+J300</f>
        <v>1853314.3004288881</v>
      </c>
      <c r="M300" s="789"/>
    </row>
    <row r="301" spans="2:13" x14ac:dyDescent="0.25">
      <c r="B301" s="4"/>
      <c r="H301" s="798">
        <f>SUM(H298:I300)</f>
        <v>1051537.3428710881</v>
      </c>
      <c r="I301" s="798"/>
      <c r="J301" s="789">
        <f>SUM(J298:K300)</f>
        <v>885740.94975186011</v>
      </c>
      <c r="K301" s="789"/>
      <c r="L301" s="789">
        <f>H301+J301</f>
        <v>1937278.2926229481</v>
      </c>
      <c r="M301" s="789"/>
    </row>
    <row r="302" spans="2:13" x14ac:dyDescent="0.25">
      <c r="B302" s="4"/>
      <c r="C302" s="9" t="s">
        <v>221</v>
      </c>
      <c r="D302" s="3"/>
      <c r="E302" s="3"/>
      <c r="F302" s="202"/>
      <c r="J302" s="799"/>
      <c r="K302" s="799"/>
      <c r="L302" s="800"/>
      <c r="M302" s="800"/>
    </row>
    <row r="303" spans="2:13" x14ac:dyDescent="0.25">
      <c r="B303" s="4"/>
      <c r="C303" s="9" t="s">
        <v>222</v>
      </c>
      <c r="H303" s="798">
        <f>H296-H301</f>
        <v>3978274.8487975518</v>
      </c>
      <c r="I303" s="798"/>
      <c r="J303" s="801">
        <f>J296-J301</f>
        <v>3351018.3607239402</v>
      </c>
      <c r="K303" s="801"/>
      <c r="L303" s="789">
        <f>H303+J303</f>
        <v>7329293.209521492</v>
      </c>
      <c r="M303" s="789"/>
    </row>
    <row r="304" spans="2:13" x14ac:dyDescent="0.25">
      <c r="B304" s="4"/>
      <c r="F304" s="4"/>
    </row>
    <row r="305" spans="2:13" x14ac:dyDescent="0.25">
      <c r="B305" s="4"/>
      <c r="C305" s="1"/>
      <c r="D305" s="1" t="s">
        <v>223</v>
      </c>
      <c r="E305" s="1"/>
      <c r="F305" s="4"/>
      <c r="G305" s="1"/>
      <c r="H305" s="1" t="s">
        <v>224</v>
      </c>
      <c r="I305" s="1"/>
      <c r="J305" s="1"/>
      <c r="K305" s="1" t="s">
        <v>225</v>
      </c>
      <c r="L305" s="1"/>
      <c r="M305" s="1"/>
    </row>
    <row r="306" spans="2:13" x14ac:dyDescent="0.25">
      <c r="B306" s="4"/>
      <c r="F306" s="4"/>
      <c r="G306" s="1"/>
      <c r="H306" s="1"/>
      <c r="I306" s="1"/>
      <c r="J306" s="1"/>
      <c r="K306" s="1"/>
      <c r="L306" s="1"/>
      <c r="M306" s="1"/>
    </row>
    <row r="307" spans="2:13" x14ac:dyDescent="0.25">
      <c r="B307" s="1"/>
      <c r="C307" s="1"/>
      <c r="D307" s="1" t="s">
        <v>226</v>
      </c>
      <c r="E307" s="1"/>
      <c r="F307" s="1"/>
      <c r="G307" s="1"/>
      <c r="H307" s="1" t="s">
        <v>227</v>
      </c>
      <c r="I307" s="1"/>
      <c r="J307" s="1"/>
      <c r="K307" s="210" t="s">
        <v>228</v>
      </c>
      <c r="L307" s="210"/>
      <c r="M307" s="210"/>
    </row>
    <row r="308" spans="2:13" x14ac:dyDescent="0.25">
      <c r="B308" s="1"/>
      <c r="C308" s="1"/>
      <c r="D308" s="1" t="s">
        <v>229</v>
      </c>
      <c r="G308" s="1"/>
      <c r="H308" s="1" t="s">
        <v>230</v>
      </c>
      <c r="I308" s="1"/>
      <c r="J308" s="1"/>
      <c r="K308" s="1" t="s">
        <v>231</v>
      </c>
      <c r="L308" s="1"/>
      <c r="M308" s="1"/>
    </row>
    <row r="309" spans="2:13" x14ac:dyDescent="0.25">
      <c r="B309" s="1"/>
      <c r="E309" s="3"/>
      <c r="F309" s="3"/>
    </row>
    <row r="310" spans="2:13" x14ac:dyDescent="0.25">
      <c r="B310" s="1"/>
      <c r="C310" s="3"/>
      <c r="D310" s="3"/>
      <c r="E310" s="3"/>
      <c r="F310" s="3"/>
    </row>
    <row r="311" spans="2:13" x14ac:dyDescent="0.25">
      <c r="B311" s="1"/>
      <c r="C311" s="3"/>
      <c r="D311" s="3"/>
      <c r="E311" s="3"/>
      <c r="F311" s="3"/>
    </row>
    <row r="312" spans="2:13" x14ac:dyDescent="0.25">
      <c r="D312" s="3"/>
      <c r="E312" s="3"/>
      <c r="F312" s="3"/>
    </row>
    <row r="313" spans="2:13" x14ac:dyDescent="0.25">
      <c r="C313" s="9"/>
      <c r="D313" s="3"/>
      <c r="E313" s="1"/>
      <c r="F313" s="1"/>
    </row>
    <row r="314" spans="2:13" x14ac:dyDescent="0.25">
      <c r="C314" s="1"/>
      <c r="D314" s="1"/>
      <c r="E314" s="1"/>
      <c r="F314" s="1"/>
    </row>
    <row r="315" spans="2:13" x14ac:dyDescent="0.25">
      <c r="C315" s="1"/>
      <c r="D315" s="1"/>
      <c r="E315" s="1"/>
      <c r="F315" s="1"/>
    </row>
    <row r="316" spans="2:13" x14ac:dyDescent="0.25">
      <c r="C316" s="1"/>
      <c r="D316" s="1"/>
      <c r="E316" s="1"/>
      <c r="F316" s="1"/>
    </row>
  </sheetData>
  <mergeCells count="89">
    <mergeCell ref="A207:M207"/>
    <mergeCell ref="A3:M3"/>
    <mergeCell ref="A4:M4"/>
    <mergeCell ref="A11:F11"/>
    <mergeCell ref="G11:J11"/>
    <mergeCell ref="K11:M11"/>
    <mergeCell ref="H277:I277"/>
    <mergeCell ref="J277:K277"/>
    <mergeCell ref="L277:M277"/>
    <mergeCell ref="A208:F208"/>
    <mergeCell ref="G208:J208"/>
    <mergeCell ref="K208:M208"/>
    <mergeCell ref="H273:I273"/>
    <mergeCell ref="J273:K273"/>
    <mergeCell ref="H274:I274"/>
    <mergeCell ref="J274:K274"/>
    <mergeCell ref="L274:M274"/>
    <mergeCell ref="H275:I275"/>
    <mergeCell ref="J275:K275"/>
    <mergeCell ref="L275:M275"/>
    <mergeCell ref="J276:K276"/>
    <mergeCell ref="L276:M276"/>
    <mergeCell ref="H278:I278"/>
    <mergeCell ref="J278:K278"/>
    <mergeCell ref="L278:M278"/>
    <mergeCell ref="H279:I279"/>
    <mergeCell ref="J279:K279"/>
    <mergeCell ref="L279:M279"/>
    <mergeCell ref="H280:I280"/>
    <mergeCell ref="J280:K280"/>
    <mergeCell ref="L280:M280"/>
    <mergeCell ref="H281:I281"/>
    <mergeCell ref="J281:K281"/>
    <mergeCell ref="L281:M281"/>
    <mergeCell ref="H282:I282"/>
    <mergeCell ref="J282:K282"/>
    <mergeCell ref="L282:M282"/>
    <mergeCell ref="H283:I283"/>
    <mergeCell ref="J283:K283"/>
    <mergeCell ref="L283:M283"/>
    <mergeCell ref="H284:I284"/>
    <mergeCell ref="J284:K284"/>
    <mergeCell ref="L284:M284"/>
    <mergeCell ref="H285:I285"/>
    <mergeCell ref="J285:K285"/>
    <mergeCell ref="L285:M285"/>
    <mergeCell ref="J287:K287"/>
    <mergeCell ref="L287:M287"/>
    <mergeCell ref="H288:I288"/>
    <mergeCell ref="L288:M288"/>
    <mergeCell ref="C289:D289"/>
    <mergeCell ref="H289:I289"/>
    <mergeCell ref="J289:K289"/>
    <mergeCell ref="L289:M289"/>
    <mergeCell ref="C290:D290"/>
    <mergeCell ref="H290:I290"/>
    <mergeCell ref="J290:K290"/>
    <mergeCell ref="L290:M290"/>
    <mergeCell ref="C291:D291"/>
    <mergeCell ref="J291:K291"/>
    <mergeCell ref="L291:M291"/>
    <mergeCell ref="H298:I298"/>
    <mergeCell ref="J298:K298"/>
    <mergeCell ref="L298:M298"/>
    <mergeCell ref="H292:I292"/>
    <mergeCell ref="J292:K292"/>
    <mergeCell ref="L292:M292"/>
    <mergeCell ref="J293:K293"/>
    <mergeCell ref="J294:K294"/>
    <mergeCell ref="J295:K295"/>
    <mergeCell ref="H296:I296"/>
    <mergeCell ref="J296:K296"/>
    <mergeCell ref="L296:M296"/>
    <mergeCell ref="J297:K297"/>
    <mergeCell ref="L297:M297"/>
    <mergeCell ref="H303:I303"/>
    <mergeCell ref="J303:K303"/>
    <mergeCell ref="L303:M303"/>
    <mergeCell ref="H299:I299"/>
    <mergeCell ref="J299:K299"/>
    <mergeCell ref="L299:M299"/>
    <mergeCell ref="H300:I300"/>
    <mergeCell ref="J300:K300"/>
    <mergeCell ref="L300:M300"/>
    <mergeCell ref="H301:I301"/>
    <mergeCell ref="J301:K301"/>
    <mergeCell ref="L301:M301"/>
    <mergeCell ref="J302:K302"/>
    <mergeCell ref="L302:M302"/>
  </mergeCells>
  <pageMargins left="0.70866141732283472" right="0.70866141732283472" top="0.74803149606299213" bottom="0.74803149606299213" header="0.31496062992125984" footer="0.31496062992125984"/>
  <pageSetup paperSize="5" scale="75" fitToWidth="0" fitToHeight="0" orientation="landscape" horizontalDpi="0" verticalDpi="0" r:id="rId1"/>
  <rowBreaks count="5" manualBreakCount="5">
    <brk id="88" max="12" man="1"/>
    <brk id="152" max="16383" man="1"/>
    <brk id="189" max="16383" man="1"/>
    <brk id="259" max="16383" man="1"/>
    <brk id="2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DC726-E050-45D7-A4E8-0B123636F879}">
  <dimension ref="A1:N531"/>
  <sheetViews>
    <sheetView tabSelected="1" topLeftCell="A488" zoomScaleNormal="100" workbookViewId="0">
      <selection activeCell="F527" sqref="F527"/>
    </sheetView>
  </sheetViews>
  <sheetFormatPr baseColWidth="10" defaultRowHeight="12.75" x14ac:dyDescent="0.2"/>
  <cols>
    <col min="1" max="1" width="5.140625" style="212" customWidth="1"/>
    <col min="2" max="2" width="34.7109375" style="212" customWidth="1"/>
    <col min="3" max="3" width="19.85546875" style="212" customWidth="1"/>
    <col min="4" max="4" width="13.85546875" style="212" customWidth="1"/>
    <col min="5" max="5" width="18" style="212" bestFit="1" customWidth="1"/>
    <col min="6" max="6" width="16.5703125" style="212" customWidth="1"/>
    <col min="7" max="7" width="11.140625" style="212" bestFit="1" customWidth="1"/>
    <col min="8" max="8" width="11.7109375" style="212" bestFit="1" customWidth="1"/>
    <col min="9" max="9" width="10.7109375" style="212" bestFit="1" customWidth="1"/>
    <col min="10" max="10" width="7.140625" style="212" bestFit="1" customWidth="1"/>
    <col min="11" max="11" width="11.7109375" style="212" bestFit="1" customWidth="1"/>
    <col min="12" max="12" width="22" style="212" bestFit="1" customWidth="1"/>
    <col min="13" max="13" width="14.140625" style="212" bestFit="1" customWidth="1"/>
    <col min="14" max="14" width="14.85546875" style="212" bestFit="1" customWidth="1"/>
    <col min="15" max="16384" width="11.42578125" style="212"/>
  </cols>
  <sheetData>
    <row r="1" spans="1:14" x14ac:dyDescent="0.2">
      <c r="A1" s="856" t="s">
        <v>0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</row>
    <row r="2" spans="1:14" x14ac:dyDescent="0.2">
      <c r="A2" s="857" t="s">
        <v>1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</row>
    <row r="3" spans="1:14" x14ac:dyDescent="0.2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 t="s">
        <v>232</v>
      </c>
      <c r="N3" s="215"/>
    </row>
    <row r="4" spans="1:14" x14ac:dyDescent="0.2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6"/>
      <c r="N4" s="217"/>
    </row>
    <row r="5" spans="1:14" x14ac:dyDescent="0.2">
      <c r="A5" s="216"/>
      <c r="B5" s="218" t="s">
        <v>3</v>
      </c>
      <c r="C5" s="219" t="s">
        <v>233</v>
      </c>
      <c r="D5" s="219"/>
      <c r="E5" s="219"/>
      <c r="F5" s="219"/>
      <c r="G5" s="220"/>
      <c r="H5" s="216"/>
      <c r="I5" s="216"/>
      <c r="J5" s="216"/>
      <c r="K5" s="216"/>
      <c r="L5" s="218" t="s">
        <v>5</v>
      </c>
      <c r="M5" s="221" t="s">
        <v>234</v>
      </c>
      <c r="N5" s="222"/>
    </row>
    <row r="6" spans="1:14" x14ac:dyDescent="0.2">
      <c r="A6" s="216"/>
      <c r="B6" s="218" t="s">
        <v>6</v>
      </c>
      <c r="C6" s="223">
        <v>3</v>
      </c>
      <c r="D6" s="216"/>
      <c r="E6" s="219"/>
      <c r="F6" s="219"/>
      <c r="G6" s="219"/>
      <c r="H6" s="216"/>
      <c r="I6" s="216"/>
      <c r="J6" s="216"/>
      <c r="K6" s="216"/>
      <c r="L6" s="218" t="s">
        <v>7</v>
      </c>
      <c r="M6" s="221" t="s">
        <v>235</v>
      </c>
      <c r="N6" s="224"/>
    </row>
    <row r="7" spans="1:14" x14ac:dyDescent="0.2">
      <c r="A7" s="216"/>
      <c r="B7" s="218" t="s">
        <v>8</v>
      </c>
      <c r="C7" s="219" t="s">
        <v>236</v>
      </c>
      <c r="D7" s="219"/>
      <c r="E7" s="219"/>
      <c r="F7" s="219"/>
      <c r="G7" s="225"/>
      <c r="H7" s="216"/>
      <c r="I7" s="216"/>
      <c r="J7" s="216"/>
      <c r="K7" s="216"/>
      <c r="L7" s="218" t="s">
        <v>10</v>
      </c>
      <c r="M7" s="226" t="s">
        <v>237</v>
      </c>
      <c r="N7" s="224"/>
    </row>
    <row r="8" spans="1:14" x14ac:dyDescent="0.2">
      <c r="A8" s="216"/>
      <c r="B8" s="218" t="s">
        <v>12</v>
      </c>
      <c r="C8" s="219" t="s">
        <v>238</v>
      </c>
      <c r="D8" s="219"/>
      <c r="E8" s="219"/>
      <c r="F8" s="219"/>
      <c r="G8" s="219"/>
      <c r="H8" s="216"/>
      <c r="I8" s="216"/>
      <c r="J8" s="216"/>
      <c r="K8" s="216"/>
      <c r="L8" s="216"/>
      <c r="M8" s="216"/>
      <c r="N8" s="227"/>
    </row>
    <row r="9" spans="1:14" x14ac:dyDescent="0.2">
      <c r="A9" s="858" t="s">
        <v>14</v>
      </c>
      <c r="B9" s="858"/>
      <c r="C9" s="858"/>
      <c r="D9" s="858"/>
      <c r="E9" s="858"/>
      <c r="F9" s="858"/>
      <c r="G9" s="859" t="s">
        <v>15</v>
      </c>
      <c r="H9" s="859"/>
      <c r="I9" s="859"/>
      <c r="J9" s="859"/>
      <c r="K9" s="860" t="s">
        <v>16</v>
      </c>
      <c r="L9" s="860"/>
      <c r="M9" s="860"/>
      <c r="N9" s="228"/>
    </row>
    <row r="10" spans="1:14" ht="24" x14ac:dyDescent="0.2">
      <c r="A10" s="229" t="s">
        <v>17</v>
      </c>
      <c r="B10" s="230" t="s">
        <v>18</v>
      </c>
      <c r="C10" s="230" t="s">
        <v>19</v>
      </c>
      <c r="D10" s="230" t="s">
        <v>20</v>
      </c>
      <c r="E10" s="231" t="s">
        <v>21</v>
      </c>
      <c r="F10" s="231" t="s">
        <v>22</v>
      </c>
      <c r="G10" s="232" t="s">
        <v>23</v>
      </c>
      <c r="H10" s="232" t="s">
        <v>24</v>
      </c>
      <c r="I10" s="233" t="s">
        <v>25</v>
      </c>
      <c r="J10" s="234" t="s">
        <v>26</v>
      </c>
      <c r="K10" s="235" t="s">
        <v>23</v>
      </c>
      <c r="L10" s="236" t="s">
        <v>24</v>
      </c>
      <c r="M10" s="236" t="s">
        <v>25</v>
      </c>
      <c r="N10" s="237"/>
    </row>
    <row r="11" spans="1:14" x14ac:dyDescent="0.2">
      <c r="A11" s="238">
        <v>1</v>
      </c>
      <c r="B11" s="239" t="s">
        <v>239</v>
      </c>
      <c r="C11" s="240"/>
      <c r="D11" s="241"/>
      <c r="E11" s="242"/>
      <c r="F11" s="242"/>
      <c r="G11" s="243"/>
      <c r="H11" s="243"/>
      <c r="I11" s="244"/>
      <c r="J11" s="245"/>
      <c r="K11" s="246"/>
      <c r="L11" s="247"/>
      <c r="M11" s="247"/>
      <c r="N11" s="248"/>
    </row>
    <row r="12" spans="1:14" x14ac:dyDescent="0.2">
      <c r="A12" s="249"/>
      <c r="B12" s="240" t="s">
        <v>240</v>
      </c>
      <c r="C12" s="241"/>
      <c r="D12" s="242"/>
      <c r="E12" s="242"/>
      <c r="F12" s="242"/>
      <c r="G12" s="243"/>
      <c r="H12" s="250"/>
      <c r="I12" s="251"/>
      <c r="J12" s="252"/>
      <c r="K12" s="253"/>
      <c r="L12" s="247"/>
      <c r="M12" s="247"/>
      <c r="N12" s="254"/>
    </row>
    <row r="13" spans="1:14" ht="24" x14ac:dyDescent="0.2">
      <c r="A13" s="249">
        <v>1.01</v>
      </c>
      <c r="B13" s="240" t="s">
        <v>241</v>
      </c>
      <c r="C13" s="241" t="s">
        <v>242</v>
      </c>
      <c r="D13" s="242">
        <v>160</v>
      </c>
      <c r="E13" s="242">
        <v>1100</v>
      </c>
      <c r="F13" s="242">
        <f>D13*E13</f>
        <v>176000</v>
      </c>
      <c r="G13" s="243"/>
      <c r="H13" s="250"/>
      <c r="I13" s="251"/>
      <c r="J13" s="252"/>
      <c r="K13" s="253"/>
      <c r="L13" s="247"/>
      <c r="M13" s="247"/>
      <c r="N13" s="254"/>
    </row>
    <row r="14" spans="1:14" x14ac:dyDescent="0.2">
      <c r="A14" s="249">
        <v>1.02</v>
      </c>
      <c r="B14" s="240" t="s">
        <v>243</v>
      </c>
      <c r="C14" s="241" t="s">
        <v>242</v>
      </c>
      <c r="D14" s="242">
        <v>160</v>
      </c>
      <c r="E14" s="242">
        <v>160</v>
      </c>
      <c r="F14" s="242">
        <f t="shared" ref="F14:F21" si="0">D14*E14</f>
        <v>25600</v>
      </c>
      <c r="G14" s="243"/>
      <c r="H14" s="250"/>
      <c r="I14" s="251"/>
      <c r="J14" s="252"/>
      <c r="K14" s="253"/>
      <c r="L14" s="247"/>
      <c r="M14" s="247"/>
      <c r="N14" s="254"/>
    </row>
    <row r="15" spans="1:14" ht="24" x14ac:dyDescent="0.2">
      <c r="A15" s="249">
        <v>1.03</v>
      </c>
      <c r="B15" s="240" t="s">
        <v>244</v>
      </c>
      <c r="C15" s="241" t="s">
        <v>242</v>
      </c>
      <c r="D15" s="242">
        <v>140</v>
      </c>
      <c r="E15" s="242">
        <v>173.25</v>
      </c>
      <c r="F15" s="242">
        <f t="shared" si="0"/>
        <v>24255</v>
      </c>
      <c r="G15" s="243"/>
      <c r="H15" s="250"/>
      <c r="I15" s="251"/>
      <c r="J15" s="252"/>
      <c r="K15" s="253"/>
      <c r="L15" s="247"/>
      <c r="M15" s="247"/>
      <c r="N15" s="254"/>
    </row>
    <row r="16" spans="1:14" x14ac:dyDescent="0.2">
      <c r="A16" s="249">
        <v>1.04</v>
      </c>
      <c r="B16" s="240" t="s">
        <v>245</v>
      </c>
      <c r="C16" s="241" t="s">
        <v>41</v>
      </c>
      <c r="D16" s="242">
        <v>2</v>
      </c>
      <c r="E16" s="242">
        <v>2970</v>
      </c>
      <c r="F16" s="242">
        <f t="shared" si="0"/>
        <v>5940</v>
      </c>
      <c r="G16" s="243"/>
      <c r="H16" s="250"/>
      <c r="I16" s="251"/>
      <c r="J16" s="252"/>
      <c r="K16" s="255"/>
      <c r="L16" s="256"/>
      <c r="M16" s="256"/>
      <c r="N16" s="254"/>
    </row>
    <row r="17" spans="1:14" ht="24" x14ac:dyDescent="0.2">
      <c r="A17" s="249">
        <v>1.05</v>
      </c>
      <c r="B17" s="240" t="s">
        <v>246</v>
      </c>
      <c r="C17" s="241" t="s">
        <v>242</v>
      </c>
      <c r="D17" s="242">
        <v>166</v>
      </c>
      <c r="E17" s="242">
        <v>1782</v>
      </c>
      <c r="F17" s="242">
        <f t="shared" si="0"/>
        <v>295812</v>
      </c>
      <c r="G17" s="243"/>
      <c r="H17" s="250"/>
      <c r="I17" s="251"/>
      <c r="J17" s="252"/>
      <c r="K17" s="246"/>
      <c r="L17" s="247"/>
      <c r="M17" s="247"/>
      <c r="N17" s="254"/>
    </row>
    <row r="18" spans="1:14" x14ac:dyDescent="0.2">
      <c r="A18" s="249">
        <v>1.06</v>
      </c>
      <c r="B18" s="240" t="s">
        <v>247</v>
      </c>
      <c r="C18" s="241" t="s">
        <v>41</v>
      </c>
      <c r="D18" s="242">
        <v>2</v>
      </c>
      <c r="E18" s="242">
        <v>103950</v>
      </c>
      <c r="F18" s="242">
        <f t="shared" si="0"/>
        <v>207900</v>
      </c>
      <c r="G18" s="257"/>
      <c r="H18" s="250"/>
      <c r="I18" s="257"/>
      <c r="J18" s="252"/>
      <c r="K18" s="253"/>
      <c r="L18" s="247"/>
      <c r="M18" s="247"/>
      <c r="N18" s="254"/>
    </row>
    <row r="19" spans="1:14" ht="24" x14ac:dyDescent="0.2">
      <c r="A19" s="249">
        <v>1.07</v>
      </c>
      <c r="B19" s="240" t="s">
        <v>248</v>
      </c>
      <c r="C19" s="241" t="s">
        <v>41</v>
      </c>
      <c r="D19" s="242">
        <v>2</v>
      </c>
      <c r="E19" s="242">
        <v>14850</v>
      </c>
      <c r="F19" s="242">
        <f t="shared" si="0"/>
        <v>29700</v>
      </c>
      <c r="G19" s="257"/>
      <c r="H19" s="250"/>
      <c r="I19" s="257"/>
      <c r="J19" s="252"/>
      <c r="K19" s="253"/>
      <c r="L19" s="247"/>
      <c r="M19" s="247"/>
      <c r="N19" s="254"/>
    </row>
    <row r="20" spans="1:14" ht="48" x14ac:dyDescent="0.2">
      <c r="A20" s="249">
        <v>1.08</v>
      </c>
      <c r="B20" s="240" t="s">
        <v>249</v>
      </c>
      <c r="C20" s="241" t="s">
        <v>33</v>
      </c>
      <c r="D20" s="242">
        <v>2</v>
      </c>
      <c r="E20" s="242">
        <v>19800</v>
      </c>
      <c r="F20" s="242">
        <f t="shared" si="0"/>
        <v>39600</v>
      </c>
      <c r="G20" s="257"/>
      <c r="H20" s="250"/>
      <c r="I20" s="257"/>
      <c r="J20" s="252"/>
      <c r="K20" s="253"/>
      <c r="L20" s="247"/>
      <c r="M20" s="247"/>
      <c r="N20" s="254"/>
    </row>
    <row r="21" spans="1:14" ht="24" x14ac:dyDescent="0.2">
      <c r="A21" s="258">
        <v>1.0900000000000001</v>
      </c>
      <c r="B21" s="240" t="s">
        <v>250</v>
      </c>
      <c r="C21" s="241" t="s">
        <v>41</v>
      </c>
      <c r="D21" s="242">
        <v>2</v>
      </c>
      <c r="E21" s="242">
        <v>1980</v>
      </c>
      <c r="F21" s="242">
        <f t="shared" si="0"/>
        <v>3960</v>
      </c>
      <c r="G21" s="257"/>
      <c r="H21" s="250"/>
      <c r="I21" s="257"/>
      <c r="J21" s="252"/>
      <c r="K21" s="253"/>
      <c r="L21" s="247"/>
      <c r="M21" s="247"/>
      <c r="N21" s="254"/>
    </row>
    <row r="22" spans="1:14" x14ac:dyDescent="0.2">
      <c r="A22" s="258"/>
      <c r="B22" s="239" t="s">
        <v>251</v>
      </c>
      <c r="C22" s="241"/>
      <c r="D22" s="242"/>
      <c r="E22" s="242"/>
      <c r="F22" s="259">
        <f>SUM(F13:F21)</f>
        <v>808767</v>
      </c>
      <c r="G22" s="257"/>
      <c r="H22" s="250"/>
      <c r="I22" s="257"/>
      <c r="J22" s="252"/>
      <c r="K22" s="253"/>
      <c r="L22" s="247"/>
      <c r="M22" s="247"/>
      <c r="N22" s="254"/>
    </row>
    <row r="23" spans="1:14" ht="24" x14ac:dyDescent="0.2">
      <c r="A23" s="260">
        <v>2</v>
      </c>
      <c r="B23" s="239" t="s">
        <v>84</v>
      </c>
      <c r="C23" s="241"/>
      <c r="D23" s="242"/>
      <c r="E23" s="242"/>
      <c r="F23" s="242"/>
      <c r="G23" s="257"/>
      <c r="H23" s="250"/>
      <c r="I23" s="257"/>
      <c r="J23" s="252"/>
      <c r="K23" s="253"/>
      <c r="L23" s="247"/>
      <c r="M23" s="247"/>
      <c r="N23" s="254"/>
    </row>
    <row r="24" spans="1:14" ht="36" x14ac:dyDescent="0.2">
      <c r="A24" s="249">
        <v>2.0099999999999998</v>
      </c>
      <c r="B24" s="240" t="s">
        <v>252</v>
      </c>
      <c r="C24" s="241" t="s">
        <v>33</v>
      </c>
      <c r="D24" s="242">
        <v>3</v>
      </c>
      <c r="E24" s="242">
        <v>65000</v>
      </c>
      <c r="F24" s="242">
        <f>D24*E24</f>
        <v>195000</v>
      </c>
      <c r="G24" s="243"/>
      <c r="H24" s="243"/>
      <c r="I24" s="251"/>
      <c r="J24" s="252"/>
      <c r="K24" s="261"/>
      <c r="L24" s="262"/>
      <c r="M24" s="262"/>
      <c r="N24" s="254"/>
    </row>
    <row r="25" spans="1:14" x14ac:dyDescent="0.2">
      <c r="A25" s="249">
        <v>2.02</v>
      </c>
      <c r="B25" s="240" t="s">
        <v>86</v>
      </c>
      <c r="C25" s="241" t="s">
        <v>33</v>
      </c>
      <c r="D25" s="242">
        <v>1</v>
      </c>
      <c r="E25" s="242">
        <v>13365</v>
      </c>
      <c r="F25" s="242">
        <f t="shared" ref="F25:F53" si="1">D25*E25</f>
        <v>13365</v>
      </c>
      <c r="G25" s="243"/>
      <c r="H25" s="243"/>
      <c r="I25" s="251"/>
      <c r="J25" s="252"/>
      <c r="K25" s="246"/>
      <c r="L25" s="247"/>
      <c r="M25" s="247"/>
      <c r="N25" s="254"/>
    </row>
    <row r="26" spans="1:14" ht="24" x14ac:dyDescent="0.2">
      <c r="A26" s="249">
        <v>2.0299999999999998</v>
      </c>
      <c r="B26" s="240" t="s">
        <v>253</v>
      </c>
      <c r="C26" s="241" t="s">
        <v>254</v>
      </c>
      <c r="D26" s="242">
        <v>1</v>
      </c>
      <c r="E26" s="242">
        <v>19800</v>
      </c>
      <c r="F26" s="242">
        <f t="shared" si="1"/>
        <v>19800</v>
      </c>
      <c r="G26" s="243"/>
      <c r="H26" s="243"/>
      <c r="I26" s="251"/>
      <c r="J26" s="252"/>
      <c r="K26" s="246"/>
      <c r="L26" s="247"/>
      <c r="M26" s="247"/>
      <c r="N26" s="254"/>
    </row>
    <row r="27" spans="1:14" ht="24" x14ac:dyDescent="0.2">
      <c r="A27" s="258">
        <v>2.04</v>
      </c>
      <c r="B27" s="263" t="s">
        <v>88</v>
      </c>
      <c r="C27" s="241" t="s">
        <v>33</v>
      </c>
      <c r="D27" s="242">
        <v>1</v>
      </c>
      <c r="E27" s="242">
        <v>29700</v>
      </c>
      <c r="F27" s="242">
        <f t="shared" si="1"/>
        <v>29700</v>
      </c>
      <c r="G27" s="243"/>
      <c r="H27" s="243"/>
      <c r="I27" s="251"/>
      <c r="J27" s="252"/>
      <c r="K27" s="246"/>
      <c r="L27" s="247"/>
      <c r="M27" s="247"/>
      <c r="N27" s="254"/>
    </row>
    <row r="28" spans="1:14" x14ac:dyDescent="0.2">
      <c r="A28" s="249">
        <v>2.0499999999999998</v>
      </c>
      <c r="B28" s="240" t="s">
        <v>89</v>
      </c>
      <c r="C28" s="241" t="s">
        <v>254</v>
      </c>
      <c r="D28" s="242">
        <v>11</v>
      </c>
      <c r="E28" s="242">
        <v>29205</v>
      </c>
      <c r="F28" s="242">
        <f t="shared" si="1"/>
        <v>321255</v>
      </c>
      <c r="G28" s="243"/>
      <c r="H28" s="243"/>
      <c r="I28" s="251"/>
      <c r="J28" s="264"/>
      <c r="K28" s="246"/>
      <c r="L28" s="247"/>
      <c r="M28" s="247"/>
      <c r="N28" s="254"/>
    </row>
    <row r="29" spans="1:14" x14ac:dyDescent="0.2">
      <c r="A29" s="249">
        <v>2.06</v>
      </c>
      <c r="B29" s="240" t="s">
        <v>255</v>
      </c>
      <c r="C29" s="241" t="s">
        <v>254</v>
      </c>
      <c r="D29" s="242">
        <v>2</v>
      </c>
      <c r="E29" s="242">
        <v>31680</v>
      </c>
      <c r="F29" s="242">
        <f t="shared" si="1"/>
        <v>63360</v>
      </c>
      <c r="G29" s="243"/>
      <c r="H29" s="243"/>
      <c r="I29" s="251"/>
      <c r="J29" s="252"/>
      <c r="K29" s="253"/>
      <c r="L29" s="247"/>
      <c r="M29" s="247"/>
      <c r="N29" s="254"/>
    </row>
    <row r="30" spans="1:14" x14ac:dyDescent="0.2">
      <c r="A30" s="249">
        <v>2.0699999999999998</v>
      </c>
      <c r="B30" s="240" t="s">
        <v>91</v>
      </c>
      <c r="C30" s="241" t="s">
        <v>92</v>
      </c>
      <c r="D30" s="242">
        <v>7500</v>
      </c>
      <c r="E30" s="242">
        <v>69.3</v>
      </c>
      <c r="F30" s="242">
        <f t="shared" si="1"/>
        <v>519750</v>
      </c>
      <c r="G30" s="243"/>
      <c r="H30" s="243"/>
      <c r="I30" s="251"/>
      <c r="J30" s="252"/>
      <c r="K30" s="246"/>
      <c r="L30" s="247"/>
      <c r="M30" s="247"/>
      <c r="N30" s="254"/>
    </row>
    <row r="31" spans="1:14" x14ac:dyDescent="0.2">
      <c r="A31" s="249">
        <v>2.08</v>
      </c>
      <c r="B31" s="240" t="s">
        <v>93</v>
      </c>
      <c r="C31" s="241" t="s">
        <v>254</v>
      </c>
      <c r="D31" s="242">
        <v>4</v>
      </c>
      <c r="E31" s="242">
        <v>31695.6816</v>
      </c>
      <c r="F31" s="242">
        <f t="shared" si="1"/>
        <v>126782.7264</v>
      </c>
      <c r="G31" s="243"/>
      <c r="H31" s="243"/>
      <c r="I31" s="251"/>
      <c r="J31" s="252"/>
      <c r="K31" s="246"/>
      <c r="L31" s="247"/>
      <c r="M31" s="247"/>
      <c r="N31" s="254"/>
    </row>
    <row r="32" spans="1:14" x14ac:dyDescent="0.2">
      <c r="A32" s="249">
        <v>2.09</v>
      </c>
      <c r="B32" s="240" t="s">
        <v>94</v>
      </c>
      <c r="C32" s="241" t="s">
        <v>254</v>
      </c>
      <c r="D32" s="242">
        <v>1</v>
      </c>
      <c r="E32" s="242">
        <v>21014.809200000003</v>
      </c>
      <c r="F32" s="242">
        <f t="shared" si="1"/>
        <v>21014.809200000003</v>
      </c>
      <c r="G32" s="243"/>
      <c r="H32" s="243"/>
      <c r="I32" s="251"/>
      <c r="J32" s="252"/>
      <c r="K32" s="246"/>
      <c r="L32" s="247"/>
      <c r="M32" s="247"/>
      <c r="N32" s="254"/>
    </row>
    <row r="33" spans="1:14" x14ac:dyDescent="0.2">
      <c r="A33" s="249">
        <v>2.1</v>
      </c>
      <c r="B33" s="240" t="s">
        <v>256</v>
      </c>
      <c r="C33" s="241" t="s">
        <v>254</v>
      </c>
      <c r="D33" s="242">
        <v>9</v>
      </c>
      <c r="E33" s="242">
        <v>6915.0707999999995</v>
      </c>
      <c r="F33" s="242">
        <f t="shared" si="1"/>
        <v>62235.637199999997</v>
      </c>
      <c r="G33" s="243"/>
      <c r="H33" s="243"/>
      <c r="I33" s="251"/>
      <c r="J33" s="252"/>
      <c r="K33" s="246"/>
      <c r="L33" s="247"/>
      <c r="M33" s="247"/>
      <c r="N33" s="254"/>
    </row>
    <row r="34" spans="1:14" x14ac:dyDescent="0.2">
      <c r="A34" s="249">
        <v>2.11</v>
      </c>
      <c r="B34" s="240" t="s">
        <v>97</v>
      </c>
      <c r="C34" s="241" t="s">
        <v>254</v>
      </c>
      <c r="D34" s="242">
        <v>1</v>
      </c>
      <c r="E34" s="242">
        <v>27720</v>
      </c>
      <c r="F34" s="242">
        <f t="shared" si="1"/>
        <v>27720</v>
      </c>
      <c r="G34" s="243"/>
      <c r="H34" s="243"/>
      <c r="I34" s="251"/>
      <c r="J34" s="252"/>
      <c r="K34" s="246"/>
      <c r="L34" s="247"/>
      <c r="M34" s="247"/>
      <c r="N34" s="254"/>
    </row>
    <row r="35" spans="1:14" x14ac:dyDescent="0.2">
      <c r="A35" s="249">
        <v>2.12</v>
      </c>
      <c r="B35" s="240" t="s">
        <v>98</v>
      </c>
      <c r="C35" s="241" t="s">
        <v>41</v>
      </c>
      <c r="D35" s="242">
        <v>5</v>
      </c>
      <c r="E35" s="242">
        <v>5657.6025</v>
      </c>
      <c r="F35" s="242">
        <f t="shared" si="1"/>
        <v>28288.012500000001</v>
      </c>
      <c r="G35" s="243"/>
      <c r="H35" s="243"/>
      <c r="I35" s="251"/>
      <c r="J35" s="252"/>
      <c r="K35" s="246"/>
      <c r="L35" s="247"/>
      <c r="M35" s="247"/>
      <c r="N35" s="254"/>
    </row>
    <row r="36" spans="1:14" ht="24" x14ac:dyDescent="0.2">
      <c r="A36" s="249">
        <v>2.13</v>
      </c>
      <c r="B36" s="240" t="s">
        <v>257</v>
      </c>
      <c r="C36" s="241" t="s">
        <v>254</v>
      </c>
      <c r="D36" s="242">
        <v>4</v>
      </c>
      <c r="E36" s="242">
        <v>321.75</v>
      </c>
      <c r="F36" s="242">
        <f t="shared" si="1"/>
        <v>1287</v>
      </c>
      <c r="G36" s="243"/>
      <c r="H36" s="243"/>
      <c r="I36" s="251"/>
      <c r="J36" s="252"/>
      <c r="K36" s="265"/>
      <c r="L36" s="247"/>
      <c r="M36" s="247"/>
      <c r="N36" s="254"/>
    </row>
    <row r="37" spans="1:14" ht="24" x14ac:dyDescent="0.2">
      <c r="A37" s="258">
        <v>2.14</v>
      </c>
      <c r="B37" s="263" t="s">
        <v>258</v>
      </c>
      <c r="C37" s="241" t="s">
        <v>254</v>
      </c>
      <c r="D37" s="242">
        <v>1</v>
      </c>
      <c r="E37" s="242">
        <v>34155</v>
      </c>
      <c r="F37" s="242">
        <f t="shared" si="1"/>
        <v>34155</v>
      </c>
      <c r="G37" s="243"/>
      <c r="H37" s="243"/>
      <c r="I37" s="251"/>
      <c r="J37" s="252"/>
      <c r="K37" s="261"/>
      <c r="L37" s="262"/>
      <c r="M37" s="262"/>
      <c r="N37" s="254"/>
    </row>
    <row r="38" spans="1:14" x14ac:dyDescent="0.2">
      <c r="A38" s="249">
        <v>2.15</v>
      </c>
      <c r="B38" s="266" t="s">
        <v>259</v>
      </c>
      <c r="C38" s="241" t="s">
        <v>254</v>
      </c>
      <c r="D38" s="242">
        <v>6</v>
      </c>
      <c r="E38" s="242">
        <v>4158</v>
      </c>
      <c r="F38" s="242">
        <f t="shared" si="1"/>
        <v>24948</v>
      </c>
      <c r="G38" s="243"/>
      <c r="H38" s="243"/>
      <c r="I38" s="251"/>
      <c r="J38" s="252"/>
      <c r="K38" s="246"/>
      <c r="L38" s="247"/>
      <c r="M38" s="247"/>
      <c r="N38" s="254"/>
    </row>
    <row r="39" spans="1:14" x14ac:dyDescent="0.2">
      <c r="A39" s="249">
        <v>2.16</v>
      </c>
      <c r="B39" s="266" t="s">
        <v>260</v>
      </c>
      <c r="C39" s="241" t="s">
        <v>254</v>
      </c>
      <c r="D39" s="242">
        <v>3</v>
      </c>
      <c r="E39" s="242">
        <v>2277</v>
      </c>
      <c r="F39" s="242">
        <f t="shared" si="1"/>
        <v>6831</v>
      </c>
      <c r="G39" s="243"/>
      <c r="H39" s="243"/>
      <c r="I39" s="251"/>
      <c r="J39" s="252"/>
      <c r="K39" s="246"/>
      <c r="L39" s="247"/>
      <c r="M39" s="247"/>
      <c r="N39" s="254"/>
    </row>
    <row r="40" spans="1:14" ht="24" x14ac:dyDescent="0.2">
      <c r="A40" s="249">
        <v>2.17</v>
      </c>
      <c r="B40" s="266" t="s">
        <v>261</v>
      </c>
      <c r="C40" s="241" t="s">
        <v>254</v>
      </c>
      <c r="D40" s="242">
        <v>6</v>
      </c>
      <c r="E40" s="242">
        <v>118.8</v>
      </c>
      <c r="F40" s="242">
        <f t="shared" si="1"/>
        <v>712.8</v>
      </c>
      <c r="G40" s="243"/>
      <c r="H40" s="243"/>
      <c r="I40" s="251"/>
      <c r="J40" s="252"/>
      <c r="K40" s="246"/>
      <c r="L40" s="247"/>
      <c r="M40" s="247"/>
      <c r="N40" s="254"/>
    </row>
    <row r="41" spans="1:14" x14ac:dyDescent="0.2">
      <c r="A41" s="249">
        <v>2.1800000000000002</v>
      </c>
      <c r="B41" s="266" t="s">
        <v>99</v>
      </c>
      <c r="C41" s="241" t="s">
        <v>33</v>
      </c>
      <c r="D41" s="242">
        <v>10</v>
      </c>
      <c r="E41" s="242">
        <v>8008.4862000000003</v>
      </c>
      <c r="F41" s="242">
        <f t="shared" si="1"/>
        <v>80084.862000000008</v>
      </c>
      <c r="G41" s="243"/>
      <c r="H41" s="243"/>
      <c r="I41" s="251"/>
      <c r="J41" s="252"/>
      <c r="K41" s="246"/>
      <c r="L41" s="247"/>
      <c r="M41" s="247"/>
      <c r="N41" s="254"/>
    </row>
    <row r="42" spans="1:14" x14ac:dyDescent="0.2">
      <c r="A42" s="249">
        <v>2.19</v>
      </c>
      <c r="B42" s="266" t="s">
        <v>113</v>
      </c>
      <c r="C42" s="241" t="s">
        <v>254</v>
      </c>
      <c r="D42" s="242">
        <v>1</v>
      </c>
      <c r="E42" s="242">
        <v>693</v>
      </c>
      <c r="F42" s="242">
        <f t="shared" si="1"/>
        <v>693</v>
      </c>
      <c r="G42" s="243"/>
      <c r="H42" s="243"/>
      <c r="I42" s="251"/>
      <c r="J42" s="252"/>
      <c r="K42" s="246"/>
      <c r="L42" s="247"/>
      <c r="M42" s="247"/>
      <c r="N42" s="254"/>
    </row>
    <row r="43" spans="1:14" x14ac:dyDescent="0.2">
      <c r="A43" s="249">
        <v>2.2000000000000002</v>
      </c>
      <c r="B43" s="266" t="s">
        <v>262</v>
      </c>
      <c r="C43" s="241" t="s">
        <v>254</v>
      </c>
      <c r="D43" s="242">
        <v>40</v>
      </c>
      <c r="E43" s="242">
        <v>89.1</v>
      </c>
      <c r="F43" s="242">
        <f t="shared" si="1"/>
        <v>3564</v>
      </c>
      <c r="G43" s="243"/>
      <c r="H43" s="243"/>
      <c r="I43" s="251"/>
      <c r="J43" s="252"/>
      <c r="K43" s="246"/>
      <c r="L43" s="247"/>
      <c r="M43" s="247"/>
      <c r="N43" s="254"/>
    </row>
    <row r="44" spans="1:14" x14ac:dyDescent="0.2">
      <c r="A44" s="249">
        <v>2.21</v>
      </c>
      <c r="B44" s="266" t="s">
        <v>263</v>
      </c>
      <c r="C44" s="241" t="s">
        <v>254</v>
      </c>
      <c r="D44" s="242">
        <v>2</v>
      </c>
      <c r="E44" s="242">
        <v>4455</v>
      </c>
      <c r="F44" s="242">
        <f t="shared" si="1"/>
        <v>8910</v>
      </c>
      <c r="G44" s="243"/>
      <c r="H44" s="243"/>
      <c r="I44" s="251"/>
      <c r="J44" s="252"/>
      <c r="K44" s="246"/>
      <c r="L44" s="247"/>
      <c r="M44" s="247"/>
      <c r="N44" s="254"/>
    </row>
    <row r="45" spans="1:14" x14ac:dyDescent="0.2">
      <c r="A45" s="249">
        <v>2.2200000000000002</v>
      </c>
      <c r="B45" s="266" t="s">
        <v>264</v>
      </c>
      <c r="C45" s="241" t="s">
        <v>254</v>
      </c>
      <c r="D45" s="242">
        <v>1</v>
      </c>
      <c r="E45" s="242">
        <v>1485</v>
      </c>
      <c r="F45" s="242">
        <f t="shared" si="1"/>
        <v>1485</v>
      </c>
      <c r="G45" s="243"/>
      <c r="H45" s="243"/>
      <c r="I45" s="251"/>
      <c r="J45" s="252"/>
      <c r="K45" s="246"/>
      <c r="L45" s="247"/>
      <c r="M45" s="247"/>
      <c r="N45" s="254"/>
    </row>
    <row r="46" spans="1:14" x14ac:dyDescent="0.2">
      <c r="A46" s="249">
        <v>2.23</v>
      </c>
      <c r="B46" s="266" t="s">
        <v>265</v>
      </c>
      <c r="C46" s="241" t="s">
        <v>254</v>
      </c>
      <c r="D46" s="242">
        <v>2</v>
      </c>
      <c r="E46" s="242">
        <v>1188</v>
      </c>
      <c r="F46" s="242">
        <f t="shared" si="1"/>
        <v>2376</v>
      </c>
      <c r="G46" s="243"/>
      <c r="H46" s="243"/>
      <c r="I46" s="251"/>
      <c r="J46" s="252"/>
      <c r="K46" s="246"/>
      <c r="L46" s="247"/>
      <c r="M46" s="247"/>
      <c r="N46" s="254"/>
    </row>
    <row r="47" spans="1:14" x14ac:dyDescent="0.2">
      <c r="A47" s="249">
        <v>2.2400000000000002</v>
      </c>
      <c r="B47" s="266" t="s">
        <v>266</v>
      </c>
      <c r="C47" s="241" t="s">
        <v>39</v>
      </c>
      <c r="D47" s="242">
        <v>21.6</v>
      </c>
      <c r="E47" s="242">
        <v>321.75</v>
      </c>
      <c r="F47" s="242">
        <f t="shared" si="1"/>
        <v>6949.8</v>
      </c>
      <c r="G47" s="243"/>
      <c r="H47" s="243"/>
      <c r="I47" s="251"/>
      <c r="J47" s="252"/>
      <c r="K47" s="246"/>
      <c r="L47" s="247"/>
      <c r="M47" s="247"/>
      <c r="N47" s="254"/>
    </row>
    <row r="48" spans="1:14" x14ac:dyDescent="0.2">
      <c r="A48" s="249">
        <v>2.25</v>
      </c>
      <c r="B48" s="266" t="s">
        <v>267</v>
      </c>
      <c r="C48" s="241" t="s">
        <v>39</v>
      </c>
      <c r="D48" s="242">
        <v>28</v>
      </c>
      <c r="E48" s="242">
        <v>173.25</v>
      </c>
      <c r="F48" s="242">
        <f t="shared" si="1"/>
        <v>4851</v>
      </c>
      <c r="G48" s="243"/>
      <c r="H48" s="243"/>
      <c r="I48" s="251"/>
      <c r="J48" s="252"/>
      <c r="K48" s="246"/>
      <c r="L48" s="247"/>
      <c r="M48" s="247"/>
      <c r="N48" s="254"/>
    </row>
    <row r="49" spans="1:14" x14ac:dyDescent="0.2">
      <c r="A49" s="249">
        <v>2.2599999999999998</v>
      </c>
      <c r="B49" s="266" t="s">
        <v>100</v>
      </c>
      <c r="C49" s="241" t="s">
        <v>254</v>
      </c>
      <c r="D49" s="242">
        <v>16</v>
      </c>
      <c r="E49" s="242">
        <v>693</v>
      </c>
      <c r="F49" s="242">
        <f t="shared" si="1"/>
        <v>11088</v>
      </c>
      <c r="G49" s="243"/>
      <c r="H49" s="243"/>
      <c r="I49" s="251"/>
      <c r="J49" s="252"/>
      <c r="K49" s="246"/>
      <c r="L49" s="247"/>
      <c r="M49" s="247"/>
      <c r="N49" s="254"/>
    </row>
    <row r="50" spans="1:14" x14ac:dyDescent="0.2">
      <c r="A50" s="249">
        <v>2.27</v>
      </c>
      <c r="B50" s="266" t="s">
        <v>268</v>
      </c>
      <c r="C50" s="241" t="s">
        <v>254</v>
      </c>
      <c r="D50" s="242">
        <v>3</v>
      </c>
      <c r="E50" s="242">
        <v>34.65</v>
      </c>
      <c r="F50" s="242">
        <f t="shared" si="1"/>
        <v>103.94999999999999</v>
      </c>
      <c r="G50" s="243"/>
      <c r="H50" s="243"/>
      <c r="I50" s="251"/>
      <c r="J50" s="252"/>
      <c r="K50" s="246"/>
      <c r="L50" s="247"/>
      <c r="M50" s="247"/>
      <c r="N50" s="254"/>
    </row>
    <row r="51" spans="1:14" ht="24" x14ac:dyDescent="0.2">
      <c r="A51" s="249">
        <v>2.2799999999999998</v>
      </c>
      <c r="B51" s="266" t="s">
        <v>102</v>
      </c>
      <c r="C51" s="241" t="s">
        <v>41</v>
      </c>
      <c r="D51" s="242">
        <v>13</v>
      </c>
      <c r="E51" s="242">
        <v>1485</v>
      </c>
      <c r="F51" s="242">
        <f t="shared" si="1"/>
        <v>19305</v>
      </c>
      <c r="G51" s="243"/>
      <c r="H51" s="243"/>
      <c r="I51" s="251"/>
      <c r="J51" s="252"/>
      <c r="K51" s="246"/>
      <c r="L51" s="247"/>
      <c r="M51" s="247"/>
      <c r="N51" s="254"/>
    </row>
    <row r="52" spans="1:14" x14ac:dyDescent="0.2">
      <c r="A52" s="249">
        <v>2.29</v>
      </c>
      <c r="B52" s="266" t="s">
        <v>269</v>
      </c>
      <c r="C52" s="241" t="s">
        <v>33</v>
      </c>
      <c r="D52" s="242">
        <v>1</v>
      </c>
      <c r="E52" s="242">
        <v>4455</v>
      </c>
      <c r="F52" s="242">
        <f t="shared" si="1"/>
        <v>4455</v>
      </c>
      <c r="G52" s="243"/>
      <c r="H52" s="243"/>
      <c r="I52" s="251"/>
      <c r="J52" s="252"/>
      <c r="K52" s="246"/>
      <c r="L52" s="247"/>
      <c r="M52" s="247"/>
      <c r="N52" s="254"/>
    </row>
    <row r="53" spans="1:14" x14ac:dyDescent="0.2">
      <c r="A53" s="249">
        <v>2.2999999999999998</v>
      </c>
      <c r="B53" s="266" t="s">
        <v>82</v>
      </c>
      <c r="C53" s="241" t="s">
        <v>33</v>
      </c>
      <c r="D53" s="242">
        <v>1</v>
      </c>
      <c r="E53" s="242">
        <v>231660</v>
      </c>
      <c r="F53" s="242">
        <f t="shared" si="1"/>
        <v>231660</v>
      </c>
      <c r="G53" s="243"/>
      <c r="H53" s="243"/>
      <c r="I53" s="251"/>
      <c r="J53" s="252"/>
      <c r="K53" s="246"/>
      <c r="L53" s="247"/>
      <c r="M53" s="247"/>
      <c r="N53" s="254"/>
    </row>
    <row r="54" spans="1:14" x14ac:dyDescent="0.2">
      <c r="A54" s="249"/>
      <c r="B54" s="267" t="s">
        <v>251</v>
      </c>
      <c r="C54" s="241"/>
      <c r="D54" s="242"/>
      <c r="E54" s="242"/>
      <c r="F54" s="259">
        <f>SUM(F24:F53)</f>
        <v>1871730.5973</v>
      </c>
      <c r="G54" s="243"/>
      <c r="H54" s="243"/>
      <c r="I54" s="251"/>
      <c r="J54" s="252"/>
      <c r="K54" s="246"/>
      <c r="L54" s="247"/>
      <c r="M54" s="247"/>
      <c r="N54" s="254"/>
    </row>
    <row r="55" spans="1:14" x14ac:dyDescent="0.2">
      <c r="A55" s="249">
        <v>3</v>
      </c>
      <c r="B55" s="267" t="s">
        <v>270</v>
      </c>
      <c r="C55" s="241"/>
      <c r="D55" s="242"/>
      <c r="E55" s="242"/>
      <c r="F55" s="242"/>
      <c r="G55" s="243"/>
      <c r="H55" s="243"/>
      <c r="I55" s="251"/>
      <c r="J55" s="252"/>
      <c r="K55" s="246"/>
      <c r="L55" s="247"/>
      <c r="M55" s="247"/>
      <c r="N55" s="254"/>
    </row>
    <row r="56" spans="1:14" ht="72" x14ac:dyDescent="0.2">
      <c r="A56" s="268">
        <v>3.01</v>
      </c>
      <c r="B56" s="269" t="s">
        <v>271</v>
      </c>
      <c r="C56" s="270" t="s">
        <v>254</v>
      </c>
      <c r="D56" s="271">
        <v>1</v>
      </c>
      <c r="E56" s="272">
        <v>1700000</v>
      </c>
      <c r="F56" s="272">
        <f>D56*E56</f>
        <v>1700000</v>
      </c>
      <c r="G56" s="243"/>
      <c r="H56" s="243"/>
      <c r="I56" s="251"/>
      <c r="J56" s="252"/>
      <c r="K56" s="246"/>
      <c r="L56" s="247"/>
      <c r="M56" s="247"/>
      <c r="N56" s="254"/>
    </row>
    <row r="57" spans="1:14" x14ac:dyDescent="0.2">
      <c r="A57" s="249">
        <v>3.02</v>
      </c>
      <c r="B57" s="266" t="s">
        <v>272</v>
      </c>
      <c r="C57" s="241" t="s">
        <v>254</v>
      </c>
      <c r="D57" s="242">
        <v>4</v>
      </c>
      <c r="E57" s="242">
        <v>5256.9</v>
      </c>
      <c r="F57" s="242">
        <f t="shared" ref="F57:F70" si="2">D57*E57</f>
        <v>21027.599999999999</v>
      </c>
      <c r="G57" s="243"/>
      <c r="H57" s="243"/>
      <c r="I57" s="251"/>
      <c r="J57" s="252"/>
      <c r="K57" s="246"/>
      <c r="L57" s="247"/>
      <c r="M57" s="247"/>
      <c r="N57" s="254"/>
    </row>
    <row r="58" spans="1:14" x14ac:dyDescent="0.2">
      <c r="A58" s="249">
        <v>3.03</v>
      </c>
      <c r="B58" s="266" t="s">
        <v>273</v>
      </c>
      <c r="C58" s="241" t="s">
        <v>254</v>
      </c>
      <c r="D58" s="242">
        <v>2</v>
      </c>
      <c r="E58" s="242">
        <v>2574</v>
      </c>
      <c r="F58" s="242">
        <f t="shared" si="2"/>
        <v>5148</v>
      </c>
      <c r="G58" s="243"/>
      <c r="H58" s="243"/>
      <c r="I58" s="251"/>
      <c r="J58" s="252"/>
      <c r="K58" s="246"/>
      <c r="L58" s="247"/>
      <c r="M58" s="247"/>
      <c r="N58" s="254"/>
    </row>
    <row r="59" spans="1:14" ht="24" x14ac:dyDescent="0.2">
      <c r="A59" s="249">
        <v>3.04</v>
      </c>
      <c r="B59" s="266" t="s">
        <v>274</v>
      </c>
      <c r="C59" s="241" t="s">
        <v>254</v>
      </c>
      <c r="D59" s="242">
        <v>1</v>
      </c>
      <c r="E59" s="242">
        <v>37382.400000000001</v>
      </c>
      <c r="F59" s="242">
        <f t="shared" si="2"/>
        <v>37382.400000000001</v>
      </c>
      <c r="G59" s="243"/>
      <c r="H59" s="243"/>
      <c r="I59" s="251"/>
      <c r="J59" s="252"/>
      <c r="K59" s="246"/>
      <c r="L59" s="247"/>
      <c r="M59" s="247"/>
      <c r="N59" s="254"/>
    </row>
    <row r="60" spans="1:14" x14ac:dyDescent="0.2">
      <c r="A60" s="249">
        <v>3.05</v>
      </c>
      <c r="B60" s="266" t="s">
        <v>275</v>
      </c>
      <c r="C60" s="241" t="s">
        <v>254</v>
      </c>
      <c r="D60" s="242">
        <v>1</v>
      </c>
      <c r="E60" s="242">
        <v>25700.400000000001</v>
      </c>
      <c r="F60" s="242">
        <f t="shared" si="2"/>
        <v>25700.400000000001</v>
      </c>
      <c r="G60" s="243"/>
      <c r="H60" s="243"/>
      <c r="I60" s="251"/>
      <c r="J60" s="252"/>
      <c r="K60" s="246"/>
      <c r="L60" s="247"/>
      <c r="M60" s="247"/>
      <c r="N60" s="254"/>
    </row>
    <row r="61" spans="1:14" ht="24" x14ac:dyDescent="0.2">
      <c r="A61" s="249">
        <v>3.06</v>
      </c>
      <c r="B61" s="266" t="s">
        <v>276</v>
      </c>
      <c r="C61" s="241" t="s">
        <v>254</v>
      </c>
      <c r="D61" s="242">
        <v>1</v>
      </c>
      <c r="E61" s="242">
        <v>22126.5</v>
      </c>
      <c r="F61" s="242">
        <f t="shared" si="2"/>
        <v>22126.5</v>
      </c>
      <c r="G61" s="243"/>
      <c r="H61" s="243"/>
      <c r="I61" s="251"/>
      <c r="J61" s="252"/>
      <c r="K61" s="246"/>
      <c r="L61" s="247"/>
      <c r="M61" s="247"/>
      <c r="N61" s="254"/>
    </row>
    <row r="62" spans="1:14" ht="24" x14ac:dyDescent="0.2">
      <c r="A62" s="249">
        <v>3.07</v>
      </c>
      <c r="B62" s="266" t="s">
        <v>277</v>
      </c>
      <c r="C62" s="241" t="s">
        <v>254</v>
      </c>
      <c r="D62" s="242">
        <v>40</v>
      </c>
      <c r="E62" s="242">
        <v>222.75</v>
      </c>
      <c r="F62" s="242">
        <f t="shared" si="2"/>
        <v>8910</v>
      </c>
      <c r="G62" s="243"/>
      <c r="H62" s="243"/>
      <c r="I62" s="251"/>
      <c r="J62" s="252"/>
      <c r="K62" s="246"/>
      <c r="L62" s="247"/>
      <c r="M62" s="247"/>
      <c r="N62" s="254"/>
    </row>
    <row r="63" spans="1:14" x14ac:dyDescent="0.2">
      <c r="A63" s="249">
        <v>3.08</v>
      </c>
      <c r="B63" s="266" t="s">
        <v>278</v>
      </c>
      <c r="C63" s="241" t="s">
        <v>254</v>
      </c>
      <c r="D63" s="242">
        <v>1</v>
      </c>
      <c r="E63" s="242">
        <v>8761.5</v>
      </c>
      <c r="F63" s="242">
        <f t="shared" si="2"/>
        <v>8761.5</v>
      </c>
      <c r="G63" s="243"/>
      <c r="H63" s="243"/>
      <c r="I63" s="251"/>
      <c r="J63" s="252"/>
      <c r="K63" s="246"/>
      <c r="L63" s="247"/>
      <c r="M63" s="247"/>
      <c r="N63" s="254"/>
    </row>
    <row r="64" spans="1:14" ht="24" x14ac:dyDescent="0.2">
      <c r="A64" s="249">
        <v>3.09</v>
      </c>
      <c r="B64" s="266" t="s">
        <v>279</v>
      </c>
      <c r="C64" s="241" t="s">
        <v>254</v>
      </c>
      <c r="D64" s="242">
        <v>1</v>
      </c>
      <c r="E64" s="242">
        <v>7583.4</v>
      </c>
      <c r="F64" s="242">
        <f t="shared" si="2"/>
        <v>7583.4</v>
      </c>
      <c r="G64" s="243"/>
      <c r="H64" s="243"/>
      <c r="I64" s="251"/>
      <c r="J64" s="252"/>
      <c r="K64" s="246"/>
      <c r="L64" s="247"/>
      <c r="M64" s="247"/>
      <c r="N64" s="254"/>
    </row>
    <row r="65" spans="1:14" x14ac:dyDescent="0.2">
      <c r="A65" s="249">
        <v>3.1</v>
      </c>
      <c r="B65" s="266" t="s">
        <v>280</v>
      </c>
      <c r="C65" s="241" t="s">
        <v>254</v>
      </c>
      <c r="D65" s="242">
        <v>0.35</v>
      </c>
      <c r="E65" s="242">
        <v>16434</v>
      </c>
      <c r="F65" s="242">
        <f t="shared" si="2"/>
        <v>5751.9</v>
      </c>
      <c r="G65" s="243"/>
      <c r="H65" s="243"/>
      <c r="I65" s="251"/>
      <c r="J65" s="252"/>
      <c r="K65" s="246"/>
      <c r="L65" s="247"/>
      <c r="M65" s="247"/>
      <c r="N65" s="254"/>
    </row>
    <row r="66" spans="1:14" x14ac:dyDescent="0.2">
      <c r="A66" s="249">
        <v>3.11</v>
      </c>
      <c r="B66" s="266" t="s">
        <v>281</v>
      </c>
      <c r="C66" s="241" t="s">
        <v>254</v>
      </c>
      <c r="D66" s="242">
        <v>8</v>
      </c>
      <c r="E66" s="242">
        <v>148.5</v>
      </c>
      <c r="F66" s="242">
        <f t="shared" si="2"/>
        <v>1188</v>
      </c>
      <c r="G66" s="243"/>
      <c r="H66" s="243"/>
      <c r="I66" s="251"/>
      <c r="J66" s="252"/>
      <c r="K66" s="246"/>
      <c r="L66" s="247"/>
      <c r="M66" s="247"/>
      <c r="N66" s="254"/>
    </row>
    <row r="67" spans="1:14" x14ac:dyDescent="0.2">
      <c r="A67" s="249">
        <v>3.12</v>
      </c>
      <c r="B67" s="266" t="s">
        <v>282</v>
      </c>
      <c r="C67" s="241" t="s">
        <v>254</v>
      </c>
      <c r="D67" s="242">
        <v>0.5</v>
      </c>
      <c r="E67" s="242">
        <v>14602.5</v>
      </c>
      <c r="F67" s="242">
        <f t="shared" si="2"/>
        <v>7301.25</v>
      </c>
      <c r="G67" s="243"/>
      <c r="H67" s="243"/>
      <c r="I67" s="251"/>
      <c r="J67" s="252"/>
      <c r="K67" s="246"/>
      <c r="L67" s="247"/>
      <c r="M67" s="247"/>
      <c r="N67" s="254"/>
    </row>
    <row r="68" spans="1:14" x14ac:dyDescent="0.2">
      <c r="A68" s="249">
        <v>3.13</v>
      </c>
      <c r="B68" s="266" t="s">
        <v>283</v>
      </c>
      <c r="C68" s="241" t="s">
        <v>254</v>
      </c>
      <c r="D68" s="242">
        <v>1</v>
      </c>
      <c r="E68" s="242">
        <v>2772</v>
      </c>
      <c r="F68" s="242">
        <f t="shared" si="2"/>
        <v>2772</v>
      </c>
      <c r="G68" s="243"/>
      <c r="H68" s="243"/>
      <c r="I68" s="251"/>
      <c r="J68" s="252"/>
      <c r="K68" s="246"/>
      <c r="L68" s="247"/>
      <c r="M68" s="247"/>
      <c r="N68" s="254"/>
    </row>
    <row r="69" spans="1:14" x14ac:dyDescent="0.2">
      <c r="A69" s="249">
        <v>3.14</v>
      </c>
      <c r="B69" s="266" t="s">
        <v>82</v>
      </c>
      <c r="C69" s="241" t="s">
        <v>33</v>
      </c>
      <c r="D69" s="242">
        <v>1</v>
      </c>
      <c r="E69" s="242">
        <v>222750</v>
      </c>
      <c r="F69" s="242">
        <f t="shared" si="2"/>
        <v>222750</v>
      </c>
      <c r="G69" s="243"/>
      <c r="H69" s="243"/>
      <c r="I69" s="251"/>
      <c r="J69" s="252"/>
      <c r="K69" s="246"/>
      <c r="L69" s="247"/>
      <c r="M69" s="247"/>
      <c r="N69" s="254"/>
    </row>
    <row r="70" spans="1:14" ht="24" x14ac:dyDescent="0.2">
      <c r="A70" s="249">
        <v>3.15</v>
      </c>
      <c r="B70" s="266" t="s">
        <v>284</v>
      </c>
      <c r="C70" s="241" t="s">
        <v>92</v>
      </c>
      <c r="D70" s="242">
        <v>200</v>
      </c>
      <c r="E70" s="242">
        <v>338.91659999999996</v>
      </c>
      <c r="F70" s="242">
        <f t="shared" si="2"/>
        <v>67783.319999999992</v>
      </c>
      <c r="G70" s="243"/>
      <c r="H70" s="243"/>
      <c r="I70" s="251"/>
      <c r="J70" s="252"/>
      <c r="K70" s="246"/>
      <c r="L70" s="247"/>
      <c r="M70" s="247"/>
      <c r="N70" s="254"/>
    </row>
    <row r="71" spans="1:14" x14ac:dyDescent="0.2">
      <c r="A71" s="249"/>
      <c r="B71" s="267" t="s">
        <v>251</v>
      </c>
      <c r="C71" s="241"/>
      <c r="D71" s="242"/>
      <c r="E71" s="242"/>
      <c r="F71" s="259">
        <f>SUM(F56:F70)</f>
        <v>2144186.2699999996</v>
      </c>
      <c r="G71" s="243"/>
      <c r="H71" s="243"/>
      <c r="I71" s="251"/>
      <c r="J71" s="252"/>
      <c r="K71" s="246"/>
      <c r="L71" s="247"/>
      <c r="M71" s="247"/>
      <c r="N71" s="254"/>
    </row>
    <row r="72" spans="1:14" x14ac:dyDescent="0.2">
      <c r="A72" s="249">
        <v>4</v>
      </c>
      <c r="B72" s="267" t="s">
        <v>285</v>
      </c>
      <c r="C72" s="241"/>
      <c r="D72" s="242"/>
      <c r="E72" s="242"/>
      <c r="F72" s="242"/>
      <c r="G72" s="243"/>
      <c r="H72" s="243"/>
      <c r="I72" s="251"/>
      <c r="J72" s="252"/>
      <c r="K72" s="246"/>
      <c r="L72" s="247"/>
      <c r="M72" s="247"/>
      <c r="N72" s="254"/>
    </row>
    <row r="73" spans="1:14" ht="72" x14ac:dyDescent="0.2">
      <c r="A73" s="268">
        <v>4.01</v>
      </c>
      <c r="B73" s="273" t="s">
        <v>271</v>
      </c>
      <c r="C73" s="270" t="s">
        <v>254</v>
      </c>
      <c r="D73" s="272">
        <v>1</v>
      </c>
      <c r="E73" s="272">
        <v>1700000</v>
      </c>
      <c r="F73" s="272">
        <f>D73*E73</f>
        <v>1700000</v>
      </c>
      <c r="G73" s="243"/>
      <c r="H73" s="243"/>
      <c r="I73" s="251"/>
      <c r="J73" s="252"/>
      <c r="K73" s="246"/>
      <c r="L73" s="247"/>
      <c r="M73" s="247"/>
      <c r="N73" s="254"/>
    </row>
    <row r="74" spans="1:14" x14ac:dyDescent="0.2">
      <c r="A74" s="249">
        <v>4.0199999999999996</v>
      </c>
      <c r="B74" s="266" t="s">
        <v>70</v>
      </c>
      <c r="C74" s="241" t="s">
        <v>254</v>
      </c>
      <c r="D74" s="242">
        <v>4</v>
      </c>
      <c r="E74" s="242">
        <v>5256.9</v>
      </c>
      <c r="F74" s="242">
        <f t="shared" ref="F74:F87" si="3">D74*E74</f>
        <v>21027.599999999999</v>
      </c>
      <c r="G74" s="243"/>
      <c r="H74" s="243"/>
      <c r="I74" s="251"/>
      <c r="J74" s="252"/>
      <c r="K74" s="246"/>
      <c r="L74" s="247"/>
      <c r="M74" s="247"/>
      <c r="N74" s="254"/>
    </row>
    <row r="75" spans="1:14" x14ac:dyDescent="0.2">
      <c r="A75" s="249">
        <v>4.03</v>
      </c>
      <c r="B75" s="266" t="s">
        <v>71</v>
      </c>
      <c r="C75" s="241" t="s">
        <v>254</v>
      </c>
      <c r="D75" s="242">
        <v>2</v>
      </c>
      <c r="E75" s="242">
        <v>2574</v>
      </c>
      <c r="F75" s="242">
        <f t="shared" si="3"/>
        <v>5148</v>
      </c>
      <c r="G75" s="243"/>
      <c r="H75" s="243"/>
      <c r="I75" s="251"/>
      <c r="J75" s="252"/>
      <c r="K75" s="246"/>
      <c r="L75" s="247"/>
      <c r="M75" s="247"/>
      <c r="N75" s="254"/>
    </row>
    <row r="76" spans="1:14" ht="24" x14ac:dyDescent="0.2">
      <c r="A76" s="249">
        <v>4.04</v>
      </c>
      <c r="B76" s="266" t="s">
        <v>274</v>
      </c>
      <c r="C76" s="241" t="s">
        <v>254</v>
      </c>
      <c r="D76" s="242">
        <v>1</v>
      </c>
      <c r="E76" s="242">
        <v>37382.400000000001</v>
      </c>
      <c r="F76" s="242">
        <f t="shared" si="3"/>
        <v>37382.400000000001</v>
      </c>
      <c r="G76" s="243"/>
      <c r="H76" s="243"/>
      <c r="I76" s="251"/>
      <c r="J76" s="252"/>
      <c r="K76" s="246"/>
      <c r="L76" s="247"/>
      <c r="M76" s="247"/>
      <c r="N76" s="254"/>
    </row>
    <row r="77" spans="1:14" x14ac:dyDescent="0.2">
      <c r="A77" s="249">
        <v>4.05</v>
      </c>
      <c r="B77" s="266" t="s">
        <v>275</v>
      </c>
      <c r="C77" s="241" t="s">
        <v>254</v>
      </c>
      <c r="D77" s="242">
        <v>1</v>
      </c>
      <c r="E77" s="242">
        <v>25700.400000000001</v>
      </c>
      <c r="F77" s="242">
        <f t="shared" si="3"/>
        <v>25700.400000000001</v>
      </c>
      <c r="G77" s="243"/>
      <c r="H77" s="243"/>
      <c r="I77" s="251"/>
      <c r="J77" s="252"/>
      <c r="K77" s="246"/>
      <c r="L77" s="247"/>
      <c r="M77" s="247"/>
      <c r="N77" s="254"/>
    </row>
    <row r="78" spans="1:14" ht="24" x14ac:dyDescent="0.2">
      <c r="A78" s="249">
        <v>4.0599999999999996</v>
      </c>
      <c r="B78" s="266" t="s">
        <v>276</v>
      </c>
      <c r="C78" s="241" t="s">
        <v>254</v>
      </c>
      <c r="D78" s="242">
        <v>1</v>
      </c>
      <c r="E78" s="242">
        <v>22126.5</v>
      </c>
      <c r="F78" s="242">
        <f t="shared" si="3"/>
        <v>22126.5</v>
      </c>
      <c r="G78" s="243"/>
      <c r="H78" s="243"/>
      <c r="I78" s="251"/>
      <c r="J78" s="252"/>
      <c r="K78" s="246"/>
      <c r="L78" s="247"/>
      <c r="M78" s="247"/>
      <c r="N78" s="254"/>
    </row>
    <row r="79" spans="1:14" ht="24" x14ac:dyDescent="0.2">
      <c r="A79" s="249">
        <v>4.07</v>
      </c>
      <c r="B79" s="266" t="s">
        <v>277</v>
      </c>
      <c r="C79" s="241" t="s">
        <v>254</v>
      </c>
      <c r="D79" s="242">
        <v>40</v>
      </c>
      <c r="E79" s="242">
        <v>222.75</v>
      </c>
      <c r="F79" s="242">
        <f t="shared" si="3"/>
        <v>8910</v>
      </c>
      <c r="G79" s="243"/>
      <c r="H79" s="243"/>
      <c r="I79" s="251"/>
      <c r="J79" s="252"/>
      <c r="K79" s="246"/>
      <c r="L79" s="247"/>
      <c r="M79" s="247"/>
      <c r="N79" s="254"/>
    </row>
    <row r="80" spans="1:14" x14ac:dyDescent="0.2">
      <c r="A80" s="249">
        <v>4.08</v>
      </c>
      <c r="B80" s="266" t="s">
        <v>278</v>
      </c>
      <c r="C80" s="241" t="s">
        <v>254</v>
      </c>
      <c r="D80" s="242">
        <v>1</v>
      </c>
      <c r="E80" s="242">
        <v>8761.5</v>
      </c>
      <c r="F80" s="242">
        <f t="shared" si="3"/>
        <v>8761.5</v>
      </c>
      <c r="G80" s="243"/>
      <c r="H80" s="243"/>
      <c r="I80" s="251"/>
      <c r="J80" s="252"/>
      <c r="K80" s="246"/>
      <c r="L80" s="247"/>
      <c r="M80" s="247"/>
      <c r="N80" s="254"/>
    </row>
    <row r="81" spans="1:14" ht="24" x14ac:dyDescent="0.2">
      <c r="A81" s="249">
        <v>4.09</v>
      </c>
      <c r="B81" s="266" t="s">
        <v>279</v>
      </c>
      <c r="C81" s="241" t="s">
        <v>254</v>
      </c>
      <c r="D81" s="242">
        <v>1</v>
      </c>
      <c r="E81" s="242">
        <v>7583.4</v>
      </c>
      <c r="F81" s="242">
        <f t="shared" si="3"/>
        <v>7583.4</v>
      </c>
      <c r="G81" s="243"/>
      <c r="H81" s="243"/>
      <c r="I81" s="251"/>
      <c r="J81" s="252"/>
      <c r="K81" s="246"/>
      <c r="L81" s="247"/>
      <c r="M81" s="247"/>
      <c r="N81" s="254"/>
    </row>
    <row r="82" spans="1:14" x14ac:dyDescent="0.2">
      <c r="A82" s="249">
        <v>4.0999999999999996</v>
      </c>
      <c r="B82" s="266" t="s">
        <v>286</v>
      </c>
      <c r="C82" s="241" t="s">
        <v>254</v>
      </c>
      <c r="D82" s="242">
        <v>0.35</v>
      </c>
      <c r="E82" s="242">
        <v>16434</v>
      </c>
      <c r="F82" s="242">
        <f t="shared" si="3"/>
        <v>5751.9</v>
      </c>
      <c r="G82" s="243"/>
      <c r="H82" s="243"/>
      <c r="I82" s="251"/>
      <c r="J82" s="252"/>
      <c r="K82" s="246"/>
      <c r="L82" s="247"/>
      <c r="M82" s="247"/>
      <c r="N82" s="254"/>
    </row>
    <row r="83" spans="1:14" x14ac:dyDescent="0.2">
      <c r="A83" s="249">
        <v>4.1100000000000003</v>
      </c>
      <c r="B83" s="266" t="s">
        <v>281</v>
      </c>
      <c r="C83" s="241" t="s">
        <v>254</v>
      </c>
      <c r="D83" s="242">
        <v>8</v>
      </c>
      <c r="E83" s="242">
        <v>148.5</v>
      </c>
      <c r="F83" s="242">
        <f t="shared" si="3"/>
        <v>1188</v>
      </c>
      <c r="G83" s="243"/>
      <c r="H83" s="243"/>
      <c r="I83" s="251"/>
      <c r="J83" s="252"/>
      <c r="K83" s="246"/>
      <c r="L83" s="247"/>
      <c r="M83" s="247"/>
      <c r="N83" s="254"/>
    </row>
    <row r="84" spans="1:14" ht="24" x14ac:dyDescent="0.2">
      <c r="A84" s="249">
        <v>4.12</v>
      </c>
      <c r="B84" s="266" t="s">
        <v>287</v>
      </c>
      <c r="C84" s="241" t="s">
        <v>254</v>
      </c>
      <c r="D84" s="242">
        <v>0.5</v>
      </c>
      <c r="E84" s="242">
        <v>14602.5</v>
      </c>
      <c r="F84" s="242">
        <f t="shared" si="3"/>
        <v>7301.25</v>
      </c>
      <c r="G84" s="243"/>
      <c r="H84" s="243"/>
      <c r="I84" s="251"/>
      <c r="J84" s="252"/>
      <c r="K84" s="246"/>
      <c r="L84" s="247"/>
      <c r="M84" s="247"/>
      <c r="N84" s="254"/>
    </row>
    <row r="85" spans="1:14" x14ac:dyDescent="0.2">
      <c r="A85" s="249">
        <v>4.13</v>
      </c>
      <c r="B85" s="266" t="s">
        <v>283</v>
      </c>
      <c r="C85" s="241" t="s">
        <v>254</v>
      </c>
      <c r="D85" s="242">
        <v>1</v>
      </c>
      <c r="E85" s="242">
        <v>2772</v>
      </c>
      <c r="F85" s="242">
        <f t="shared" si="3"/>
        <v>2772</v>
      </c>
      <c r="G85" s="243"/>
      <c r="H85" s="243"/>
      <c r="I85" s="251"/>
      <c r="J85" s="252"/>
      <c r="K85" s="246"/>
      <c r="L85" s="247"/>
      <c r="M85" s="247"/>
      <c r="N85" s="254"/>
    </row>
    <row r="86" spans="1:14" x14ac:dyDescent="0.2">
      <c r="A86" s="249">
        <v>4.1399999999999997</v>
      </c>
      <c r="B86" s="266" t="s">
        <v>82</v>
      </c>
      <c r="C86" s="241" t="s">
        <v>33</v>
      </c>
      <c r="D86" s="242">
        <v>1</v>
      </c>
      <c r="E86" s="242">
        <v>222750</v>
      </c>
      <c r="F86" s="242">
        <f t="shared" si="3"/>
        <v>222750</v>
      </c>
      <c r="G86" s="243"/>
      <c r="H86" s="243"/>
      <c r="I86" s="251"/>
      <c r="J86" s="252"/>
      <c r="K86" s="246"/>
      <c r="L86" s="247"/>
      <c r="M86" s="247"/>
      <c r="N86" s="254"/>
    </row>
    <row r="87" spans="1:14" ht="24" x14ac:dyDescent="0.2">
      <c r="A87" s="249">
        <v>4.1500000000000004</v>
      </c>
      <c r="B87" s="266" t="s">
        <v>284</v>
      </c>
      <c r="C87" s="241" t="s">
        <v>92</v>
      </c>
      <c r="D87" s="242">
        <v>180</v>
      </c>
      <c r="E87" s="242">
        <v>338.91659999999996</v>
      </c>
      <c r="F87" s="242">
        <f t="shared" si="3"/>
        <v>61004.98799999999</v>
      </c>
      <c r="G87" s="243"/>
      <c r="H87" s="243"/>
      <c r="I87" s="251"/>
      <c r="J87" s="252"/>
      <c r="K87" s="246"/>
      <c r="L87" s="247"/>
      <c r="M87" s="247"/>
      <c r="N87" s="254"/>
    </row>
    <row r="88" spans="1:14" x14ac:dyDescent="0.2">
      <c r="A88" s="249"/>
      <c r="B88" s="267" t="s">
        <v>251</v>
      </c>
      <c r="C88" s="241"/>
      <c r="D88" s="242"/>
      <c r="E88" s="242"/>
      <c r="F88" s="259">
        <f>SUM(F73:F87)</f>
        <v>2137407.9379999996</v>
      </c>
      <c r="G88" s="243"/>
      <c r="H88" s="243"/>
      <c r="I88" s="251"/>
      <c r="J88" s="252"/>
      <c r="K88" s="246"/>
      <c r="L88" s="247"/>
      <c r="M88" s="247"/>
      <c r="N88" s="254"/>
    </row>
    <row r="89" spans="1:14" ht="24" x14ac:dyDescent="0.2">
      <c r="A89" s="249">
        <v>5</v>
      </c>
      <c r="B89" s="267" t="s">
        <v>288</v>
      </c>
      <c r="C89" s="241"/>
      <c r="D89" s="242"/>
      <c r="E89" s="242"/>
      <c r="F89" s="242"/>
      <c r="G89" s="243"/>
      <c r="H89" s="243"/>
      <c r="I89" s="251"/>
      <c r="J89" s="252"/>
      <c r="K89" s="246"/>
      <c r="L89" s="247"/>
      <c r="M89" s="247"/>
      <c r="N89" s="254"/>
    </row>
    <row r="90" spans="1:14" x14ac:dyDescent="0.2">
      <c r="A90" s="249">
        <v>5.01</v>
      </c>
      <c r="B90" s="266" t="s">
        <v>289</v>
      </c>
      <c r="C90" s="241" t="s">
        <v>39</v>
      </c>
      <c r="D90" s="242">
        <v>2.2999999999999998</v>
      </c>
      <c r="E90" s="242">
        <v>377.94239999999996</v>
      </c>
      <c r="F90" s="242">
        <f>D90*E90</f>
        <v>869.26751999999988</v>
      </c>
      <c r="G90" s="243"/>
      <c r="H90" s="243"/>
      <c r="I90" s="251"/>
      <c r="J90" s="252"/>
      <c r="K90" s="246"/>
      <c r="L90" s="247"/>
      <c r="M90" s="247"/>
      <c r="N90" s="254"/>
    </row>
    <row r="91" spans="1:14" x14ac:dyDescent="0.2">
      <c r="A91" s="249">
        <v>5.0199999999999996</v>
      </c>
      <c r="B91" s="266" t="s">
        <v>290</v>
      </c>
      <c r="C91" s="241" t="s">
        <v>39</v>
      </c>
      <c r="D91" s="242">
        <v>0.89</v>
      </c>
      <c r="E91" s="242">
        <v>155.56859999999998</v>
      </c>
      <c r="F91" s="242">
        <f t="shared" ref="F91:F101" si="4">D91*E91</f>
        <v>138.45605399999997</v>
      </c>
      <c r="G91" s="243"/>
      <c r="H91" s="243"/>
      <c r="I91" s="251"/>
      <c r="J91" s="252"/>
      <c r="K91" s="246"/>
      <c r="L91" s="247"/>
      <c r="M91" s="247"/>
      <c r="N91" s="254"/>
    </row>
    <row r="92" spans="1:14" ht="24" x14ac:dyDescent="0.2">
      <c r="A92" s="249">
        <v>5.03</v>
      </c>
      <c r="B92" s="266" t="s">
        <v>291</v>
      </c>
      <c r="C92" s="241" t="s">
        <v>39</v>
      </c>
      <c r="D92" s="242">
        <v>0.96</v>
      </c>
      <c r="E92" s="242">
        <v>7345.5128999999997</v>
      </c>
      <c r="F92" s="242">
        <f t="shared" si="4"/>
        <v>7051.692383999999</v>
      </c>
      <c r="G92" s="243"/>
      <c r="H92" s="243"/>
      <c r="I92" s="251"/>
      <c r="J92" s="252"/>
      <c r="K92" s="246"/>
      <c r="L92" s="247"/>
      <c r="M92" s="247"/>
      <c r="N92" s="254"/>
    </row>
    <row r="93" spans="1:14" ht="36" x14ac:dyDescent="0.2">
      <c r="A93" s="249">
        <v>5.04</v>
      </c>
      <c r="B93" s="266" t="s">
        <v>292</v>
      </c>
      <c r="C93" s="241" t="s">
        <v>54</v>
      </c>
      <c r="D93" s="242">
        <v>16</v>
      </c>
      <c r="E93" s="242">
        <v>13481.9982</v>
      </c>
      <c r="F93" s="242">
        <f t="shared" si="4"/>
        <v>215711.9712</v>
      </c>
      <c r="G93" s="243"/>
      <c r="H93" s="243"/>
      <c r="I93" s="251"/>
      <c r="J93" s="252"/>
      <c r="K93" s="246"/>
      <c r="L93" s="247"/>
      <c r="M93" s="247"/>
      <c r="N93" s="254"/>
    </row>
    <row r="94" spans="1:14" ht="24" x14ac:dyDescent="0.2">
      <c r="A94" s="249">
        <v>5.05</v>
      </c>
      <c r="B94" s="266" t="s">
        <v>293</v>
      </c>
      <c r="C94" s="241" t="s">
        <v>39</v>
      </c>
      <c r="D94" s="242">
        <v>2.2400000000000002</v>
      </c>
      <c r="E94" s="242">
        <v>12067.634700000002</v>
      </c>
      <c r="F94" s="242">
        <f t="shared" si="4"/>
        <v>27031.501728000007</v>
      </c>
      <c r="G94" s="243"/>
      <c r="H94" s="243"/>
      <c r="I94" s="251"/>
      <c r="J94" s="252"/>
      <c r="K94" s="246"/>
      <c r="L94" s="247"/>
      <c r="M94" s="247"/>
      <c r="N94" s="254"/>
    </row>
    <row r="95" spans="1:14" x14ac:dyDescent="0.2">
      <c r="A95" s="249">
        <v>5.0599999999999996</v>
      </c>
      <c r="B95" s="266" t="s">
        <v>294</v>
      </c>
      <c r="C95" s="241" t="s">
        <v>54</v>
      </c>
      <c r="D95" s="242">
        <v>54.4</v>
      </c>
      <c r="E95" s="242">
        <v>335.04570000000001</v>
      </c>
      <c r="F95" s="242">
        <f t="shared" si="4"/>
        <v>18226.486079999999</v>
      </c>
      <c r="G95" s="243"/>
      <c r="H95" s="243"/>
      <c r="I95" s="251"/>
      <c r="J95" s="252"/>
      <c r="K95" s="246"/>
      <c r="L95" s="247"/>
      <c r="M95" s="247"/>
      <c r="N95" s="254"/>
    </row>
    <row r="96" spans="1:14" ht="24" x14ac:dyDescent="0.2">
      <c r="A96" s="249">
        <v>5.07</v>
      </c>
      <c r="B96" s="266" t="s">
        <v>295</v>
      </c>
      <c r="C96" s="241" t="s">
        <v>54</v>
      </c>
      <c r="D96" s="242">
        <v>54.4</v>
      </c>
      <c r="E96" s="242">
        <v>157.12289999999999</v>
      </c>
      <c r="F96" s="242">
        <f t="shared" si="4"/>
        <v>8547.4857599999996</v>
      </c>
      <c r="G96" s="243"/>
      <c r="H96" s="243"/>
      <c r="I96" s="251"/>
      <c r="J96" s="252"/>
      <c r="K96" s="246"/>
      <c r="L96" s="247"/>
      <c r="M96" s="247"/>
      <c r="N96" s="254"/>
    </row>
    <row r="97" spans="1:14" x14ac:dyDescent="0.2">
      <c r="A97" s="249">
        <v>5.08</v>
      </c>
      <c r="B97" s="266" t="s">
        <v>296</v>
      </c>
      <c r="C97" s="241" t="s">
        <v>33</v>
      </c>
      <c r="D97" s="242">
        <v>1</v>
      </c>
      <c r="E97" s="242">
        <v>12870</v>
      </c>
      <c r="F97" s="242">
        <f t="shared" si="4"/>
        <v>12870</v>
      </c>
      <c r="G97" s="243"/>
      <c r="H97" s="243"/>
      <c r="I97" s="251"/>
      <c r="J97" s="252"/>
      <c r="K97" s="246"/>
      <c r="L97" s="247"/>
      <c r="M97" s="247"/>
      <c r="N97" s="254"/>
    </row>
    <row r="98" spans="1:14" ht="24" x14ac:dyDescent="0.2">
      <c r="A98" s="249">
        <v>5.09</v>
      </c>
      <c r="B98" s="266" t="s">
        <v>297</v>
      </c>
      <c r="C98" s="241" t="s">
        <v>33</v>
      </c>
      <c r="D98" s="242">
        <v>1</v>
      </c>
      <c r="E98" s="242">
        <v>6923.07</v>
      </c>
      <c r="F98" s="242">
        <f t="shared" si="4"/>
        <v>6923.07</v>
      </c>
      <c r="G98" s="243"/>
      <c r="H98" s="243"/>
      <c r="I98" s="251"/>
      <c r="J98" s="252"/>
      <c r="K98" s="246"/>
      <c r="L98" s="247"/>
      <c r="M98" s="247"/>
      <c r="N98" s="254"/>
    </row>
    <row r="99" spans="1:14" ht="48" x14ac:dyDescent="0.2">
      <c r="A99" s="258">
        <v>5.0999999999999996</v>
      </c>
      <c r="B99" s="266" t="s">
        <v>298</v>
      </c>
      <c r="C99" s="274" t="s">
        <v>54</v>
      </c>
      <c r="D99" s="275">
        <v>1.44</v>
      </c>
      <c r="E99" s="275">
        <v>1698.9964199999999</v>
      </c>
      <c r="F99" s="275">
        <f t="shared" si="4"/>
        <v>2446.5548448</v>
      </c>
      <c r="G99" s="243"/>
      <c r="H99" s="243"/>
      <c r="I99" s="251"/>
      <c r="J99" s="252"/>
      <c r="K99" s="246"/>
      <c r="L99" s="247"/>
      <c r="M99" s="247"/>
      <c r="N99" s="254"/>
    </row>
    <row r="100" spans="1:14" ht="36" x14ac:dyDescent="0.2">
      <c r="A100" s="258">
        <v>5.1100000000000003</v>
      </c>
      <c r="B100" s="266" t="s">
        <v>299</v>
      </c>
      <c r="C100" s="241" t="s">
        <v>33</v>
      </c>
      <c r="D100" s="242">
        <v>1</v>
      </c>
      <c r="E100" s="242">
        <v>3172.95</v>
      </c>
      <c r="F100" s="242">
        <f t="shared" si="4"/>
        <v>3172.95</v>
      </c>
      <c r="G100" s="243"/>
      <c r="H100" s="243"/>
      <c r="I100" s="251"/>
      <c r="J100" s="252"/>
      <c r="K100" s="246"/>
      <c r="L100" s="247"/>
      <c r="M100" s="247"/>
      <c r="N100" s="254"/>
    </row>
    <row r="101" spans="1:14" x14ac:dyDescent="0.2">
      <c r="A101" s="249">
        <v>5.12</v>
      </c>
      <c r="B101" s="266" t="s">
        <v>66</v>
      </c>
      <c r="C101" s="241" t="s">
        <v>67</v>
      </c>
      <c r="D101" s="242">
        <v>40</v>
      </c>
      <c r="E101" s="242">
        <v>4455</v>
      </c>
      <c r="F101" s="242">
        <f t="shared" si="4"/>
        <v>178200</v>
      </c>
      <c r="G101" s="243"/>
      <c r="H101" s="243"/>
      <c r="I101" s="251"/>
      <c r="J101" s="252"/>
      <c r="K101" s="246"/>
      <c r="L101" s="247"/>
      <c r="M101" s="247"/>
      <c r="N101" s="254"/>
    </row>
    <row r="102" spans="1:14" x14ac:dyDescent="0.2">
      <c r="A102" s="249"/>
      <c r="B102" s="267" t="s">
        <v>34</v>
      </c>
      <c r="C102" s="241"/>
      <c r="D102" s="242"/>
      <c r="E102" s="242"/>
      <c r="F102" s="259">
        <f>SUM(F90:F101)</f>
        <v>481189.43557079998</v>
      </c>
      <c r="G102" s="243"/>
      <c r="H102" s="243"/>
      <c r="I102" s="251"/>
      <c r="J102" s="252"/>
      <c r="K102" s="246"/>
      <c r="L102" s="247"/>
      <c r="M102" s="247"/>
      <c r="N102" s="254"/>
    </row>
    <row r="103" spans="1:14" ht="24" x14ac:dyDescent="0.2">
      <c r="A103" s="249">
        <v>6</v>
      </c>
      <c r="B103" s="267" t="s">
        <v>300</v>
      </c>
      <c r="C103" s="241"/>
      <c r="D103" s="242"/>
      <c r="E103" s="242"/>
      <c r="F103" s="242"/>
      <c r="G103" s="243"/>
      <c r="H103" s="243"/>
      <c r="I103" s="251"/>
      <c r="J103" s="252"/>
      <c r="K103" s="246"/>
      <c r="L103" s="247"/>
      <c r="M103" s="247"/>
      <c r="N103" s="254"/>
    </row>
    <row r="104" spans="1:14" x14ac:dyDescent="0.2">
      <c r="A104" s="249">
        <v>6.01</v>
      </c>
      <c r="B104" s="266" t="s">
        <v>289</v>
      </c>
      <c r="C104" s="241" t="s">
        <v>39</v>
      </c>
      <c r="D104" s="242">
        <v>2.2999999999999998</v>
      </c>
      <c r="E104" s="242">
        <v>377.94239999999996</v>
      </c>
      <c r="F104" s="242">
        <f>D104*E104</f>
        <v>869.26751999999988</v>
      </c>
      <c r="G104" s="243"/>
      <c r="H104" s="243"/>
      <c r="I104" s="251"/>
      <c r="J104" s="252"/>
      <c r="K104" s="246"/>
      <c r="L104" s="247"/>
      <c r="M104" s="247"/>
      <c r="N104" s="254"/>
    </row>
    <row r="105" spans="1:14" x14ac:dyDescent="0.2">
      <c r="A105" s="249">
        <v>6.02</v>
      </c>
      <c r="B105" s="266" t="s">
        <v>290</v>
      </c>
      <c r="C105" s="241" t="s">
        <v>39</v>
      </c>
      <c r="D105" s="242">
        <v>0.89</v>
      </c>
      <c r="E105" s="242">
        <v>155.56859999999998</v>
      </c>
      <c r="F105" s="242">
        <f t="shared" ref="F105:F115" si="5">D105*E105</f>
        <v>138.45605399999997</v>
      </c>
      <c r="G105" s="243"/>
      <c r="H105" s="243"/>
      <c r="I105" s="251"/>
      <c r="J105" s="252"/>
      <c r="K105" s="246"/>
      <c r="L105" s="247"/>
      <c r="M105" s="247"/>
      <c r="N105" s="254"/>
    </row>
    <row r="106" spans="1:14" ht="24" x14ac:dyDescent="0.2">
      <c r="A106" s="249">
        <v>6.03</v>
      </c>
      <c r="B106" s="266" t="s">
        <v>291</v>
      </c>
      <c r="C106" s="241" t="s">
        <v>39</v>
      </c>
      <c r="D106" s="242">
        <v>0.96</v>
      </c>
      <c r="E106" s="242">
        <v>7345.5128999999997</v>
      </c>
      <c r="F106" s="242">
        <f t="shared" si="5"/>
        <v>7051.692383999999</v>
      </c>
      <c r="G106" s="243"/>
      <c r="H106" s="243"/>
      <c r="I106" s="251"/>
      <c r="J106" s="252"/>
      <c r="K106" s="246"/>
      <c r="L106" s="247"/>
      <c r="M106" s="247"/>
      <c r="N106" s="254"/>
    </row>
    <row r="107" spans="1:14" ht="36" x14ac:dyDescent="0.2">
      <c r="A107" s="249">
        <v>6.04</v>
      </c>
      <c r="B107" s="266" t="s">
        <v>292</v>
      </c>
      <c r="C107" s="241" t="s">
        <v>54</v>
      </c>
      <c r="D107" s="242">
        <v>16</v>
      </c>
      <c r="E107" s="242">
        <v>13481.9982</v>
      </c>
      <c r="F107" s="242">
        <f t="shared" si="5"/>
        <v>215711.9712</v>
      </c>
      <c r="G107" s="243"/>
      <c r="H107" s="243"/>
      <c r="I107" s="251"/>
      <c r="J107" s="252"/>
      <c r="K107" s="246"/>
      <c r="L107" s="247"/>
      <c r="M107" s="247"/>
      <c r="N107" s="254"/>
    </row>
    <row r="108" spans="1:14" ht="24" x14ac:dyDescent="0.2">
      <c r="A108" s="249">
        <v>6.05</v>
      </c>
      <c r="B108" s="266" t="s">
        <v>293</v>
      </c>
      <c r="C108" s="241" t="s">
        <v>39</v>
      </c>
      <c r="D108" s="242">
        <v>2.2400000000000002</v>
      </c>
      <c r="E108" s="242">
        <v>12067.634700000002</v>
      </c>
      <c r="F108" s="242">
        <f t="shared" si="5"/>
        <v>27031.501728000007</v>
      </c>
      <c r="G108" s="243"/>
      <c r="H108" s="243"/>
      <c r="I108" s="251"/>
      <c r="J108" s="252"/>
      <c r="K108" s="246"/>
      <c r="L108" s="247"/>
      <c r="M108" s="247"/>
      <c r="N108" s="254"/>
    </row>
    <row r="109" spans="1:14" x14ac:dyDescent="0.2">
      <c r="A109" s="249">
        <v>6.06</v>
      </c>
      <c r="B109" s="266" t="s">
        <v>294</v>
      </c>
      <c r="C109" s="241" t="s">
        <v>54</v>
      </c>
      <c r="D109" s="242">
        <v>54.4</v>
      </c>
      <c r="E109" s="242">
        <v>335.04570000000001</v>
      </c>
      <c r="F109" s="242">
        <f t="shared" si="5"/>
        <v>18226.486079999999</v>
      </c>
      <c r="G109" s="243"/>
      <c r="H109" s="243"/>
      <c r="I109" s="251"/>
      <c r="J109" s="252"/>
      <c r="K109" s="246"/>
      <c r="L109" s="247"/>
      <c r="M109" s="247"/>
      <c r="N109" s="254"/>
    </row>
    <row r="110" spans="1:14" ht="24" x14ac:dyDescent="0.2">
      <c r="A110" s="249">
        <v>6.07</v>
      </c>
      <c r="B110" s="266" t="s">
        <v>295</v>
      </c>
      <c r="C110" s="241" t="s">
        <v>54</v>
      </c>
      <c r="D110" s="242">
        <v>54.4</v>
      </c>
      <c r="E110" s="242">
        <v>157.12289999999999</v>
      </c>
      <c r="F110" s="242">
        <f t="shared" si="5"/>
        <v>8547.4857599999996</v>
      </c>
      <c r="G110" s="243"/>
      <c r="H110" s="243"/>
      <c r="I110" s="251"/>
      <c r="J110" s="252"/>
      <c r="K110" s="246"/>
      <c r="L110" s="247"/>
      <c r="M110" s="247"/>
      <c r="N110" s="254"/>
    </row>
    <row r="111" spans="1:14" x14ac:dyDescent="0.2">
      <c r="A111" s="249">
        <v>6.08</v>
      </c>
      <c r="B111" s="266" t="s">
        <v>296</v>
      </c>
      <c r="C111" s="241" t="s">
        <v>33</v>
      </c>
      <c r="D111" s="242">
        <v>1</v>
      </c>
      <c r="E111" s="242">
        <v>12870</v>
      </c>
      <c r="F111" s="242">
        <f t="shared" si="5"/>
        <v>12870</v>
      </c>
      <c r="G111" s="243"/>
      <c r="H111" s="243"/>
      <c r="I111" s="251"/>
      <c r="J111" s="252"/>
      <c r="K111" s="246"/>
      <c r="L111" s="247"/>
      <c r="M111" s="247"/>
      <c r="N111" s="254"/>
    </row>
    <row r="112" spans="1:14" ht="24" x14ac:dyDescent="0.2">
      <c r="A112" s="249">
        <v>6.09</v>
      </c>
      <c r="B112" s="266" t="s">
        <v>297</v>
      </c>
      <c r="C112" s="241" t="s">
        <v>33</v>
      </c>
      <c r="D112" s="242">
        <v>1</v>
      </c>
      <c r="E112" s="242">
        <v>6923.07</v>
      </c>
      <c r="F112" s="242">
        <f t="shared" si="5"/>
        <v>6923.07</v>
      </c>
      <c r="G112" s="243"/>
      <c r="H112" s="243"/>
      <c r="I112" s="251"/>
      <c r="J112" s="252"/>
      <c r="K112" s="246"/>
      <c r="L112" s="247"/>
      <c r="M112" s="247"/>
      <c r="N112" s="254"/>
    </row>
    <row r="113" spans="1:14" ht="48" x14ac:dyDescent="0.2">
      <c r="A113" s="258">
        <v>6.1</v>
      </c>
      <c r="B113" s="266" t="s">
        <v>298</v>
      </c>
      <c r="C113" s="274" t="s">
        <v>54</v>
      </c>
      <c r="D113" s="275">
        <v>1.44</v>
      </c>
      <c r="E113" s="275">
        <v>1698.9964199999999</v>
      </c>
      <c r="F113" s="275">
        <f t="shared" si="5"/>
        <v>2446.5548448</v>
      </c>
      <c r="G113" s="243"/>
      <c r="H113" s="243"/>
      <c r="I113" s="251"/>
      <c r="J113" s="252"/>
      <c r="K113" s="246"/>
      <c r="L113" s="247"/>
      <c r="M113" s="247"/>
      <c r="N113" s="254"/>
    </row>
    <row r="114" spans="1:14" ht="36" x14ac:dyDescent="0.2">
      <c r="A114" s="258">
        <v>6.11</v>
      </c>
      <c r="B114" s="266" t="s">
        <v>299</v>
      </c>
      <c r="C114" s="241" t="s">
        <v>33</v>
      </c>
      <c r="D114" s="242">
        <v>1</v>
      </c>
      <c r="E114" s="242">
        <v>3172.95</v>
      </c>
      <c r="F114" s="242">
        <f t="shared" si="5"/>
        <v>3172.95</v>
      </c>
      <c r="G114" s="243"/>
      <c r="H114" s="243"/>
      <c r="I114" s="251"/>
      <c r="J114" s="252"/>
      <c r="K114" s="246"/>
      <c r="L114" s="247"/>
      <c r="M114" s="247"/>
      <c r="N114" s="254"/>
    </row>
    <row r="115" spans="1:14" x14ac:dyDescent="0.2">
      <c r="A115" s="249">
        <v>6.12</v>
      </c>
      <c r="B115" s="266" t="s">
        <v>66</v>
      </c>
      <c r="C115" s="241" t="s">
        <v>67</v>
      </c>
      <c r="D115" s="242">
        <v>40</v>
      </c>
      <c r="E115" s="242">
        <v>4455</v>
      </c>
      <c r="F115" s="242">
        <f t="shared" si="5"/>
        <v>178200</v>
      </c>
      <c r="G115" s="243"/>
      <c r="H115" s="243"/>
      <c r="I115" s="251"/>
      <c r="J115" s="252"/>
      <c r="K115" s="246"/>
      <c r="L115" s="247"/>
      <c r="M115" s="247"/>
      <c r="N115" s="254"/>
    </row>
    <row r="116" spans="1:14" x14ac:dyDescent="0.2">
      <c r="A116" s="249"/>
      <c r="B116" s="267" t="s">
        <v>34</v>
      </c>
      <c r="C116" s="241"/>
      <c r="D116" s="242"/>
      <c r="E116" s="242"/>
      <c r="F116" s="259">
        <f>SUM(F104:F115)</f>
        <v>481189.43557079998</v>
      </c>
      <c r="G116" s="243"/>
      <c r="H116" s="243"/>
      <c r="I116" s="251"/>
      <c r="J116" s="252"/>
      <c r="K116" s="246"/>
      <c r="L116" s="247"/>
      <c r="M116" s="247"/>
      <c r="N116" s="254"/>
    </row>
    <row r="117" spans="1:14" ht="24" x14ac:dyDescent="0.2">
      <c r="A117" s="260" t="s">
        <v>301</v>
      </c>
      <c r="B117" s="267" t="s">
        <v>302</v>
      </c>
      <c r="C117" s="241"/>
      <c r="D117" s="242"/>
      <c r="E117" s="276"/>
      <c r="F117" s="242"/>
      <c r="G117" s="277"/>
      <c r="H117" s="278"/>
      <c r="I117" s="279"/>
      <c r="J117" s="280"/>
      <c r="K117" s="246"/>
      <c r="L117" s="247"/>
      <c r="M117" s="247"/>
      <c r="N117" s="254"/>
    </row>
    <row r="118" spans="1:14" x14ac:dyDescent="0.2">
      <c r="A118" s="249">
        <v>1</v>
      </c>
      <c r="B118" s="267" t="s">
        <v>303</v>
      </c>
      <c r="C118" s="241"/>
      <c r="D118" s="242"/>
      <c r="E118" s="242"/>
      <c r="F118" s="242"/>
      <c r="G118" s="243"/>
      <c r="H118" s="243"/>
      <c r="I118" s="251"/>
      <c r="J118" s="252"/>
      <c r="K118" s="246"/>
      <c r="L118" s="247"/>
      <c r="M118" s="247"/>
      <c r="N118" s="254"/>
    </row>
    <row r="119" spans="1:14" x14ac:dyDescent="0.2">
      <c r="A119" s="249">
        <v>1.1000000000000001</v>
      </c>
      <c r="B119" s="266" t="s">
        <v>304</v>
      </c>
      <c r="C119" s="241" t="s">
        <v>305</v>
      </c>
      <c r="D119" s="242">
        <v>1630</v>
      </c>
      <c r="E119" s="242">
        <v>59.4</v>
      </c>
      <c r="F119" s="242">
        <f>D119*E119</f>
        <v>96822</v>
      </c>
      <c r="G119" s="243"/>
      <c r="H119" s="243"/>
      <c r="I119" s="251"/>
      <c r="J119" s="252"/>
      <c r="K119" s="246"/>
      <c r="L119" s="247"/>
      <c r="M119" s="247"/>
      <c r="N119" s="254"/>
    </row>
    <row r="120" spans="1:14" x14ac:dyDescent="0.2">
      <c r="A120" s="249"/>
      <c r="B120" s="267" t="s">
        <v>34</v>
      </c>
      <c r="C120" s="241"/>
      <c r="D120" s="242"/>
      <c r="E120" s="242"/>
      <c r="F120" s="259">
        <f>F119</f>
        <v>96822</v>
      </c>
      <c r="G120" s="243"/>
      <c r="H120" s="243"/>
      <c r="I120" s="251"/>
      <c r="J120" s="252"/>
      <c r="K120" s="246"/>
      <c r="L120" s="247"/>
      <c r="M120" s="247"/>
      <c r="N120" s="254"/>
    </row>
    <row r="121" spans="1:14" x14ac:dyDescent="0.2">
      <c r="A121" s="260">
        <v>2</v>
      </c>
      <c r="B121" s="267" t="s">
        <v>306</v>
      </c>
      <c r="C121" s="241"/>
      <c r="D121" s="242"/>
      <c r="E121" s="242"/>
      <c r="F121" s="242"/>
      <c r="G121" s="243"/>
      <c r="H121" s="243"/>
      <c r="I121" s="251"/>
      <c r="J121" s="252"/>
      <c r="K121" s="246"/>
      <c r="L121" s="247"/>
      <c r="M121" s="247"/>
      <c r="N121" s="254"/>
    </row>
    <row r="122" spans="1:14" x14ac:dyDescent="0.2">
      <c r="A122" s="249">
        <v>2.1</v>
      </c>
      <c r="B122" s="266" t="s">
        <v>137</v>
      </c>
      <c r="C122" s="241" t="s">
        <v>39</v>
      </c>
      <c r="D122" s="242">
        <v>1173.5999999999999</v>
      </c>
      <c r="E122" s="242">
        <v>198</v>
      </c>
      <c r="F122" s="242">
        <f>D122*E122</f>
        <v>232372.8</v>
      </c>
      <c r="G122" s="243"/>
      <c r="H122" s="243"/>
      <c r="I122" s="251"/>
      <c r="J122" s="252"/>
      <c r="K122" s="246"/>
      <c r="L122" s="247"/>
      <c r="M122" s="247"/>
      <c r="N122" s="254"/>
    </row>
    <row r="123" spans="1:14" x14ac:dyDescent="0.2">
      <c r="A123" s="249">
        <v>2.2000000000000002</v>
      </c>
      <c r="B123" s="266" t="s">
        <v>307</v>
      </c>
      <c r="C123" s="241" t="s">
        <v>39</v>
      </c>
      <c r="D123" s="242">
        <v>146.69999999999999</v>
      </c>
      <c r="E123" s="242">
        <v>940.5</v>
      </c>
      <c r="F123" s="242">
        <f t="shared" ref="F123:F126" si="6">D123*E123</f>
        <v>137971.34999999998</v>
      </c>
      <c r="G123" s="243"/>
      <c r="H123" s="243"/>
      <c r="I123" s="251"/>
      <c r="J123" s="252"/>
      <c r="K123" s="246"/>
      <c r="L123" s="247"/>
      <c r="M123" s="247"/>
      <c r="N123" s="254"/>
    </row>
    <row r="124" spans="1:14" ht="24" x14ac:dyDescent="0.2">
      <c r="A124" s="249">
        <v>2.2999999999999998</v>
      </c>
      <c r="B124" s="266" t="s">
        <v>308</v>
      </c>
      <c r="C124" s="241" t="s">
        <v>39</v>
      </c>
      <c r="D124" s="242">
        <v>704.16</v>
      </c>
      <c r="E124" s="242">
        <v>539.54999999999995</v>
      </c>
      <c r="F124" s="242">
        <f t="shared" si="6"/>
        <v>379929.52799999993</v>
      </c>
      <c r="G124" s="243"/>
      <c r="H124" s="243"/>
      <c r="I124" s="251"/>
      <c r="J124" s="252"/>
      <c r="K124" s="246"/>
      <c r="L124" s="247"/>
      <c r="M124" s="247"/>
      <c r="N124" s="254"/>
    </row>
    <row r="125" spans="1:14" x14ac:dyDescent="0.2">
      <c r="A125" s="249">
        <v>2.4</v>
      </c>
      <c r="B125" s="266" t="s">
        <v>38</v>
      </c>
      <c r="C125" s="241" t="s">
        <v>39</v>
      </c>
      <c r="D125" s="242">
        <v>586.79999999999995</v>
      </c>
      <c r="E125" s="242">
        <v>247.5</v>
      </c>
      <c r="F125" s="242">
        <f t="shared" si="6"/>
        <v>145233</v>
      </c>
      <c r="G125" s="243"/>
      <c r="H125" s="243"/>
      <c r="I125" s="251"/>
      <c r="J125" s="252"/>
      <c r="K125" s="246"/>
      <c r="L125" s="247"/>
      <c r="M125" s="247"/>
      <c r="N125" s="254"/>
    </row>
    <row r="126" spans="1:14" ht="24" x14ac:dyDescent="0.2">
      <c r="A126" s="258">
        <v>2.5</v>
      </c>
      <c r="B126" s="266" t="s">
        <v>309</v>
      </c>
      <c r="C126" s="241" t="s">
        <v>39</v>
      </c>
      <c r="D126" s="242">
        <v>352.08</v>
      </c>
      <c r="E126" s="242">
        <v>762.3</v>
      </c>
      <c r="F126" s="242">
        <f t="shared" si="6"/>
        <v>268390.58399999997</v>
      </c>
      <c r="G126" s="243"/>
      <c r="H126" s="243"/>
      <c r="I126" s="251"/>
      <c r="J126" s="252"/>
      <c r="K126" s="246"/>
      <c r="L126" s="247"/>
      <c r="M126" s="247"/>
      <c r="N126" s="254"/>
    </row>
    <row r="127" spans="1:14" x14ac:dyDescent="0.2">
      <c r="A127" s="249"/>
      <c r="B127" s="267" t="s">
        <v>34</v>
      </c>
      <c r="C127" s="241"/>
      <c r="D127" s="242"/>
      <c r="E127" s="242"/>
      <c r="F127" s="259">
        <f>SUM(F122:F126)</f>
        <v>1163897.2619999999</v>
      </c>
      <c r="G127" s="243"/>
      <c r="H127" s="243"/>
      <c r="I127" s="251"/>
      <c r="J127" s="252"/>
      <c r="K127" s="246"/>
      <c r="L127" s="247"/>
      <c r="M127" s="247"/>
      <c r="N127" s="254"/>
    </row>
    <row r="128" spans="1:14" x14ac:dyDescent="0.2">
      <c r="A128" s="249">
        <v>3</v>
      </c>
      <c r="B128" s="267" t="s">
        <v>310</v>
      </c>
      <c r="C128" s="241"/>
      <c r="D128" s="242"/>
      <c r="E128" s="242"/>
      <c r="F128" s="242"/>
      <c r="G128" s="243"/>
      <c r="H128" s="243"/>
      <c r="I128" s="251"/>
      <c r="J128" s="252"/>
      <c r="K128" s="246"/>
      <c r="L128" s="247"/>
      <c r="M128" s="247"/>
      <c r="N128" s="254"/>
    </row>
    <row r="129" spans="1:14" x14ac:dyDescent="0.2">
      <c r="A129" s="281">
        <v>3.1</v>
      </c>
      <c r="B129" s="273" t="s">
        <v>311</v>
      </c>
      <c r="C129" s="282" t="s">
        <v>67</v>
      </c>
      <c r="D129" s="283">
        <v>1711.5</v>
      </c>
      <c r="E129" s="283">
        <v>2180</v>
      </c>
      <c r="F129" s="283">
        <f>D129*E129</f>
        <v>3731070</v>
      </c>
      <c r="G129" s="243"/>
      <c r="H129" s="243"/>
      <c r="I129" s="251"/>
      <c r="J129" s="252"/>
      <c r="K129" s="246"/>
      <c r="L129" s="247"/>
      <c r="M129" s="247"/>
      <c r="N129" s="254"/>
    </row>
    <row r="130" spans="1:14" x14ac:dyDescent="0.2">
      <c r="A130" s="249"/>
      <c r="B130" s="267" t="s">
        <v>34</v>
      </c>
      <c r="C130" s="241"/>
      <c r="D130" s="242"/>
      <c r="E130" s="242"/>
      <c r="F130" s="259">
        <f>F129</f>
        <v>3731070</v>
      </c>
      <c r="G130" s="243"/>
      <c r="H130" s="243"/>
      <c r="I130" s="251"/>
      <c r="J130" s="252"/>
      <c r="K130" s="246"/>
      <c r="L130" s="247"/>
      <c r="M130" s="247"/>
      <c r="N130" s="254"/>
    </row>
    <row r="131" spans="1:14" x14ac:dyDescent="0.2">
      <c r="A131" s="260">
        <v>5</v>
      </c>
      <c r="B131" s="267" t="s">
        <v>152</v>
      </c>
      <c r="C131" s="241"/>
      <c r="D131" s="242"/>
      <c r="E131" s="242"/>
      <c r="F131" s="242"/>
      <c r="G131" s="243"/>
      <c r="H131" s="243"/>
      <c r="I131" s="251"/>
      <c r="J131" s="252"/>
      <c r="K131" s="246"/>
      <c r="L131" s="247"/>
      <c r="M131" s="247"/>
      <c r="N131" s="254"/>
    </row>
    <row r="132" spans="1:14" x14ac:dyDescent="0.2">
      <c r="A132" s="249">
        <v>5.0999999999999996</v>
      </c>
      <c r="B132" s="266" t="s">
        <v>312</v>
      </c>
      <c r="C132" s="241" t="s">
        <v>313</v>
      </c>
      <c r="D132" s="242">
        <v>3</v>
      </c>
      <c r="E132" s="242">
        <v>3576.9690000000001</v>
      </c>
      <c r="F132" s="242">
        <f>D132*E132</f>
        <v>10730.906999999999</v>
      </c>
      <c r="G132" s="243"/>
      <c r="H132" s="243"/>
      <c r="I132" s="251"/>
      <c r="J132" s="252"/>
      <c r="K132" s="246"/>
      <c r="L132" s="247"/>
      <c r="M132" s="247"/>
      <c r="N132" s="254"/>
    </row>
    <row r="133" spans="1:14" x14ac:dyDescent="0.2">
      <c r="A133" s="249">
        <v>5.2</v>
      </c>
      <c r="B133" s="266" t="s">
        <v>314</v>
      </c>
      <c r="C133" s="241" t="s">
        <v>313</v>
      </c>
      <c r="D133" s="242">
        <v>2</v>
      </c>
      <c r="E133" s="242">
        <v>5466.2849999999999</v>
      </c>
      <c r="F133" s="242">
        <f>D133*E133</f>
        <v>10932.57</v>
      </c>
      <c r="G133" s="243"/>
      <c r="H133" s="243"/>
      <c r="I133" s="251"/>
      <c r="J133" s="252"/>
      <c r="K133" s="246"/>
      <c r="L133" s="247"/>
      <c r="M133" s="247"/>
      <c r="N133" s="254"/>
    </row>
    <row r="134" spans="1:14" x14ac:dyDescent="0.2">
      <c r="A134" s="249"/>
      <c r="B134" s="266" t="s">
        <v>34</v>
      </c>
      <c r="C134" s="241"/>
      <c r="D134" s="242"/>
      <c r="E134" s="242"/>
      <c r="F134" s="259">
        <f>SUM(F132:F133)</f>
        <v>21663.476999999999</v>
      </c>
      <c r="G134" s="243"/>
      <c r="H134" s="243"/>
      <c r="I134" s="251"/>
      <c r="J134" s="252"/>
      <c r="K134" s="246"/>
      <c r="L134" s="247"/>
      <c r="M134" s="247"/>
      <c r="N134" s="254"/>
    </row>
    <row r="135" spans="1:14" x14ac:dyDescent="0.2">
      <c r="A135" s="260">
        <v>6</v>
      </c>
      <c r="B135" s="267" t="s">
        <v>315</v>
      </c>
      <c r="C135" s="241"/>
      <c r="D135" s="242"/>
      <c r="E135" s="242"/>
      <c r="F135" s="242"/>
      <c r="G135" s="243"/>
      <c r="H135" s="243"/>
      <c r="I135" s="251"/>
      <c r="J135" s="252"/>
      <c r="K135" s="246"/>
      <c r="L135" s="247"/>
      <c r="M135" s="247"/>
      <c r="N135" s="254"/>
    </row>
    <row r="136" spans="1:14" x14ac:dyDescent="0.2">
      <c r="A136" s="249">
        <v>6.1</v>
      </c>
      <c r="B136" s="266" t="s">
        <v>316</v>
      </c>
      <c r="C136" s="241" t="s">
        <v>313</v>
      </c>
      <c r="D136" s="242">
        <v>3</v>
      </c>
      <c r="E136" s="242">
        <v>12546.468000000001</v>
      </c>
      <c r="F136" s="242">
        <f>D136*E136</f>
        <v>37639.404000000002</v>
      </c>
      <c r="G136" s="243"/>
      <c r="H136" s="243"/>
      <c r="I136" s="251"/>
      <c r="J136" s="252"/>
      <c r="K136" s="246"/>
      <c r="L136" s="247"/>
      <c r="M136" s="247"/>
      <c r="N136" s="254"/>
    </row>
    <row r="137" spans="1:14" x14ac:dyDescent="0.2">
      <c r="A137" s="249">
        <v>6.2</v>
      </c>
      <c r="B137" s="266" t="s">
        <v>317</v>
      </c>
      <c r="C137" s="241" t="s">
        <v>313</v>
      </c>
      <c r="D137" s="242">
        <v>4</v>
      </c>
      <c r="E137" s="242">
        <v>22225.5</v>
      </c>
      <c r="F137" s="242">
        <f t="shared" ref="F137:F140" si="7">D137*E137</f>
        <v>88902</v>
      </c>
      <c r="G137" s="243"/>
      <c r="H137" s="243"/>
      <c r="I137" s="251"/>
      <c r="J137" s="252"/>
      <c r="K137" s="246"/>
      <c r="L137" s="247"/>
      <c r="M137" s="247"/>
      <c r="N137" s="254"/>
    </row>
    <row r="138" spans="1:14" x14ac:dyDescent="0.2">
      <c r="A138" s="249">
        <v>6.3</v>
      </c>
      <c r="B138" s="266" t="s">
        <v>318</v>
      </c>
      <c r="C138" s="241" t="s">
        <v>313</v>
      </c>
      <c r="D138" s="242">
        <v>2</v>
      </c>
      <c r="E138" s="242">
        <v>34214.400000000001</v>
      </c>
      <c r="F138" s="242">
        <f t="shared" si="7"/>
        <v>68428.800000000003</v>
      </c>
      <c r="G138" s="243"/>
      <c r="H138" s="243"/>
      <c r="I138" s="251"/>
      <c r="J138" s="252"/>
      <c r="K138" s="246"/>
      <c r="L138" s="247"/>
      <c r="M138" s="247"/>
      <c r="N138" s="254"/>
    </row>
    <row r="139" spans="1:14" x14ac:dyDescent="0.2">
      <c r="A139" s="249">
        <v>6.4</v>
      </c>
      <c r="B139" s="266" t="s">
        <v>319</v>
      </c>
      <c r="C139" s="241" t="s">
        <v>313</v>
      </c>
      <c r="D139" s="242">
        <v>1</v>
      </c>
      <c r="E139" s="242">
        <v>6366.69</v>
      </c>
      <c r="F139" s="242">
        <f t="shared" si="7"/>
        <v>6366.69</v>
      </c>
      <c r="G139" s="243"/>
      <c r="H139" s="243"/>
      <c r="I139" s="251"/>
      <c r="J139" s="252"/>
      <c r="K139" s="246"/>
      <c r="L139" s="247"/>
      <c r="M139" s="247"/>
      <c r="N139" s="254"/>
    </row>
    <row r="140" spans="1:14" x14ac:dyDescent="0.2">
      <c r="A140" s="249">
        <v>6.5</v>
      </c>
      <c r="B140" s="266" t="s">
        <v>320</v>
      </c>
      <c r="C140" s="241" t="s">
        <v>313</v>
      </c>
      <c r="D140" s="242">
        <v>7</v>
      </c>
      <c r="E140" s="242">
        <v>32175</v>
      </c>
      <c r="F140" s="242">
        <f t="shared" si="7"/>
        <v>225225</v>
      </c>
      <c r="G140" s="243"/>
      <c r="H140" s="243"/>
      <c r="I140" s="251"/>
      <c r="J140" s="252"/>
      <c r="K140" s="246"/>
      <c r="L140" s="247"/>
      <c r="M140" s="247"/>
      <c r="N140" s="254"/>
    </row>
    <row r="141" spans="1:14" x14ac:dyDescent="0.2">
      <c r="A141" s="249"/>
      <c r="B141" s="267" t="s">
        <v>34</v>
      </c>
      <c r="C141" s="241"/>
      <c r="D141" s="242"/>
      <c r="E141" s="242"/>
      <c r="F141" s="259">
        <f>SUM(F136:F140)</f>
        <v>426561.89400000003</v>
      </c>
      <c r="G141" s="243"/>
      <c r="H141" s="243"/>
      <c r="I141" s="251"/>
      <c r="J141" s="252"/>
      <c r="K141" s="246"/>
      <c r="L141" s="247"/>
      <c r="M141" s="247"/>
      <c r="N141" s="254"/>
    </row>
    <row r="142" spans="1:14" ht="24" x14ac:dyDescent="0.2">
      <c r="A142" s="260" t="s">
        <v>321</v>
      </c>
      <c r="B142" s="267" t="s">
        <v>322</v>
      </c>
      <c r="C142" s="241"/>
      <c r="D142" s="242"/>
      <c r="E142" s="242"/>
      <c r="F142" s="242"/>
      <c r="G142" s="243"/>
      <c r="H142" s="243"/>
      <c r="I142" s="251"/>
      <c r="J142" s="252"/>
      <c r="K142" s="246"/>
      <c r="L142" s="247"/>
      <c r="M142" s="247"/>
      <c r="N142" s="254"/>
    </row>
    <row r="143" spans="1:14" x14ac:dyDescent="0.2">
      <c r="A143" s="260">
        <v>1</v>
      </c>
      <c r="B143" s="267" t="s">
        <v>50</v>
      </c>
      <c r="C143" s="241" t="s">
        <v>33</v>
      </c>
      <c r="D143" s="242">
        <v>1</v>
      </c>
      <c r="E143" s="242">
        <v>5500</v>
      </c>
      <c r="F143" s="242">
        <f>D143*E143</f>
        <v>5500</v>
      </c>
      <c r="G143" s="243"/>
      <c r="H143" s="243"/>
      <c r="I143" s="251"/>
      <c r="J143" s="252"/>
      <c r="K143" s="246"/>
      <c r="L143" s="247"/>
      <c r="M143" s="247"/>
      <c r="N143" s="254"/>
    </row>
    <row r="144" spans="1:14" x14ac:dyDescent="0.2">
      <c r="A144" s="249"/>
      <c r="B144" s="267" t="s">
        <v>251</v>
      </c>
      <c r="C144" s="241"/>
      <c r="D144" s="242"/>
      <c r="E144" s="242"/>
      <c r="F144" s="259">
        <f>F143</f>
        <v>5500</v>
      </c>
      <c r="G144" s="243"/>
      <c r="H144" s="243"/>
      <c r="I144" s="251"/>
      <c r="J144" s="252"/>
      <c r="K144" s="246"/>
      <c r="L144" s="247"/>
      <c r="M144" s="247"/>
      <c r="N144" s="254"/>
    </row>
    <row r="145" spans="1:14" x14ac:dyDescent="0.2">
      <c r="A145" s="260">
        <v>2</v>
      </c>
      <c r="B145" s="267" t="s">
        <v>323</v>
      </c>
      <c r="C145" s="241"/>
      <c r="D145" s="242"/>
      <c r="E145" s="242"/>
      <c r="F145" s="242"/>
      <c r="G145" s="243"/>
      <c r="H145" s="243"/>
      <c r="I145" s="251"/>
      <c r="J145" s="252"/>
      <c r="K145" s="246"/>
      <c r="L145" s="247"/>
      <c r="M145" s="247"/>
      <c r="N145" s="254"/>
    </row>
    <row r="146" spans="1:14" x14ac:dyDescent="0.2">
      <c r="A146" s="249">
        <v>2.1</v>
      </c>
      <c r="B146" s="266" t="s">
        <v>324</v>
      </c>
      <c r="C146" s="241" t="s">
        <v>54</v>
      </c>
      <c r="D146" s="242">
        <v>288</v>
      </c>
      <c r="E146" s="242">
        <v>316.8</v>
      </c>
      <c r="F146" s="242">
        <f>D146*E146</f>
        <v>91238.400000000009</v>
      </c>
      <c r="G146" s="243"/>
      <c r="H146" s="243"/>
      <c r="I146" s="251"/>
      <c r="J146" s="252"/>
      <c r="K146" s="246"/>
      <c r="L146" s="247"/>
      <c r="M146" s="247"/>
      <c r="N146" s="254"/>
    </row>
    <row r="147" spans="1:14" x14ac:dyDescent="0.2">
      <c r="A147" s="249">
        <v>2.2000000000000002</v>
      </c>
      <c r="B147" s="266" t="s">
        <v>325</v>
      </c>
      <c r="C147" s="241" t="s">
        <v>54</v>
      </c>
      <c r="D147" s="242">
        <v>875</v>
      </c>
      <c r="E147" s="242">
        <v>326.7</v>
      </c>
      <c r="F147" s="242">
        <f t="shared" ref="F147:F150" si="8">D147*E147</f>
        <v>285862.5</v>
      </c>
      <c r="G147" s="243"/>
      <c r="H147" s="243"/>
      <c r="I147" s="251"/>
      <c r="J147" s="252"/>
      <c r="K147" s="246"/>
      <c r="L147" s="247"/>
      <c r="M147" s="247"/>
      <c r="N147" s="254"/>
    </row>
    <row r="148" spans="1:14" x14ac:dyDescent="0.2">
      <c r="A148" s="249">
        <v>2.2999999999999998</v>
      </c>
      <c r="B148" s="266" t="s">
        <v>56</v>
      </c>
      <c r="C148" s="241" t="s">
        <v>54</v>
      </c>
      <c r="D148" s="242">
        <v>1163</v>
      </c>
      <c r="E148" s="242">
        <v>48.51</v>
      </c>
      <c r="F148" s="242">
        <f t="shared" si="8"/>
        <v>56417.13</v>
      </c>
      <c r="G148" s="243"/>
      <c r="H148" s="243"/>
      <c r="I148" s="251"/>
      <c r="J148" s="252"/>
      <c r="K148" s="246"/>
      <c r="L148" s="247"/>
      <c r="M148" s="247"/>
      <c r="N148" s="254"/>
    </row>
    <row r="149" spans="1:14" x14ac:dyDescent="0.2">
      <c r="A149" s="249">
        <v>2.4</v>
      </c>
      <c r="B149" s="266" t="s">
        <v>326</v>
      </c>
      <c r="C149" s="241" t="s">
        <v>67</v>
      </c>
      <c r="D149" s="242">
        <v>340</v>
      </c>
      <c r="E149" s="242">
        <v>78.279299999999992</v>
      </c>
      <c r="F149" s="242">
        <f t="shared" si="8"/>
        <v>26614.961999999996</v>
      </c>
      <c r="G149" s="243"/>
      <c r="H149" s="243"/>
      <c r="I149" s="251"/>
      <c r="J149" s="252"/>
      <c r="K149" s="246"/>
      <c r="L149" s="247"/>
      <c r="M149" s="247"/>
      <c r="N149" s="254"/>
    </row>
    <row r="150" spans="1:14" x14ac:dyDescent="0.2">
      <c r="A150" s="249">
        <v>2.5</v>
      </c>
      <c r="B150" s="266" t="s">
        <v>327</v>
      </c>
      <c r="C150" s="241" t="s">
        <v>67</v>
      </c>
      <c r="D150" s="242">
        <v>254</v>
      </c>
      <c r="E150" s="242">
        <v>81.467100000000002</v>
      </c>
      <c r="F150" s="242">
        <f t="shared" si="8"/>
        <v>20692.643400000001</v>
      </c>
      <c r="G150" s="243"/>
      <c r="H150" s="243"/>
      <c r="I150" s="251"/>
      <c r="J150" s="252"/>
      <c r="K150" s="246"/>
      <c r="L150" s="247"/>
      <c r="M150" s="247"/>
      <c r="N150" s="254"/>
    </row>
    <row r="151" spans="1:14" x14ac:dyDescent="0.2">
      <c r="A151" s="249"/>
      <c r="B151" s="267" t="s">
        <v>34</v>
      </c>
      <c r="C151" s="241"/>
      <c r="D151" s="242"/>
      <c r="E151" s="242"/>
      <c r="F151" s="259">
        <f>SUM(F146:F150)</f>
        <v>480825.63540000003</v>
      </c>
      <c r="G151" s="243"/>
      <c r="H151" s="243"/>
      <c r="I151" s="251"/>
      <c r="J151" s="252"/>
      <c r="K151" s="246"/>
      <c r="L151" s="247"/>
      <c r="M151" s="247"/>
      <c r="N151" s="254"/>
    </row>
    <row r="152" spans="1:14" x14ac:dyDescent="0.2">
      <c r="A152" s="260">
        <v>3</v>
      </c>
      <c r="B152" s="267" t="s">
        <v>328</v>
      </c>
      <c r="C152" s="241"/>
      <c r="D152" s="242"/>
      <c r="E152" s="242"/>
      <c r="F152" s="242"/>
      <c r="G152" s="243"/>
      <c r="H152" s="243"/>
      <c r="I152" s="251"/>
      <c r="J152" s="252"/>
      <c r="K152" s="246"/>
      <c r="L152" s="247"/>
      <c r="M152" s="247"/>
      <c r="N152" s="254"/>
    </row>
    <row r="153" spans="1:14" x14ac:dyDescent="0.2">
      <c r="A153" s="249">
        <v>3.1</v>
      </c>
      <c r="B153" s="266" t="s">
        <v>329</v>
      </c>
      <c r="C153" s="241" t="s">
        <v>54</v>
      </c>
      <c r="D153" s="242">
        <v>288</v>
      </c>
      <c r="E153" s="242">
        <v>277.2</v>
      </c>
      <c r="F153" s="242">
        <f>D153*E153</f>
        <v>79833.599999999991</v>
      </c>
      <c r="G153" s="243"/>
      <c r="H153" s="243"/>
      <c r="I153" s="251"/>
      <c r="J153" s="252"/>
      <c r="K153" s="246"/>
      <c r="L153" s="247"/>
      <c r="M153" s="247"/>
      <c r="N153" s="254"/>
    </row>
    <row r="154" spans="1:14" x14ac:dyDescent="0.2">
      <c r="A154" s="249"/>
      <c r="B154" s="267" t="s">
        <v>34</v>
      </c>
      <c r="C154" s="241"/>
      <c r="D154" s="242"/>
      <c r="E154" s="242"/>
      <c r="F154" s="259">
        <f>F153</f>
        <v>79833.599999999991</v>
      </c>
      <c r="G154" s="243"/>
      <c r="H154" s="243"/>
      <c r="I154" s="251"/>
      <c r="J154" s="252"/>
      <c r="K154" s="246"/>
      <c r="L154" s="247"/>
      <c r="M154" s="247"/>
      <c r="N154" s="254"/>
    </row>
    <row r="155" spans="1:14" x14ac:dyDescent="0.2">
      <c r="A155" s="260">
        <v>4</v>
      </c>
      <c r="B155" s="267" t="s">
        <v>152</v>
      </c>
      <c r="C155" s="241"/>
      <c r="D155" s="242"/>
      <c r="E155" s="242"/>
      <c r="F155" s="242"/>
      <c r="G155" s="243"/>
      <c r="H155" s="243"/>
      <c r="I155" s="251"/>
      <c r="J155" s="252"/>
      <c r="K155" s="246"/>
      <c r="L155" s="247"/>
      <c r="M155" s="247"/>
      <c r="N155" s="254"/>
    </row>
    <row r="156" spans="1:14" x14ac:dyDescent="0.2">
      <c r="A156" s="249">
        <v>4.0999999999999996</v>
      </c>
      <c r="B156" s="266" t="s">
        <v>330</v>
      </c>
      <c r="C156" s="241" t="s">
        <v>41</v>
      </c>
      <c r="D156" s="242">
        <v>3</v>
      </c>
      <c r="E156" s="242">
        <v>22149.072</v>
      </c>
      <c r="F156" s="242">
        <f>D156*E156</f>
        <v>66447.216</v>
      </c>
      <c r="G156" s="243"/>
      <c r="H156" s="243"/>
      <c r="I156" s="251"/>
      <c r="J156" s="252"/>
      <c r="K156" s="246"/>
      <c r="L156" s="247"/>
      <c r="M156" s="247"/>
      <c r="N156" s="254"/>
    </row>
    <row r="157" spans="1:14" x14ac:dyDescent="0.2">
      <c r="A157" s="249">
        <v>4.2</v>
      </c>
      <c r="B157" s="266" t="s">
        <v>331</v>
      </c>
      <c r="C157" s="241" t="s">
        <v>41</v>
      </c>
      <c r="D157" s="242">
        <v>2</v>
      </c>
      <c r="E157" s="242">
        <v>5548.95</v>
      </c>
      <c r="F157" s="242">
        <f>D157*E157</f>
        <v>11097.9</v>
      </c>
      <c r="G157" s="243"/>
      <c r="H157" s="243"/>
      <c r="I157" s="251"/>
      <c r="J157" s="252"/>
      <c r="K157" s="246"/>
      <c r="L157" s="247"/>
      <c r="M157" s="247"/>
      <c r="N157" s="254"/>
    </row>
    <row r="158" spans="1:14" x14ac:dyDescent="0.2">
      <c r="A158" s="249"/>
      <c r="B158" s="267" t="s">
        <v>34</v>
      </c>
      <c r="C158" s="284"/>
      <c r="D158" s="276"/>
      <c r="E158" s="276"/>
      <c r="F158" s="259">
        <f>SUM(F156:F157)</f>
        <v>77545.115999999995</v>
      </c>
      <c r="G158" s="243"/>
      <c r="H158" s="243"/>
      <c r="I158" s="251"/>
      <c r="J158" s="252"/>
      <c r="K158" s="246"/>
      <c r="L158" s="247"/>
      <c r="M158" s="247"/>
      <c r="N158" s="254"/>
    </row>
    <row r="159" spans="1:14" x14ac:dyDescent="0.2">
      <c r="A159" s="260">
        <v>5</v>
      </c>
      <c r="B159" s="267" t="s">
        <v>310</v>
      </c>
      <c r="C159" s="241"/>
      <c r="D159" s="242"/>
      <c r="E159" s="242"/>
      <c r="F159" s="242"/>
      <c r="G159" s="243"/>
      <c r="H159" s="243"/>
      <c r="I159" s="251"/>
      <c r="J159" s="252"/>
      <c r="K159" s="246"/>
      <c r="L159" s="247"/>
      <c r="M159" s="247"/>
      <c r="N159" s="254"/>
    </row>
    <row r="160" spans="1:14" x14ac:dyDescent="0.2">
      <c r="A160" s="249">
        <v>5.0999999999999996</v>
      </c>
      <c r="B160" s="266" t="s">
        <v>332</v>
      </c>
      <c r="C160" s="241" t="s">
        <v>67</v>
      </c>
      <c r="D160" s="242">
        <v>6.1</v>
      </c>
      <c r="E160" s="242">
        <v>7474.5</v>
      </c>
      <c r="F160" s="242">
        <f>D160*E160</f>
        <v>45594.45</v>
      </c>
      <c r="G160" s="243"/>
      <c r="H160" s="243"/>
      <c r="I160" s="251"/>
      <c r="J160" s="252"/>
      <c r="K160" s="246"/>
      <c r="L160" s="247"/>
      <c r="M160" s="247"/>
      <c r="N160" s="254"/>
    </row>
    <row r="161" spans="1:14" x14ac:dyDescent="0.2">
      <c r="A161" s="249"/>
      <c r="B161" s="267" t="s">
        <v>34</v>
      </c>
      <c r="C161" s="241"/>
      <c r="D161" s="242"/>
      <c r="E161" s="242"/>
      <c r="F161" s="259">
        <f>F160</f>
        <v>45594.45</v>
      </c>
      <c r="G161" s="243"/>
      <c r="H161" s="243"/>
      <c r="I161" s="251"/>
      <c r="J161" s="252"/>
      <c r="K161" s="246"/>
      <c r="L161" s="247"/>
      <c r="M161" s="247"/>
      <c r="N161" s="254"/>
    </row>
    <row r="162" spans="1:14" ht="24" x14ac:dyDescent="0.2">
      <c r="A162" s="260" t="s">
        <v>333</v>
      </c>
      <c r="B162" s="267" t="s">
        <v>334</v>
      </c>
      <c r="C162" s="241"/>
      <c r="D162" s="242"/>
      <c r="E162" s="242"/>
      <c r="F162" s="242"/>
      <c r="G162" s="243"/>
      <c r="H162" s="243"/>
      <c r="I162" s="251"/>
      <c r="J162" s="252"/>
      <c r="K162" s="246"/>
      <c r="L162" s="247"/>
      <c r="M162" s="247"/>
      <c r="N162" s="254"/>
    </row>
    <row r="163" spans="1:14" x14ac:dyDescent="0.2">
      <c r="A163" s="260"/>
      <c r="B163" s="267" t="s">
        <v>335</v>
      </c>
      <c r="C163" s="241"/>
      <c r="D163" s="242"/>
      <c r="E163" s="242"/>
      <c r="F163" s="242"/>
      <c r="G163" s="243"/>
      <c r="H163" s="243"/>
      <c r="I163" s="251"/>
      <c r="J163" s="252"/>
      <c r="K163" s="246"/>
      <c r="L163" s="247"/>
      <c r="M163" s="247"/>
      <c r="N163" s="254"/>
    </row>
    <row r="164" spans="1:14" x14ac:dyDescent="0.2">
      <c r="A164" s="260">
        <v>1</v>
      </c>
      <c r="B164" s="267" t="s">
        <v>50</v>
      </c>
      <c r="C164" s="241" t="s">
        <v>33</v>
      </c>
      <c r="D164" s="242">
        <v>1</v>
      </c>
      <c r="E164" s="242">
        <v>3500</v>
      </c>
      <c r="F164" s="242">
        <f>D164*E164</f>
        <v>3500</v>
      </c>
      <c r="G164" s="243"/>
      <c r="H164" s="243"/>
      <c r="I164" s="251"/>
      <c r="J164" s="252"/>
      <c r="K164" s="246"/>
      <c r="L164" s="247"/>
      <c r="M164" s="247"/>
      <c r="N164" s="254"/>
    </row>
    <row r="165" spans="1:14" x14ac:dyDescent="0.2">
      <c r="A165" s="249"/>
      <c r="B165" s="267" t="s">
        <v>34</v>
      </c>
      <c r="C165" s="284"/>
      <c r="D165" s="276"/>
      <c r="E165" s="276"/>
      <c r="F165" s="259">
        <f>F164</f>
        <v>3500</v>
      </c>
      <c r="G165" s="243"/>
      <c r="H165" s="243"/>
      <c r="I165" s="251"/>
      <c r="J165" s="252"/>
      <c r="K165" s="246"/>
      <c r="L165" s="247"/>
      <c r="M165" s="247"/>
      <c r="N165" s="254"/>
    </row>
    <row r="166" spans="1:14" x14ac:dyDescent="0.2">
      <c r="A166" s="260">
        <v>2</v>
      </c>
      <c r="B166" s="267" t="s">
        <v>336</v>
      </c>
      <c r="C166" s="241"/>
      <c r="D166" s="242"/>
      <c r="E166" s="242"/>
      <c r="F166" s="242"/>
      <c r="G166" s="243"/>
      <c r="H166" s="243"/>
      <c r="I166" s="251"/>
      <c r="J166" s="252"/>
      <c r="K166" s="246"/>
      <c r="L166" s="247"/>
      <c r="M166" s="247"/>
      <c r="N166" s="254"/>
    </row>
    <row r="167" spans="1:14" x14ac:dyDescent="0.2">
      <c r="A167" s="249">
        <v>2.1</v>
      </c>
      <c r="B167" s="266" t="s">
        <v>337</v>
      </c>
      <c r="C167" s="241" t="s">
        <v>67</v>
      </c>
      <c r="D167" s="242">
        <v>65</v>
      </c>
      <c r="E167" s="242">
        <v>1039.5</v>
      </c>
      <c r="F167" s="242">
        <f>D167*E167</f>
        <v>67567.5</v>
      </c>
      <c r="G167" s="243"/>
      <c r="H167" s="243"/>
      <c r="I167" s="251"/>
      <c r="J167" s="252"/>
      <c r="K167" s="246"/>
      <c r="L167" s="247"/>
      <c r="M167" s="247"/>
      <c r="N167" s="254"/>
    </row>
    <row r="168" spans="1:14" x14ac:dyDescent="0.2">
      <c r="A168" s="249">
        <v>2.2000000000000002</v>
      </c>
      <c r="B168" s="266" t="s">
        <v>338</v>
      </c>
      <c r="C168" s="241" t="s">
        <v>33</v>
      </c>
      <c r="D168" s="242">
        <v>1</v>
      </c>
      <c r="E168" s="242">
        <v>3960</v>
      </c>
      <c r="F168" s="242">
        <f>D168*E168</f>
        <v>3960</v>
      </c>
      <c r="G168" s="243"/>
      <c r="H168" s="243"/>
      <c r="I168" s="251"/>
      <c r="J168" s="252"/>
      <c r="K168" s="246"/>
      <c r="L168" s="247"/>
      <c r="M168" s="247"/>
      <c r="N168" s="254"/>
    </row>
    <row r="169" spans="1:14" x14ac:dyDescent="0.2">
      <c r="A169" s="249"/>
      <c r="B169" s="267" t="s">
        <v>34</v>
      </c>
      <c r="C169" s="284"/>
      <c r="D169" s="276"/>
      <c r="E169" s="276"/>
      <c r="F169" s="259">
        <f>SUM(F167:F168)</f>
        <v>71527.5</v>
      </c>
      <c r="G169" s="243"/>
      <c r="H169" s="243"/>
      <c r="I169" s="251"/>
      <c r="J169" s="252"/>
      <c r="K169" s="246"/>
      <c r="L169" s="247"/>
      <c r="M169" s="247"/>
      <c r="N169" s="254"/>
    </row>
    <row r="170" spans="1:14" x14ac:dyDescent="0.2">
      <c r="A170" s="260">
        <v>3</v>
      </c>
      <c r="B170" s="267" t="s">
        <v>339</v>
      </c>
      <c r="C170" s="241"/>
      <c r="D170" s="242"/>
      <c r="E170" s="242"/>
      <c r="F170" s="242"/>
      <c r="G170" s="243"/>
      <c r="H170" s="243"/>
      <c r="I170" s="251"/>
      <c r="J170" s="252"/>
      <c r="K170" s="246"/>
      <c r="L170" s="247"/>
      <c r="M170" s="247"/>
      <c r="N170" s="254"/>
    </row>
    <row r="171" spans="1:14" x14ac:dyDescent="0.2">
      <c r="A171" s="249">
        <v>3.1</v>
      </c>
      <c r="B171" s="266" t="s">
        <v>340</v>
      </c>
      <c r="C171" s="241" t="s">
        <v>54</v>
      </c>
      <c r="D171" s="242">
        <v>89.56</v>
      </c>
      <c r="E171" s="242">
        <v>356.4</v>
      </c>
      <c r="F171" s="242">
        <f>D171*E171</f>
        <v>31919.183999999997</v>
      </c>
      <c r="G171" s="243"/>
      <c r="H171" s="243"/>
      <c r="I171" s="251"/>
      <c r="J171" s="252"/>
      <c r="K171" s="246"/>
      <c r="L171" s="247"/>
      <c r="M171" s="247"/>
      <c r="N171" s="254"/>
    </row>
    <row r="172" spans="1:14" x14ac:dyDescent="0.2">
      <c r="A172" s="249">
        <v>3.2</v>
      </c>
      <c r="B172" s="266" t="s">
        <v>325</v>
      </c>
      <c r="C172" s="241" t="s">
        <v>54</v>
      </c>
      <c r="D172" s="242">
        <v>18.09</v>
      </c>
      <c r="E172" s="242">
        <v>326.7</v>
      </c>
      <c r="F172" s="242">
        <f t="shared" ref="F172:F177" si="9">D172*E172</f>
        <v>5910.0029999999997</v>
      </c>
      <c r="G172" s="243"/>
      <c r="H172" s="243"/>
      <c r="I172" s="251"/>
      <c r="J172" s="252"/>
      <c r="K172" s="246"/>
      <c r="L172" s="247"/>
      <c r="M172" s="247"/>
      <c r="N172" s="254"/>
    </row>
    <row r="173" spans="1:14" x14ac:dyDescent="0.2">
      <c r="A173" s="249">
        <v>3.3</v>
      </c>
      <c r="B173" s="266" t="s">
        <v>341</v>
      </c>
      <c r="C173" s="241" t="s">
        <v>54</v>
      </c>
      <c r="D173" s="242">
        <v>107.65</v>
      </c>
      <c r="E173" s="242">
        <v>48.51</v>
      </c>
      <c r="F173" s="242">
        <f t="shared" si="9"/>
        <v>5222.1014999999998</v>
      </c>
      <c r="G173" s="243"/>
      <c r="H173" s="243"/>
      <c r="I173" s="251"/>
      <c r="J173" s="252"/>
      <c r="K173" s="246"/>
      <c r="L173" s="247"/>
      <c r="M173" s="247"/>
      <c r="N173" s="254"/>
    </row>
    <row r="174" spans="1:14" x14ac:dyDescent="0.2">
      <c r="A174" s="249">
        <v>3.4</v>
      </c>
      <c r="B174" s="266" t="s">
        <v>326</v>
      </c>
      <c r="C174" s="241" t="s">
        <v>67</v>
      </c>
      <c r="D174" s="242">
        <v>32</v>
      </c>
      <c r="E174" s="242">
        <v>78.279299999999992</v>
      </c>
      <c r="F174" s="242">
        <f t="shared" si="9"/>
        <v>2504.9375999999997</v>
      </c>
      <c r="G174" s="243"/>
      <c r="H174" s="243"/>
      <c r="I174" s="251"/>
      <c r="J174" s="252"/>
      <c r="K174" s="246"/>
      <c r="L174" s="247"/>
      <c r="M174" s="247"/>
      <c r="N174" s="254"/>
    </row>
    <row r="175" spans="1:14" x14ac:dyDescent="0.2">
      <c r="A175" s="249">
        <v>3.5</v>
      </c>
      <c r="B175" s="266" t="s">
        <v>342</v>
      </c>
      <c r="C175" s="241" t="s">
        <v>67</v>
      </c>
      <c r="D175" s="242">
        <v>16</v>
      </c>
      <c r="E175" s="242">
        <v>434.61</v>
      </c>
      <c r="F175" s="242">
        <f t="shared" si="9"/>
        <v>6953.76</v>
      </c>
      <c r="G175" s="243"/>
      <c r="H175" s="243"/>
      <c r="I175" s="251"/>
      <c r="J175" s="252"/>
      <c r="K175" s="246"/>
      <c r="L175" s="247"/>
      <c r="M175" s="247"/>
      <c r="N175" s="254"/>
    </row>
    <row r="176" spans="1:14" x14ac:dyDescent="0.2">
      <c r="A176" s="249">
        <v>3.6</v>
      </c>
      <c r="B176" s="266" t="s">
        <v>58</v>
      </c>
      <c r="C176" s="241" t="s">
        <v>54</v>
      </c>
      <c r="D176" s="242">
        <v>21</v>
      </c>
      <c r="E176" s="242">
        <v>381.56271228899999</v>
      </c>
      <c r="F176" s="242">
        <f t="shared" si="9"/>
        <v>8012.8169580690001</v>
      </c>
      <c r="G176" s="243"/>
      <c r="H176" s="243"/>
      <c r="I176" s="251"/>
      <c r="J176" s="252"/>
      <c r="K176" s="246"/>
      <c r="L176" s="247"/>
      <c r="M176" s="247"/>
      <c r="N176" s="254"/>
    </row>
    <row r="177" spans="1:14" x14ac:dyDescent="0.2">
      <c r="A177" s="249">
        <v>3.7</v>
      </c>
      <c r="B177" s="266" t="s">
        <v>327</v>
      </c>
      <c r="C177" s="241" t="s">
        <v>67</v>
      </c>
      <c r="D177" s="242">
        <v>20</v>
      </c>
      <c r="E177" s="242">
        <v>81.468977881499995</v>
      </c>
      <c r="F177" s="242">
        <f t="shared" si="9"/>
        <v>1629.3795576299999</v>
      </c>
      <c r="G177" s="243"/>
      <c r="H177" s="243"/>
      <c r="I177" s="251"/>
      <c r="J177" s="252"/>
      <c r="K177" s="246"/>
      <c r="L177" s="247"/>
      <c r="M177" s="247"/>
      <c r="N177" s="254"/>
    </row>
    <row r="178" spans="1:14" x14ac:dyDescent="0.2">
      <c r="A178" s="249"/>
      <c r="B178" s="267" t="s">
        <v>34</v>
      </c>
      <c r="C178" s="284"/>
      <c r="D178" s="276"/>
      <c r="E178" s="276"/>
      <c r="F178" s="259">
        <f>SUM(F171:F177)</f>
        <v>62152.182615698999</v>
      </c>
      <c r="G178" s="243"/>
      <c r="H178" s="243"/>
      <c r="I178" s="251"/>
      <c r="J178" s="252"/>
      <c r="K178" s="246"/>
      <c r="L178" s="247"/>
      <c r="M178" s="247"/>
      <c r="N178" s="254"/>
    </row>
    <row r="179" spans="1:14" x14ac:dyDescent="0.2">
      <c r="A179" s="260">
        <v>4</v>
      </c>
      <c r="B179" s="267" t="s">
        <v>343</v>
      </c>
      <c r="C179" s="241"/>
      <c r="D179" s="242"/>
      <c r="E179" s="242"/>
      <c r="F179" s="242"/>
      <c r="G179" s="243"/>
      <c r="H179" s="243"/>
      <c r="I179" s="251"/>
      <c r="J179" s="252"/>
      <c r="K179" s="246"/>
      <c r="L179" s="247"/>
      <c r="M179" s="247"/>
      <c r="N179" s="254"/>
    </row>
    <row r="180" spans="1:14" x14ac:dyDescent="0.2">
      <c r="A180" s="249">
        <v>4.0999999999999996</v>
      </c>
      <c r="B180" s="266" t="s">
        <v>344</v>
      </c>
      <c r="C180" s="241" t="s">
        <v>41</v>
      </c>
      <c r="D180" s="242">
        <v>1</v>
      </c>
      <c r="E180" s="242">
        <v>385135.46279999998</v>
      </c>
      <c r="F180" s="242">
        <f>D180*E180</f>
        <v>385135.46279999998</v>
      </c>
      <c r="G180" s="243"/>
      <c r="H180" s="243"/>
      <c r="I180" s="251"/>
      <c r="J180" s="252"/>
      <c r="K180" s="246"/>
      <c r="L180" s="247"/>
      <c r="M180" s="247"/>
      <c r="N180" s="254"/>
    </row>
    <row r="181" spans="1:14" x14ac:dyDescent="0.2">
      <c r="A181" s="249"/>
      <c r="B181" s="267" t="s">
        <v>34</v>
      </c>
      <c r="C181" s="284"/>
      <c r="D181" s="276"/>
      <c r="E181" s="276"/>
      <c r="F181" s="259">
        <f>F180</f>
        <v>385135.46279999998</v>
      </c>
      <c r="G181" s="243"/>
      <c r="H181" s="243"/>
      <c r="I181" s="251"/>
      <c r="J181" s="252"/>
      <c r="K181" s="246"/>
      <c r="L181" s="247"/>
      <c r="M181" s="247"/>
      <c r="N181" s="254"/>
    </row>
    <row r="182" spans="1:14" x14ac:dyDescent="0.2">
      <c r="A182" s="260">
        <v>5</v>
      </c>
      <c r="B182" s="267" t="s">
        <v>345</v>
      </c>
      <c r="C182" s="241"/>
      <c r="D182" s="242"/>
      <c r="E182" s="242"/>
      <c r="F182" s="242"/>
      <c r="G182" s="243"/>
      <c r="H182" s="243"/>
      <c r="I182" s="251"/>
      <c r="J182" s="252"/>
      <c r="K182" s="246"/>
      <c r="L182" s="247"/>
      <c r="M182" s="247"/>
      <c r="N182" s="254"/>
    </row>
    <row r="183" spans="1:14" x14ac:dyDescent="0.2">
      <c r="A183" s="249">
        <v>5.0999999999999996</v>
      </c>
      <c r="B183" s="266" t="s">
        <v>346</v>
      </c>
      <c r="C183" s="241" t="s">
        <v>54</v>
      </c>
      <c r="D183" s="242">
        <v>89.56</v>
      </c>
      <c r="E183" s="242">
        <v>280</v>
      </c>
      <c r="F183" s="242">
        <f>D183*E183</f>
        <v>25076.799999999999</v>
      </c>
      <c r="G183" s="243"/>
      <c r="H183" s="243"/>
      <c r="I183" s="251"/>
      <c r="J183" s="252"/>
      <c r="K183" s="246"/>
      <c r="L183" s="247"/>
      <c r="M183" s="247"/>
      <c r="N183" s="254"/>
    </row>
    <row r="184" spans="1:14" x14ac:dyDescent="0.2">
      <c r="A184" s="249"/>
      <c r="B184" s="267" t="s">
        <v>34</v>
      </c>
      <c r="C184" s="284"/>
      <c r="D184" s="276"/>
      <c r="E184" s="276"/>
      <c r="F184" s="259">
        <f>F183</f>
        <v>25076.799999999999</v>
      </c>
      <c r="G184" s="243"/>
      <c r="H184" s="243"/>
      <c r="I184" s="251"/>
      <c r="J184" s="252"/>
      <c r="K184" s="246"/>
      <c r="L184" s="247"/>
      <c r="M184" s="247"/>
      <c r="N184" s="254"/>
    </row>
    <row r="185" spans="1:14" x14ac:dyDescent="0.2">
      <c r="A185" s="260">
        <v>6</v>
      </c>
      <c r="B185" s="267" t="s">
        <v>152</v>
      </c>
      <c r="C185" s="241"/>
      <c r="D185" s="242"/>
      <c r="E185" s="242"/>
      <c r="F185" s="242"/>
      <c r="G185" s="243"/>
      <c r="H185" s="243"/>
      <c r="I185" s="251"/>
      <c r="J185" s="252"/>
      <c r="K185" s="246"/>
      <c r="L185" s="247"/>
      <c r="M185" s="247"/>
      <c r="N185" s="254"/>
    </row>
    <row r="186" spans="1:14" x14ac:dyDescent="0.2">
      <c r="A186" s="249">
        <v>6.1</v>
      </c>
      <c r="B186" s="266" t="s">
        <v>316</v>
      </c>
      <c r="C186" s="241" t="s">
        <v>41</v>
      </c>
      <c r="D186" s="242">
        <v>1</v>
      </c>
      <c r="E186" s="242">
        <v>12546.468000000001</v>
      </c>
      <c r="F186" s="242">
        <f>D186*E186</f>
        <v>12546.468000000001</v>
      </c>
      <c r="G186" s="243"/>
      <c r="H186" s="243"/>
      <c r="I186" s="251"/>
      <c r="J186" s="252"/>
      <c r="K186" s="246"/>
      <c r="L186" s="247"/>
      <c r="M186" s="247"/>
      <c r="N186" s="254"/>
    </row>
    <row r="187" spans="1:14" x14ac:dyDescent="0.2">
      <c r="A187" s="249">
        <v>6.2</v>
      </c>
      <c r="B187" s="266" t="s">
        <v>347</v>
      </c>
      <c r="C187" s="241" t="s">
        <v>41</v>
      </c>
      <c r="D187" s="242">
        <v>7</v>
      </c>
      <c r="E187" s="242">
        <v>3576.9690000000001</v>
      </c>
      <c r="F187" s="242">
        <f t="shared" ref="F187:F188" si="10">D187*E187</f>
        <v>25038.782999999999</v>
      </c>
      <c r="G187" s="243"/>
      <c r="H187" s="243"/>
      <c r="I187" s="251"/>
      <c r="J187" s="252"/>
      <c r="K187" s="246"/>
      <c r="L187" s="247"/>
      <c r="M187" s="247"/>
      <c r="N187" s="254"/>
    </row>
    <row r="188" spans="1:14" x14ac:dyDescent="0.2">
      <c r="A188" s="249">
        <v>6.3</v>
      </c>
      <c r="B188" s="266" t="s">
        <v>348</v>
      </c>
      <c r="C188" s="241" t="s">
        <v>41</v>
      </c>
      <c r="D188" s="242">
        <v>1</v>
      </c>
      <c r="E188" s="242">
        <v>5466.2849999999999</v>
      </c>
      <c r="F188" s="242">
        <f t="shared" si="10"/>
        <v>5466.2849999999999</v>
      </c>
      <c r="G188" s="243"/>
      <c r="H188" s="243"/>
      <c r="I188" s="251"/>
      <c r="J188" s="252"/>
      <c r="K188" s="246"/>
      <c r="L188" s="247"/>
      <c r="M188" s="247"/>
      <c r="N188" s="254"/>
    </row>
    <row r="189" spans="1:14" x14ac:dyDescent="0.2">
      <c r="A189" s="249"/>
      <c r="B189" s="267" t="s">
        <v>34</v>
      </c>
      <c r="C189" s="241"/>
      <c r="D189" s="242"/>
      <c r="E189" s="242"/>
      <c r="F189" s="259">
        <f>SUM(F186:F188)</f>
        <v>43051.536000000007</v>
      </c>
      <c r="G189" s="243"/>
      <c r="H189" s="243"/>
      <c r="I189" s="251"/>
      <c r="J189" s="252"/>
      <c r="K189" s="246"/>
      <c r="L189" s="247"/>
      <c r="M189" s="247"/>
      <c r="N189" s="254"/>
    </row>
    <row r="190" spans="1:14" x14ac:dyDescent="0.2">
      <c r="A190" s="260" t="s">
        <v>349</v>
      </c>
      <c r="B190" s="267" t="s">
        <v>350</v>
      </c>
      <c r="C190" s="241"/>
      <c r="D190" s="242"/>
      <c r="E190" s="242"/>
      <c r="F190" s="242"/>
      <c r="G190" s="243"/>
      <c r="H190" s="243"/>
      <c r="I190" s="251"/>
      <c r="J190" s="252"/>
      <c r="K190" s="246"/>
      <c r="L190" s="247"/>
      <c r="M190" s="247"/>
      <c r="N190" s="254"/>
    </row>
    <row r="191" spans="1:14" ht="24" x14ac:dyDescent="0.2">
      <c r="A191" s="260">
        <v>2</v>
      </c>
      <c r="B191" s="267" t="s">
        <v>84</v>
      </c>
      <c r="C191" s="241"/>
      <c r="D191" s="242"/>
      <c r="E191" s="242"/>
      <c r="F191" s="242"/>
      <c r="G191" s="243"/>
      <c r="H191" s="243"/>
      <c r="I191" s="251"/>
      <c r="J191" s="252"/>
      <c r="K191" s="246"/>
      <c r="L191" s="247"/>
      <c r="M191" s="247"/>
      <c r="N191" s="254"/>
    </row>
    <row r="192" spans="1:14" ht="36" x14ac:dyDescent="0.2">
      <c r="A192" s="258">
        <v>2.0099999999999998</v>
      </c>
      <c r="B192" s="266" t="s">
        <v>351</v>
      </c>
      <c r="C192" s="241" t="s">
        <v>33</v>
      </c>
      <c r="D192" s="242">
        <v>3</v>
      </c>
      <c r="E192" s="242">
        <v>63360</v>
      </c>
      <c r="F192" s="242">
        <f>D192*E192</f>
        <v>190080</v>
      </c>
      <c r="G192" s="243"/>
      <c r="H192" s="243"/>
      <c r="I192" s="251"/>
      <c r="J192" s="252"/>
      <c r="K192" s="246"/>
      <c r="L192" s="247"/>
      <c r="M192" s="247"/>
      <c r="N192" s="254"/>
    </row>
    <row r="193" spans="1:14" x14ac:dyDescent="0.2">
      <c r="A193" s="249">
        <v>2.02</v>
      </c>
      <c r="B193" s="266" t="s">
        <v>86</v>
      </c>
      <c r="C193" s="241" t="s">
        <v>33</v>
      </c>
      <c r="D193" s="242">
        <v>1</v>
      </c>
      <c r="E193" s="242">
        <v>13365</v>
      </c>
      <c r="F193" s="242">
        <f t="shared" ref="F193:F221" si="11">D193*E193</f>
        <v>13365</v>
      </c>
      <c r="G193" s="243"/>
      <c r="H193" s="243"/>
      <c r="I193" s="251"/>
      <c r="J193" s="252"/>
      <c r="K193" s="246"/>
      <c r="L193" s="247"/>
      <c r="M193" s="247"/>
      <c r="N193" s="254"/>
    </row>
    <row r="194" spans="1:14" ht="24" x14ac:dyDescent="0.2">
      <c r="A194" s="249">
        <v>2.0299999999999998</v>
      </c>
      <c r="B194" s="266" t="s">
        <v>253</v>
      </c>
      <c r="C194" s="241" t="s">
        <v>254</v>
      </c>
      <c r="D194" s="242">
        <v>1</v>
      </c>
      <c r="E194" s="242">
        <v>19800</v>
      </c>
      <c r="F194" s="242">
        <f t="shared" si="11"/>
        <v>19800</v>
      </c>
      <c r="G194" s="243"/>
      <c r="H194" s="243"/>
      <c r="I194" s="251"/>
      <c r="J194" s="252"/>
      <c r="K194" s="246"/>
      <c r="L194" s="247"/>
      <c r="M194" s="247"/>
      <c r="N194" s="254"/>
    </row>
    <row r="195" spans="1:14" ht="24" x14ac:dyDescent="0.2">
      <c r="A195" s="249">
        <v>2.04</v>
      </c>
      <c r="B195" s="266" t="s">
        <v>88</v>
      </c>
      <c r="C195" s="241" t="s">
        <v>33</v>
      </c>
      <c r="D195" s="242">
        <v>1</v>
      </c>
      <c r="E195" s="242">
        <v>29700</v>
      </c>
      <c r="F195" s="242">
        <f t="shared" si="11"/>
        <v>29700</v>
      </c>
      <c r="G195" s="243"/>
      <c r="H195" s="243"/>
      <c r="I195" s="251"/>
      <c r="J195" s="252"/>
      <c r="K195" s="246"/>
      <c r="L195" s="247"/>
      <c r="M195" s="247"/>
      <c r="N195" s="254"/>
    </row>
    <row r="196" spans="1:14" x14ac:dyDescent="0.2">
      <c r="A196" s="249">
        <v>2.0499999999999998</v>
      </c>
      <c r="B196" s="266" t="s">
        <v>89</v>
      </c>
      <c r="C196" s="241" t="s">
        <v>254</v>
      </c>
      <c r="D196" s="242">
        <v>11</v>
      </c>
      <c r="E196" s="242">
        <v>29205</v>
      </c>
      <c r="F196" s="242">
        <f t="shared" si="11"/>
        <v>321255</v>
      </c>
      <c r="G196" s="243"/>
      <c r="H196" s="243"/>
      <c r="I196" s="251"/>
      <c r="J196" s="252"/>
      <c r="K196" s="246"/>
      <c r="L196" s="247"/>
      <c r="M196" s="247"/>
      <c r="N196" s="254"/>
    </row>
    <row r="197" spans="1:14" x14ac:dyDescent="0.2">
      <c r="A197" s="249">
        <v>2.06</v>
      </c>
      <c r="B197" s="266" t="s">
        <v>255</v>
      </c>
      <c r="C197" s="241" t="s">
        <v>254</v>
      </c>
      <c r="D197" s="242">
        <v>2</v>
      </c>
      <c r="E197" s="242">
        <v>31680</v>
      </c>
      <c r="F197" s="242">
        <f t="shared" si="11"/>
        <v>63360</v>
      </c>
      <c r="G197" s="243"/>
      <c r="H197" s="243"/>
      <c r="I197" s="251"/>
      <c r="J197" s="252"/>
      <c r="K197" s="246"/>
      <c r="L197" s="247"/>
      <c r="M197" s="247"/>
      <c r="N197" s="254"/>
    </row>
    <row r="198" spans="1:14" x14ac:dyDescent="0.2">
      <c r="A198" s="249">
        <v>2.0699999999999998</v>
      </c>
      <c r="B198" s="266" t="s">
        <v>352</v>
      </c>
      <c r="C198" s="241" t="s">
        <v>92</v>
      </c>
      <c r="D198" s="242">
        <v>7500</v>
      </c>
      <c r="E198" s="242">
        <v>69.3</v>
      </c>
      <c r="F198" s="242">
        <f t="shared" si="11"/>
        <v>519750</v>
      </c>
      <c r="G198" s="243"/>
      <c r="H198" s="243"/>
      <c r="I198" s="251"/>
      <c r="J198" s="252"/>
      <c r="K198" s="246"/>
      <c r="L198" s="247"/>
      <c r="M198" s="247"/>
      <c r="N198" s="254"/>
    </row>
    <row r="199" spans="1:14" x14ac:dyDescent="0.2">
      <c r="A199" s="249">
        <v>2.08</v>
      </c>
      <c r="B199" s="266" t="s">
        <v>93</v>
      </c>
      <c r="C199" s="241" t="s">
        <v>254</v>
      </c>
      <c r="D199" s="242">
        <v>4</v>
      </c>
      <c r="E199" s="242">
        <v>31695.6816</v>
      </c>
      <c r="F199" s="242">
        <f t="shared" si="11"/>
        <v>126782.7264</v>
      </c>
      <c r="G199" s="243"/>
      <c r="H199" s="243"/>
      <c r="I199" s="251"/>
      <c r="J199" s="252"/>
      <c r="K199" s="246"/>
      <c r="L199" s="247"/>
      <c r="M199" s="247"/>
      <c r="N199" s="254"/>
    </row>
    <row r="200" spans="1:14" x14ac:dyDescent="0.2">
      <c r="A200" s="249">
        <v>2.09</v>
      </c>
      <c r="B200" s="266" t="s">
        <v>94</v>
      </c>
      <c r="C200" s="241" t="s">
        <v>254</v>
      </c>
      <c r="D200" s="242">
        <v>1</v>
      </c>
      <c r="E200" s="242">
        <v>21014.809200000003</v>
      </c>
      <c r="F200" s="242">
        <f t="shared" si="11"/>
        <v>21014.809200000003</v>
      </c>
      <c r="G200" s="243"/>
      <c r="H200" s="243"/>
      <c r="I200" s="251"/>
      <c r="J200" s="252"/>
      <c r="K200" s="246"/>
      <c r="L200" s="247"/>
      <c r="M200" s="247"/>
      <c r="N200" s="254"/>
    </row>
    <row r="201" spans="1:14" x14ac:dyDescent="0.2">
      <c r="A201" s="249">
        <v>2.1</v>
      </c>
      <c r="B201" s="266" t="s">
        <v>353</v>
      </c>
      <c r="C201" s="241" t="s">
        <v>254</v>
      </c>
      <c r="D201" s="242">
        <v>9</v>
      </c>
      <c r="E201" s="242">
        <v>6915.0707999999995</v>
      </c>
      <c r="F201" s="242">
        <f t="shared" si="11"/>
        <v>62235.637199999997</v>
      </c>
      <c r="G201" s="243"/>
      <c r="H201" s="243"/>
      <c r="I201" s="251"/>
      <c r="J201" s="252"/>
      <c r="K201" s="246"/>
      <c r="L201" s="247"/>
      <c r="M201" s="247"/>
      <c r="N201" s="254"/>
    </row>
    <row r="202" spans="1:14" x14ac:dyDescent="0.2">
      <c r="A202" s="249">
        <v>2.11</v>
      </c>
      <c r="B202" s="266" t="s">
        <v>97</v>
      </c>
      <c r="C202" s="241" t="s">
        <v>254</v>
      </c>
      <c r="D202" s="242">
        <v>1</v>
      </c>
      <c r="E202" s="242">
        <v>27720</v>
      </c>
      <c r="F202" s="242">
        <f t="shared" si="11"/>
        <v>27720</v>
      </c>
      <c r="G202" s="243"/>
      <c r="H202" s="243"/>
      <c r="I202" s="251"/>
      <c r="J202" s="252"/>
      <c r="K202" s="246"/>
      <c r="L202" s="247"/>
      <c r="M202" s="247"/>
      <c r="N202" s="254"/>
    </row>
    <row r="203" spans="1:14" x14ac:dyDescent="0.2">
      <c r="A203" s="249">
        <v>2.12</v>
      </c>
      <c r="B203" s="266" t="s">
        <v>98</v>
      </c>
      <c r="C203" s="241" t="s">
        <v>41</v>
      </c>
      <c r="D203" s="242">
        <v>5</v>
      </c>
      <c r="E203" s="242">
        <v>5657.6025</v>
      </c>
      <c r="F203" s="242">
        <f t="shared" si="11"/>
        <v>28288.012500000001</v>
      </c>
      <c r="G203" s="243"/>
      <c r="H203" s="243"/>
      <c r="I203" s="251"/>
      <c r="J203" s="252"/>
      <c r="K203" s="246"/>
      <c r="L203" s="247"/>
      <c r="M203" s="247"/>
      <c r="N203" s="254"/>
    </row>
    <row r="204" spans="1:14" ht="24" x14ac:dyDescent="0.2">
      <c r="A204" s="249">
        <v>2.13</v>
      </c>
      <c r="B204" s="266" t="s">
        <v>354</v>
      </c>
      <c r="C204" s="241" t="s">
        <v>254</v>
      </c>
      <c r="D204" s="242">
        <v>4</v>
      </c>
      <c r="E204" s="242">
        <v>321.75</v>
      </c>
      <c r="F204" s="242">
        <f t="shared" si="11"/>
        <v>1287</v>
      </c>
      <c r="G204" s="243"/>
      <c r="H204" s="243"/>
      <c r="I204" s="251"/>
      <c r="J204" s="252"/>
      <c r="K204" s="246"/>
      <c r="L204" s="247"/>
      <c r="M204" s="247"/>
      <c r="N204" s="254"/>
    </row>
    <row r="205" spans="1:14" ht="24" x14ac:dyDescent="0.2">
      <c r="A205" s="249">
        <v>2.14</v>
      </c>
      <c r="B205" s="266" t="s">
        <v>355</v>
      </c>
      <c r="C205" s="241" t="s">
        <v>254</v>
      </c>
      <c r="D205" s="242">
        <v>1</v>
      </c>
      <c r="E205" s="242">
        <v>34155</v>
      </c>
      <c r="F205" s="242">
        <f t="shared" si="11"/>
        <v>34155</v>
      </c>
      <c r="G205" s="243"/>
      <c r="H205" s="243"/>
      <c r="I205" s="251"/>
      <c r="J205" s="252"/>
      <c r="K205" s="246"/>
      <c r="L205" s="247"/>
      <c r="M205" s="247"/>
      <c r="N205" s="254"/>
    </row>
    <row r="206" spans="1:14" x14ac:dyDescent="0.2">
      <c r="A206" s="249">
        <v>2.15</v>
      </c>
      <c r="B206" s="266" t="s">
        <v>259</v>
      </c>
      <c r="C206" s="241" t="s">
        <v>254</v>
      </c>
      <c r="D206" s="242">
        <v>6</v>
      </c>
      <c r="E206" s="242">
        <v>4158</v>
      </c>
      <c r="F206" s="242">
        <f t="shared" si="11"/>
        <v>24948</v>
      </c>
      <c r="G206" s="243"/>
      <c r="H206" s="243"/>
      <c r="I206" s="251"/>
      <c r="J206" s="252"/>
      <c r="K206" s="246"/>
      <c r="L206" s="247"/>
      <c r="M206" s="247"/>
      <c r="N206" s="254"/>
    </row>
    <row r="207" spans="1:14" x14ac:dyDescent="0.2">
      <c r="A207" s="249">
        <v>2.16</v>
      </c>
      <c r="B207" s="266" t="s">
        <v>260</v>
      </c>
      <c r="C207" s="241" t="s">
        <v>254</v>
      </c>
      <c r="D207" s="242">
        <v>3</v>
      </c>
      <c r="E207" s="242">
        <v>2277</v>
      </c>
      <c r="F207" s="242">
        <f t="shared" si="11"/>
        <v>6831</v>
      </c>
      <c r="G207" s="243"/>
      <c r="H207" s="243"/>
      <c r="I207" s="251"/>
      <c r="J207" s="252"/>
      <c r="K207" s="246"/>
      <c r="L207" s="247"/>
      <c r="M207" s="247"/>
      <c r="N207" s="254"/>
    </row>
    <row r="208" spans="1:14" ht="24" x14ac:dyDescent="0.2">
      <c r="A208" s="249">
        <v>2.17</v>
      </c>
      <c r="B208" s="266" t="s">
        <v>261</v>
      </c>
      <c r="C208" s="241" t="s">
        <v>254</v>
      </c>
      <c r="D208" s="242">
        <v>6</v>
      </c>
      <c r="E208" s="242">
        <v>118.8</v>
      </c>
      <c r="F208" s="242">
        <f t="shared" si="11"/>
        <v>712.8</v>
      </c>
      <c r="G208" s="243"/>
      <c r="H208" s="243"/>
      <c r="I208" s="251"/>
      <c r="J208" s="252"/>
      <c r="K208" s="246"/>
      <c r="L208" s="247"/>
      <c r="M208" s="247"/>
      <c r="N208" s="254"/>
    </row>
    <row r="209" spans="1:14" x14ac:dyDescent="0.2">
      <c r="A209" s="249">
        <v>2.1800000000000002</v>
      </c>
      <c r="B209" s="266" t="s">
        <v>99</v>
      </c>
      <c r="C209" s="241" t="s">
        <v>33</v>
      </c>
      <c r="D209" s="242">
        <v>10</v>
      </c>
      <c r="E209" s="242">
        <v>8008.4862000000003</v>
      </c>
      <c r="F209" s="242">
        <f t="shared" si="11"/>
        <v>80084.862000000008</v>
      </c>
      <c r="G209" s="243"/>
      <c r="H209" s="243"/>
      <c r="I209" s="251"/>
      <c r="J209" s="252"/>
      <c r="K209" s="246"/>
      <c r="L209" s="247"/>
      <c r="M209" s="247"/>
      <c r="N209" s="254"/>
    </row>
    <row r="210" spans="1:14" x14ac:dyDescent="0.2">
      <c r="A210" s="249">
        <v>2.19</v>
      </c>
      <c r="B210" s="266" t="s">
        <v>113</v>
      </c>
      <c r="C210" s="241" t="s">
        <v>254</v>
      </c>
      <c r="D210" s="242">
        <v>1</v>
      </c>
      <c r="E210" s="242">
        <v>693</v>
      </c>
      <c r="F210" s="242">
        <f t="shared" si="11"/>
        <v>693</v>
      </c>
      <c r="G210" s="243"/>
      <c r="H210" s="243"/>
      <c r="I210" s="251"/>
      <c r="J210" s="252"/>
      <c r="K210" s="246"/>
      <c r="L210" s="247"/>
      <c r="M210" s="247"/>
      <c r="N210" s="254"/>
    </row>
    <row r="211" spans="1:14" x14ac:dyDescent="0.2">
      <c r="A211" s="249">
        <v>2.2000000000000002</v>
      </c>
      <c r="B211" s="266" t="s">
        <v>262</v>
      </c>
      <c r="C211" s="241" t="s">
        <v>254</v>
      </c>
      <c r="D211" s="242">
        <v>40</v>
      </c>
      <c r="E211" s="242">
        <v>89.1</v>
      </c>
      <c r="F211" s="242">
        <f t="shared" si="11"/>
        <v>3564</v>
      </c>
      <c r="G211" s="243"/>
      <c r="H211" s="243"/>
      <c r="I211" s="251"/>
      <c r="J211" s="252"/>
      <c r="K211" s="246"/>
      <c r="L211" s="247"/>
      <c r="M211" s="247"/>
      <c r="N211" s="254"/>
    </row>
    <row r="212" spans="1:14" x14ac:dyDescent="0.2">
      <c r="A212" s="249">
        <v>2.21</v>
      </c>
      <c r="B212" s="266" t="s">
        <v>263</v>
      </c>
      <c r="C212" s="241" t="s">
        <v>254</v>
      </c>
      <c r="D212" s="242">
        <v>2</v>
      </c>
      <c r="E212" s="242">
        <v>4455</v>
      </c>
      <c r="F212" s="242">
        <f t="shared" si="11"/>
        <v>8910</v>
      </c>
      <c r="G212" s="243"/>
      <c r="H212" s="243"/>
      <c r="I212" s="251"/>
      <c r="J212" s="252"/>
      <c r="K212" s="246"/>
      <c r="L212" s="247"/>
      <c r="M212" s="247"/>
      <c r="N212" s="254"/>
    </row>
    <row r="213" spans="1:14" x14ac:dyDescent="0.2">
      <c r="A213" s="249">
        <v>2.2200000000000002</v>
      </c>
      <c r="B213" s="266" t="s">
        <v>356</v>
      </c>
      <c r="C213" s="241" t="s">
        <v>254</v>
      </c>
      <c r="D213" s="242">
        <v>1</v>
      </c>
      <c r="E213" s="242">
        <v>1485</v>
      </c>
      <c r="F213" s="242">
        <f t="shared" si="11"/>
        <v>1485</v>
      </c>
      <c r="G213" s="243"/>
      <c r="H213" s="243"/>
      <c r="I213" s="251"/>
      <c r="J213" s="252"/>
      <c r="K213" s="246"/>
      <c r="L213" s="247"/>
      <c r="M213" s="247"/>
      <c r="N213" s="254"/>
    </row>
    <row r="214" spans="1:14" x14ac:dyDescent="0.2">
      <c r="A214" s="249">
        <v>2.23</v>
      </c>
      <c r="B214" s="266" t="s">
        <v>357</v>
      </c>
      <c r="C214" s="241" t="s">
        <v>254</v>
      </c>
      <c r="D214" s="242">
        <v>2</v>
      </c>
      <c r="E214" s="242">
        <v>1188</v>
      </c>
      <c r="F214" s="242">
        <f t="shared" si="11"/>
        <v>2376</v>
      </c>
      <c r="G214" s="243"/>
      <c r="H214" s="243"/>
      <c r="I214" s="251"/>
      <c r="J214" s="252"/>
      <c r="K214" s="246"/>
      <c r="L214" s="247"/>
      <c r="M214" s="247"/>
      <c r="N214" s="254"/>
    </row>
    <row r="215" spans="1:14" x14ac:dyDescent="0.2">
      <c r="A215" s="249">
        <v>2.2400000000000002</v>
      </c>
      <c r="B215" s="266" t="s">
        <v>358</v>
      </c>
      <c r="C215" s="241" t="s">
        <v>39</v>
      </c>
      <c r="D215" s="242">
        <v>21.6</v>
      </c>
      <c r="E215" s="242">
        <v>321.75</v>
      </c>
      <c r="F215" s="242">
        <f t="shared" si="11"/>
        <v>6949.8</v>
      </c>
      <c r="G215" s="243"/>
      <c r="H215" s="243"/>
      <c r="I215" s="251"/>
      <c r="J215" s="252"/>
      <c r="K215" s="246"/>
      <c r="L215" s="247"/>
      <c r="M215" s="247"/>
      <c r="N215" s="254"/>
    </row>
    <row r="216" spans="1:14" x14ac:dyDescent="0.2">
      <c r="A216" s="249">
        <v>2.25</v>
      </c>
      <c r="B216" s="266" t="s">
        <v>119</v>
      </c>
      <c r="C216" s="241" t="s">
        <v>39</v>
      </c>
      <c r="D216" s="242">
        <v>28</v>
      </c>
      <c r="E216" s="242">
        <v>173.25</v>
      </c>
      <c r="F216" s="242">
        <f t="shared" si="11"/>
        <v>4851</v>
      </c>
      <c r="G216" s="243"/>
      <c r="H216" s="243"/>
      <c r="I216" s="251"/>
      <c r="J216" s="252"/>
      <c r="K216" s="246"/>
      <c r="L216" s="247"/>
      <c r="M216" s="247"/>
      <c r="N216" s="254"/>
    </row>
    <row r="217" spans="1:14" x14ac:dyDescent="0.2">
      <c r="A217" s="249">
        <v>2.2599999999999998</v>
      </c>
      <c r="B217" s="266" t="s">
        <v>100</v>
      </c>
      <c r="C217" s="241" t="s">
        <v>254</v>
      </c>
      <c r="D217" s="242">
        <v>16</v>
      </c>
      <c r="E217" s="242">
        <v>693</v>
      </c>
      <c r="F217" s="242">
        <f t="shared" si="11"/>
        <v>11088</v>
      </c>
      <c r="G217" s="243"/>
      <c r="H217" s="243"/>
      <c r="I217" s="251"/>
      <c r="J217" s="252"/>
      <c r="K217" s="246"/>
      <c r="L217" s="247"/>
      <c r="M217" s="247"/>
      <c r="N217" s="254"/>
    </row>
    <row r="218" spans="1:14" x14ac:dyDescent="0.2">
      <c r="A218" s="249">
        <v>2.27</v>
      </c>
      <c r="B218" s="266" t="s">
        <v>359</v>
      </c>
      <c r="C218" s="241" t="s">
        <v>254</v>
      </c>
      <c r="D218" s="242">
        <v>3</v>
      </c>
      <c r="E218" s="242">
        <v>34.65</v>
      </c>
      <c r="F218" s="242">
        <f t="shared" si="11"/>
        <v>103.94999999999999</v>
      </c>
      <c r="G218" s="243"/>
      <c r="H218" s="243"/>
      <c r="I218" s="251"/>
      <c r="J218" s="252"/>
      <c r="K218" s="246"/>
      <c r="L218" s="247"/>
      <c r="M218" s="247"/>
      <c r="N218" s="254"/>
    </row>
    <row r="219" spans="1:14" ht="24" x14ac:dyDescent="0.2">
      <c r="A219" s="249">
        <v>2.2799999999999998</v>
      </c>
      <c r="B219" s="266" t="s">
        <v>102</v>
      </c>
      <c r="C219" s="241" t="s">
        <v>41</v>
      </c>
      <c r="D219" s="242">
        <v>13</v>
      </c>
      <c r="E219" s="242">
        <v>1485</v>
      </c>
      <c r="F219" s="242">
        <f t="shared" si="11"/>
        <v>19305</v>
      </c>
      <c r="G219" s="243"/>
      <c r="H219" s="243"/>
      <c r="I219" s="251"/>
      <c r="J219" s="252"/>
      <c r="K219" s="246"/>
      <c r="L219" s="247"/>
      <c r="M219" s="247"/>
      <c r="N219" s="254"/>
    </row>
    <row r="220" spans="1:14" x14ac:dyDescent="0.2">
      <c r="A220" s="249">
        <v>2.29</v>
      </c>
      <c r="B220" s="266" t="s">
        <v>103</v>
      </c>
      <c r="C220" s="241" t="s">
        <v>360</v>
      </c>
      <c r="D220" s="242">
        <v>1</v>
      </c>
      <c r="E220" s="242">
        <v>4455</v>
      </c>
      <c r="F220" s="242">
        <f t="shared" si="11"/>
        <v>4455</v>
      </c>
      <c r="G220" s="243"/>
      <c r="H220" s="243"/>
      <c r="I220" s="251"/>
      <c r="J220" s="252"/>
      <c r="K220" s="246"/>
      <c r="L220" s="247"/>
      <c r="M220" s="247"/>
      <c r="N220" s="254"/>
    </row>
    <row r="221" spans="1:14" x14ac:dyDescent="0.2">
      <c r="A221" s="249">
        <v>2.2999999999999998</v>
      </c>
      <c r="B221" s="266" t="s">
        <v>82</v>
      </c>
      <c r="C221" s="241" t="s">
        <v>360</v>
      </c>
      <c r="D221" s="242">
        <v>1</v>
      </c>
      <c r="E221" s="242">
        <v>231660</v>
      </c>
      <c r="F221" s="242">
        <f t="shared" si="11"/>
        <v>231660</v>
      </c>
      <c r="G221" s="243"/>
      <c r="H221" s="243"/>
      <c r="I221" s="251"/>
      <c r="J221" s="252"/>
      <c r="K221" s="246"/>
      <c r="L221" s="247"/>
      <c r="M221" s="247"/>
      <c r="N221" s="254"/>
    </row>
    <row r="222" spans="1:14" x14ac:dyDescent="0.2">
      <c r="A222" s="249"/>
      <c r="B222" s="267" t="s">
        <v>34</v>
      </c>
      <c r="C222" s="284"/>
      <c r="D222" s="276"/>
      <c r="E222" s="276"/>
      <c r="F222" s="259">
        <f>SUM(F192:F221)</f>
        <v>1866810.5973</v>
      </c>
      <c r="G222" s="243"/>
      <c r="H222" s="243"/>
      <c r="I222" s="251"/>
      <c r="J222" s="252"/>
      <c r="K222" s="246"/>
      <c r="L222" s="247"/>
      <c r="M222" s="247"/>
      <c r="N222" s="254"/>
    </row>
    <row r="223" spans="1:14" ht="24" x14ac:dyDescent="0.2">
      <c r="A223" s="260">
        <v>3</v>
      </c>
      <c r="B223" s="267" t="s">
        <v>361</v>
      </c>
      <c r="C223" s="241"/>
      <c r="D223" s="242"/>
      <c r="E223" s="242"/>
      <c r="F223" s="242"/>
      <c r="G223" s="243"/>
      <c r="H223" s="243"/>
      <c r="I223" s="251"/>
      <c r="J223" s="252"/>
      <c r="K223" s="246"/>
      <c r="L223" s="247"/>
      <c r="M223" s="247"/>
      <c r="N223" s="254"/>
    </row>
    <row r="224" spans="1:14" ht="72" x14ac:dyDescent="0.2">
      <c r="A224" s="268">
        <v>3.01</v>
      </c>
      <c r="B224" s="273" t="s">
        <v>362</v>
      </c>
      <c r="C224" s="270" t="s">
        <v>254</v>
      </c>
      <c r="D224" s="272">
        <v>1</v>
      </c>
      <c r="E224" s="272">
        <v>1700000</v>
      </c>
      <c r="F224" s="272">
        <f>D224*E224</f>
        <v>1700000</v>
      </c>
      <c r="G224" s="243"/>
      <c r="H224" s="243"/>
      <c r="I224" s="251"/>
      <c r="J224" s="252"/>
      <c r="K224" s="246"/>
      <c r="L224" s="247"/>
      <c r="M224" s="247"/>
      <c r="N224" s="254"/>
    </row>
    <row r="225" spans="1:14" x14ac:dyDescent="0.2">
      <c r="A225" s="249">
        <v>3.02</v>
      </c>
      <c r="B225" s="266" t="s">
        <v>70</v>
      </c>
      <c r="C225" s="241" t="s">
        <v>254</v>
      </c>
      <c r="D225" s="242">
        <v>4</v>
      </c>
      <c r="E225" s="242">
        <v>5256.9</v>
      </c>
      <c r="F225" s="242">
        <f t="shared" ref="F225:F238" si="12">D225*E225</f>
        <v>21027.599999999999</v>
      </c>
      <c r="G225" s="243"/>
      <c r="H225" s="243"/>
      <c r="I225" s="251"/>
      <c r="J225" s="252"/>
      <c r="K225" s="246"/>
      <c r="L225" s="247"/>
      <c r="M225" s="247"/>
      <c r="N225" s="254"/>
    </row>
    <row r="226" spans="1:14" x14ac:dyDescent="0.2">
      <c r="A226" s="249">
        <v>3.03</v>
      </c>
      <c r="B226" s="266" t="s">
        <v>71</v>
      </c>
      <c r="C226" s="241" t="s">
        <v>254</v>
      </c>
      <c r="D226" s="242">
        <v>2</v>
      </c>
      <c r="E226" s="242">
        <v>2574</v>
      </c>
      <c r="F226" s="242">
        <f t="shared" si="12"/>
        <v>5148</v>
      </c>
      <c r="G226" s="243"/>
      <c r="H226" s="243"/>
      <c r="I226" s="251"/>
      <c r="J226" s="252"/>
      <c r="K226" s="246"/>
      <c r="L226" s="247"/>
      <c r="M226" s="247"/>
      <c r="N226" s="254"/>
    </row>
    <row r="227" spans="1:14" ht="24" x14ac:dyDescent="0.2">
      <c r="A227" s="249">
        <v>3.04</v>
      </c>
      <c r="B227" s="266" t="s">
        <v>274</v>
      </c>
      <c r="C227" s="241" t="s">
        <v>254</v>
      </c>
      <c r="D227" s="242">
        <v>1</v>
      </c>
      <c r="E227" s="242">
        <v>37382.400000000001</v>
      </c>
      <c r="F227" s="242">
        <f t="shared" si="12"/>
        <v>37382.400000000001</v>
      </c>
      <c r="G227" s="243"/>
      <c r="H227" s="243"/>
      <c r="I227" s="251"/>
      <c r="J227" s="252"/>
      <c r="K227" s="246"/>
      <c r="L227" s="247"/>
      <c r="M227" s="247"/>
      <c r="N227" s="254"/>
    </row>
    <row r="228" spans="1:14" x14ac:dyDescent="0.2">
      <c r="A228" s="249">
        <v>3.05</v>
      </c>
      <c r="B228" s="266" t="s">
        <v>275</v>
      </c>
      <c r="C228" s="241" t="s">
        <v>254</v>
      </c>
      <c r="D228" s="242">
        <v>1</v>
      </c>
      <c r="E228" s="242">
        <v>25700.400000000001</v>
      </c>
      <c r="F228" s="242">
        <f t="shared" si="12"/>
        <v>25700.400000000001</v>
      </c>
      <c r="G228" s="243"/>
      <c r="H228" s="243"/>
      <c r="I228" s="251"/>
      <c r="J228" s="252"/>
      <c r="K228" s="246"/>
      <c r="L228" s="247"/>
      <c r="M228" s="247"/>
      <c r="N228" s="254"/>
    </row>
    <row r="229" spans="1:14" ht="24" x14ac:dyDescent="0.2">
      <c r="A229" s="249">
        <v>3.06</v>
      </c>
      <c r="B229" s="266" t="s">
        <v>276</v>
      </c>
      <c r="C229" s="241" t="s">
        <v>254</v>
      </c>
      <c r="D229" s="242">
        <v>1</v>
      </c>
      <c r="E229" s="242">
        <v>22126.5</v>
      </c>
      <c r="F229" s="242">
        <f t="shared" si="12"/>
        <v>22126.5</v>
      </c>
      <c r="G229" s="243"/>
      <c r="H229" s="243"/>
      <c r="I229" s="251"/>
      <c r="J229" s="252"/>
      <c r="K229" s="246"/>
      <c r="L229" s="247"/>
      <c r="M229" s="247"/>
      <c r="N229" s="254"/>
    </row>
    <row r="230" spans="1:14" ht="24" x14ac:dyDescent="0.2">
      <c r="A230" s="249">
        <v>3.07</v>
      </c>
      <c r="B230" s="266" t="s">
        <v>363</v>
      </c>
      <c r="C230" s="241" t="s">
        <v>254</v>
      </c>
      <c r="D230" s="242">
        <v>40</v>
      </c>
      <c r="E230" s="242">
        <v>222.75</v>
      </c>
      <c r="F230" s="242">
        <f t="shared" si="12"/>
        <v>8910</v>
      </c>
      <c r="G230" s="243"/>
      <c r="H230" s="243"/>
      <c r="I230" s="251"/>
      <c r="J230" s="252"/>
      <c r="K230" s="246"/>
      <c r="L230" s="247"/>
      <c r="M230" s="247"/>
      <c r="N230" s="254"/>
    </row>
    <row r="231" spans="1:14" x14ac:dyDescent="0.2">
      <c r="A231" s="249">
        <v>3.08</v>
      </c>
      <c r="B231" s="266" t="s">
        <v>278</v>
      </c>
      <c r="C231" s="241" t="s">
        <v>254</v>
      </c>
      <c r="D231" s="242">
        <v>1</v>
      </c>
      <c r="E231" s="242">
        <v>8761.5</v>
      </c>
      <c r="F231" s="242">
        <f t="shared" si="12"/>
        <v>8761.5</v>
      </c>
      <c r="G231" s="243"/>
      <c r="H231" s="243"/>
      <c r="I231" s="251"/>
      <c r="J231" s="252"/>
      <c r="K231" s="246"/>
      <c r="L231" s="247"/>
      <c r="M231" s="247"/>
      <c r="N231" s="254"/>
    </row>
    <row r="232" spans="1:14" ht="24" x14ac:dyDescent="0.2">
      <c r="A232" s="249">
        <v>3.09</v>
      </c>
      <c r="B232" s="266" t="s">
        <v>279</v>
      </c>
      <c r="C232" s="241" t="s">
        <v>254</v>
      </c>
      <c r="D232" s="242">
        <v>1</v>
      </c>
      <c r="E232" s="242">
        <v>7583.4</v>
      </c>
      <c r="F232" s="242">
        <f t="shared" si="12"/>
        <v>7583.4</v>
      </c>
      <c r="G232" s="243"/>
      <c r="H232" s="243"/>
      <c r="I232" s="251"/>
      <c r="J232" s="252"/>
      <c r="K232" s="246"/>
      <c r="L232" s="247"/>
      <c r="M232" s="247"/>
      <c r="N232" s="254"/>
    </row>
    <row r="233" spans="1:14" x14ac:dyDescent="0.2">
      <c r="A233" s="249">
        <v>3.1</v>
      </c>
      <c r="B233" s="266" t="s">
        <v>364</v>
      </c>
      <c r="C233" s="241" t="s">
        <v>254</v>
      </c>
      <c r="D233" s="242">
        <v>0.35</v>
      </c>
      <c r="E233" s="242">
        <v>16434</v>
      </c>
      <c r="F233" s="242">
        <f t="shared" si="12"/>
        <v>5751.9</v>
      </c>
      <c r="G233" s="243"/>
      <c r="H233" s="243"/>
      <c r="I233" s="251"/>
      <c r="J233" s="252"/>
      <c r="K233" s="246"/>
      <c r="L233" s="247"/>
      <c r="M233" s="247"/>
      <c r="N233" s="254"/>
    </row>
    <row r="234" spans="1:14" ht="24" x14ac:dyDescent="0.2">
      <c r="A234" s="249">
        <v>3.11</v>
      </c>
      <c r="B234" s="266" t="s">
        <v>365</v>
      </c>
      <c r="C234" s="241" t="s">
        <v>254</v>
      </c>
      <c r="D234" s="242">
        <v>8</v>
      </c>
      <c r="E234" s="242">
        <v>148.5</v>
      </c>
      <c r="F234" s="242">
        <f t="shared" si="12"/>
        <v>1188</v>
      </c>
      <c r="G234" s="243"/>
      <c r="H234" s="243"/>
      <c r="I234" s="251"/>
      <c r="J234" s="252"/>
      <c r="K234" s="246"/>
      <c r="L234" s="247"/>
      <c r="M234" s="247"/>
      <c r="N234" s="254"/>
    </row>
    <row r="235" spans="1:14" ht="24" x14ac:dyDescent="0.2">
      <c r="A235" s="249">
        <v>3.12</v>
      </c>
      <c r="B235" s="266" t="s">
        <v>366</v>
      </c>
      <c r="C235" s="241" t="s">
        <v>254</v>
      </c>
      <c r="D235" s="242">
        <v>0.5</v>
      </c>
      <c r="E235" s="242">
        <v>14602.5</v>
      </c>
      <c r="F235" s="242">
        <f t="shared" si="12"/>
        <v>7301.25</v>
      </c>
      <c r="G235" s="243"/>
      <c r="H235" s="243"/>
      <c r="I235" s="251"/>
      <c r="J235" s="252"/>
      <c r="K235" s="246"/>
      <c r="L235" s="247"/>
      <c r="M235" s="247"/>
      <c r="N235" s="254"/>
    </row>
    <row r="236" spans="1:14" x14ac:dyDescent="0.2">
      <c r="A236" s="249">
        <v>3.13</v>
      </c>
      <c r="B236" s="266" t="s">
        <v>283</v>
      </c>
      <c r="C236" s="241" t="s">
        <v>254</v>
      </c>
      <c r="D236" s="242">
        <v>1</v>
      </c>
      <c r="E236" s="242">
        <v>2772</v>
      </c>
      <c r="F236" s="242">
        <f t="shared" si="12"/>
        <v>2772</v>
      </c>
      <c r="G236" s="243"/>
      <c r="H236" s="243"/>
      <c r="I236" s="251"/>
      <c r="J236" s="252"/>
      <c r="K236" s="246"/>
      <c r="L236" s="247"/>
      <c r="M236" s="247"/>
      <c r="N236" s="254"/>
    </row>
    <row r="237" spans="1:14" x14ac:dyDescent="0.2">
      <c r="A237" s="249">
        <v>3.14</v>
      </c>
      <c r="B237" s="266" t="s">
        <v>82</v>
      </c>
      <c r="C237" s="241" t="s">
        <v>33</v>
      </c>
      <c r="D237" s="242">
        <v>1</v>
      </c>
      <c r="E237" s="242">
        <v>222750</v>
      </c>
      <c r="F237" s="242">
        <f t="shared" si="12"/>
        <v>222750</v>
      </c>
      <c r="G237" s="243"/>
      <c r="H237" s="243"/>
      <c r="I237" s="251"/>
      <c r="J237" s="252"/>
      <c r="K237" s="246"/>
      <c r="L237" s="247"/>
      <c r="M237" s="247"/>
      <c r="N237" s="254"/>
    </row>
    <row r="238" spans="1:14" ht="24" x14ac:dyDescent="0.2">
      <c r="A238" s="249">
        <v>3.15</v>
      </c>
      <c r="B238" s="266" t="s">
        <v>284</v>
      </c>
      <c r="C238" s="241" t="s">
        <v>92</v>
      </c>
      <c r="D238" s="242">
        <v>200</v>
      </c>
      <c r="E238" s="242">
        <v>338.91659999999996</v>
      </c>
      <c r="F238" s="242">
        <f t="shared" si="12"/>
        <v>67783.319999999992</v>
      </c>
      <c r="G238" s="243"/>
      <c r="H238" s="243"/>
      <c r="I238" s="251"/>
      <c r="J238" s="252"/>
      <c r="K238" s="246"/>
      <c r="L238" s="247"/>
      <c r="M238" s="247"/>
      <c r="N238" s="254"/>
    </row>
    <row r="239" spans="1:14" x14ac:dyDescent="0.2">
      <c r="A239" s="249"/>
      <c r="B239" s="267" t="s">
        <v>34</v>
      </c>
      <c r="C239" s="284"/>
      <c r="D239" s="276"/>
      <c r="E239" s="276"/>
      <c r="F239" s="259">
        <f>SUM(F224:F238)</f>
        <v>2144186.2699999996</v>
      </c>
      <c r="G239" s="243"/>
      <c r="H239" s="243"/>
      <c r="I239" s="251"/>
      <c r="J239" s="252"/>
      <c r="K239" s="246"/>
      <c r="L239" s="247"/>
      <c r="M239" s="247"/>
      <c r="N239" s="254"/>
    </row>
    <row r="240" spans="1:14" ht="24" x14ac:dyDescent="0.2">
      <c r="A240" s="260">
        <v>4</v>
      </c>
      <c r="B240" s="267" t="s">
        <v>367</v>
      </c>
      <c r="C240" s="241"/>
      <c r="D240" s="242"/>
      <c r="E240" s="242"/>
      <c r="F240" s="242"/>
      <c r="G240" s="243"/>
      <c r="H240" s="243"/>
      <c r="I240" s="251"/>
      <c r="J240" s="252"/>
      <c r="K240" s="246"/>
      <c r="L240" s="247"/>
      <c r="M240" s="247"/>
      <c r="N240" s="254"/>
    </row>
    <row r="241" spans="1:14" ht="72" x14ac:dyDescent="0.2">
      <c r="A241" s="268">
        <v>4.01</v>
      </c>
      <c r="B241" s="273" t="s">
        <v>368</v>
      </c>
      <c r="C241" s="270" t="s">
        <v>254</v>
      </c>
      <c r="D241" s="272">
        <v>1</v>
      </c>
      <c r="E241" s="272">
        <v>2161170</v>
      </c>
      <c r="F241" s="272">
        <f>D241*E241</f>
        <v>2161170</v>
      </c>
      <c r="G241" s="243"/>
      <c r="H241" s="243"/>
      <c r="I241" s="251"/>
      <c r="J241" s="252"/>
      <c r="K241" s="246"/>
      <c r="L241" s="247"/>
      <c r="M241" s="247"/>
      <c r="N241" s="254"/>
    </row>
    <row r="242" spans="1:14" x14ac:dyDescent="0.2">
      <c r="A242" s="249">
        <v>4.0199999999999996</v>
      </c>
      <c r="B242" s="266" t="s">
        <v>369</v>
      </c>
      <c r="C242" s="241" t="s">
        <v>254</v>
      </c>
      <c r="D242" s="242">
        <v>4</v>
      </c>
      <c r="E242" s="242">
        <v>5256.9</v>
      </c>
      <c r="F242" s="242">
        <f t="shared" ref="F242:F258" si="13">D242*E242</f>
        <v>21027.599999999999</v>
      </c>
      <c r="G242" s="243"/>
      <c r="H242" s="243"/>
      <c r="I242" s="251"/>
      <c r="J242" s="252"/>
      <c r="K242" s="246"/>
      <c r="L242" s="247"/>
      <c r="M242" s="247"/>
      <c r="N242" s="254"/>
    </row>
    <row r="243" spans="1:14" x14ac:dyDescent="0.2">
      <c r="A243" s="249">
        <v>4.03</v>
      </c>
      <c r="B243" s="266" t="s">
        <v>71</v>
      </c>
      <c r="C243" s="241" t="s">
        <v>254</v>
      </c>
      <c r="D243" s="242">
        <v>2</v>
      </c>
      <c r="E243" s="242">
        <v>2574</v>
      </c>
      <c r="F243" s="242">
        <f t="shared" si="13"/>
        <v>5148</v>
      </c>
      <c r="G243" s="243"/>
      <c r="H243" s="243"/>
      <c r="I243" s="251"/>
      <c r="J243" s="252"/>
      <c r="K243" s="246"/>
      <c r="L243" s="247"/>
      <c r="M243" s="247"/>
      <c r="N243" s="254"/>
    </row>
    <row r="244" spans="1:14" ht="24" x14ac:dyDescent="0.2">
      <c r="A244" s="249">
        <v>4.04</v>
      </c>
      <c r="B244" s="266" t="s">
        <v>274</v>
      </c>
      <c r="C244" s="241" t="s">
        <v>254</v>
      </c>
      <c r="D244" s="242">
        <v>1</v>
      </c>
      <c r="E244" s="242">
        <v>37382.400000000001</v>
      </c>
      <c r="F244" s="242">
        <f t="shared" si="13"/>
        <v>37382.400000000001</v>
      </c>
      <c r="G244" s="243"/>
      <c r="H244" s="243"/>
      <c r="I244" s="251"/>
      <c r="J244" s="252"/>
      <c r="K244" s="246"/>
      <c r="L244" s="247"/>
      <c r="M244" s="247"/>
      <c r="N244" s="254"/>
    </row>
    <row r="245" spans="1:14" x14ac:dyDescent="0.2">
      <c r="A245" s="249">
        <v>4.05</v>
      </c>
      <c r="B245" s="266" t="s">
        <v>370</v>
      </c>
      <c r="C245" s="241" t="s">
        <v>254</v>
      </c>
      <c r="D245" s="242">
        <v>1</v>
      </c>
      <c r="E245" s="242">
        <v>25700.400000000001</v>
      </c>
      <c r="F245" s="242">
        <f t="shared" si="13"/>
        <v>25700.400000000001</v>
      </c>
      <c r="G245" s="243"/>
      <c r="H245" s="243"/>
      <c r="I245" s="251"/>
      <c r="J245" s="252"/>
      <c r="K245" s="246"/>
      <c r="L245" s="247"/>
      <c r="M245" s="247"/>
      <c r="N245" s="254"/>
    </row>
    <row r="246" spans="1:14" ht="24" x14ac:dyDescent="0.2">
      <c r="A246" s="249">
        <v>4.0599999999999996</v>
      </c>
      <c r="B246" s="266" t="s">
        <v>276</v>
      </c>
      <c r="C246" s="241" t="s">
        <v>254</v>
      </c>
      <c r="D246" s="242">
        <v>1</v>
      </c>
      <c r="E246" s="242">
        <v>22126.5</v>
      </c>
      <c r="F246" s="242">
        <f t="shared" si="13"/>
        <v>22126.5</v>
      </c>
      <c r="G246" s="243"/>
      <c r="H246" s="243"/>
      <c r="I246" s="251"/>
      <c r="J246" s="252"/>
      <c r="K246" s="246"/>
      <c r="L246" s="247"/>
      <c r="M246" s="247"/>
      <c r="N246" s="254"/>
    </row>
    <row r="247" spans="1:14" ht="24" x14ac:dyDescent="0.2">
      <c r="A247" s="249">
        <v>4.07</v>
      </c>
      <c r="B247" s="266" t="s">
        <v>277</v>
      </c>
      <c r="C247" s="241" t="s">
        <v>254</v>
      </c>
      <c r="D247" s="242">
        <v>40</v>
      </c>
      <c r="E247" s="242">
        <v>222.75</v>
      </c>
      <c r="F247" s="242">
        <f t="shared" si="13"/>
        <v>8910</v>
      </c>
      <c r="G247" s="243"/>
      <c r="H247" s="243"/>
      <c r="I247" s="251"/>
      <c r="J247" s="252"/>
      <c r="K247" s="246"/>
      <c r="L247" s="247"/>
      <c r="M247" s="247"/>
      <c r="N247" s="254"/>
    </row>
    <row r="248" spans="1:14" x14ac:dyDescent="0.2">
      <c r="A248" s="249">
        <v>4.08</v>
      </c>
      <c r="B248" s="266" t="s">
        <v>371</v>
      </c>
      <c r="C248" s="241" t="s">
        <v>254</v>
      </c>
      <c r="D248" s="242">
        <v>1</v>
      </c>
      <c r="E248" s="242">
        <v>8761.5</v>
      </c>
      <c r="F248" s="242">
        <f t="shared" si="13"/>
        <v>8761.5</v>
      </c>
      <c r="G248" s="243"/>
      <c r="H248" s="243"/>
      <c r="I248" s="251"/>
      <c r="J248" s="252"/>
      <c r="K248" s="246"/>
      <c r="L248" s="247"/>
      <c r="M248" s="247"/>
      <c r="N248" s="254"/>
    </row>
    <row r="249" spans="1:14" ht="24" x14ac:dyDescent="0.2">
      <c r="A249" s="249">
        <v>4.09</v>
      </c>
      <c r="B249" s="266" t="s">
        <v>279</v>
      </c>
      <c r="C249" s="241" t="s">
        <v>254</v>
      </c>
      <c r="D249" s="242">
        <v>1</v>
      </c>
      <c r="E249" s="242">
        <v>7583.4</v>
      </c>
      <c r="F249" s="242">
        <f t="shared" si="13"/>
        <v>7583.4</v>
      </c>
      <c r="G249" s="243"/>
      <c r="H249" s="243"/>
      <c r="I249" s="251"/>
      <c r="J249" s="252"/>
      <c r="K249" s="246"/>
      <c r="L249" s="247"/>
      <c r="M249" s="247"/>
      <c r="N249" s="254"/>
    </row>
    <row r="250" spans="1:14" x14ac:dyDescent="0.2">
      <c r="A250" s="249">
        <v>4.0999999999999996</v>
      </c>
      <c r="B250" s="266" t="s">
        <v>364</v>
      </c>
      <c r="C250" s="241" t="s">
        <v>254</v>
      </c>
      <c r="D250" s="242">
        <v>0.35</v>
      </c>
      <c r="E250" s="242">
        <v>16434</v>
      </c>
      <c r="F250" s="242">
        <f t="shared" si="13"/>
        <v>5751.9</v>
      </c>
      <c r="G250" s="243"/>
      <c r="H250" s="243"/>
      <c r="I250" s="251"/>
      <c r="J250" s="252"/>
      <c r="K250" s="246"/>
      <c r="L250" s="247"/>
      <c r="M250" s="247"/>
      <c r="N250" s="254"/>
    </row>
    <row r="251" spans="1:14" x14ac:dyDescent="0.2">
      <c r="A251" s="249">
        <v>4.1100000000000003</v>
      </c>
      <c r="B251" s="266" t="s">
        <v>372</v>
      </c>
      <c r="C251" s="241" t="s">
        <v>254</v>
      </c>
      <c r="D251" s="242">
        <v>8</v>
      </c>
      <c r="E251" s="242">
        <v>148.5</v>
      </c>
      <c r="F251" s="242">
        <f t="shared" si="13"/>
        <v>1188</v>
      </c>
      <c r="G251" s="243"/>
      <c r="H251" s="243"/>
      <c r="I251" s="251"/>
      <c r="J251" s="252"/>
      <c r="K251" s="246"/>
      <c r="L251" s="247"/>
      <c r="M251" s="247"/>
      <c r="N251" s="254"/>
    </row>
    <row r="252" spans="1:14" ht="24" x14ac:dyDescent="0.2">
      <c r="A252" s="249">
        <v>4.12</v>
      </c>
      <c r="B252" s="266" t="s">
        <v>373</v>
      </c>
      <c r="C252" s="241" t="s">
        <v>254</v>
      </c>
      <c r="D252" s="242">
        <v>0.5</v>
      </c>
      <c r="E252" s="242">
        <v>14602.5</v>
      </c>
      <c r="F252" s="242">
        <f t="shared" si="13"/>
        <v>7301.25</v>
      </c>
      <c r="G252" s="243"/>
      <c r="H252" s="243"/>
      <c r="I252" s="251"/>
      <c r="J252" s="252"/>
      <c r="K252" s="246"/>
      <c r="L252" s="247"/>
      <c r="M252" s="247"/>
      <c r="N252" s="254"/>
    </row>
    <row r="253" spans="1:14" x14ac:dyDescent="0.2">
      <c r="A253" s="249">
        <v>4.13</v>
      </c>
      <c r="B253" s="266" t="s">
        <v>283</v>
      </c>
      <c r="C253" s="241" t="s">
        <v>254</v>
      </c>
      <c r="D253" s="242">
        <v>1</v>
      </c>
      <c r="E253" s="242">
        <v>2772</v>
      </c>
      <c r="F253" s="242">
        <f t="shared" si="13"/>
        <v>2772</v>
      </c>
      <c r="G253" s="243"/>
      <c r="H253" s="243"/>
      <c r="I253" s="251"/>
      <c r="J253" s="252"/>
      <c r="K253" s="246"/>
      <c r="L253" s="247"/>
      <c r="M253" s="247"/>
      <c r="N253" s="254"/>
    </row>
    <row r="254" spans="1:14" x14ac:dyDescent="0.2">
      <c r="A254" s="249">
        <v>4.1399999999999997</v>
      </c>
      <c r="B254" s="266" t="s">
        <v>82</v>
      </c>
      <c r="C254" s="241" t="s">
        <v>33</v>
      </c>
      <c r="D254" s="242">
        <v>1</v>
      </c>
      <c r="E254" s="242">
        <v>222750</v>
      </c>
      <c r="F254" s="242">
        <f t="shared" si="13"/>
        <v>222750</v>
      </c>
      <c r="G254" s="243"/>
      <c r="H254" s="243"/>
      <c r="I254" s="251"/>
      <c r="J254" s="252"/>
      <c r="K254" s="246"/>
      <c r="L254" s="247"/>
      <c r="M254" s="247"/>
      <c r="N254" s="254"/>
    </row>
    <row r="255" spans="1:14" ht="24" x14ac:dyDescent="0.2">
      <c r="A255" s="249">
        <v>4.1500000000000004</v>
      </c>
      <c r="B255" s="266" t="s">
        <v>284</v>
      </c>
      <c r="C255" s="241" t="s">
        <v>92</v>
      </c>
      <c r="D255" s="242">
        <v>180</v>
      </c>
      <c r="E255" s="242">
        <v>338.91659999999996</v>
      </c>
      <c r="F255" s="242">
        <f t="shared" si="13"/>
        <v>61004.98799999999</v>
      </c>
      <c r="G255" s="243"/>
      <c r="H255" s="243"/>
      <c r="I255" s="251"/>
      <c r="J255" s="252"/>
      <c r="K255" s="246"/>
      <c r="L255" s="247"/>
      <c r="M255" s="247"/>
      <c r="N255" s="254"/>
    </row>
    <row r="256" spans="1:14" x14ac:dyDescent="0.2">
      <c r="A256" s="249">
        <v>4.25</v>
      </c>
      <c r="B256" s="266" t="s">
        <v>374</v>
      </c>
      <c r="C256" s="241" t="s">
        <v>54</v>
      </c>
      <c r="D256" s="242">
        <v>16</v>
      </c>
      <c r="E256" s="242">
        <v>663.3</v>
      </c>
      <c r="F256" s="242">
        <f t="shared" si="13"/>
        <v>10612.8</v>
      </c>
      <c r="G256" s="243"/>
      <c r="H256" s="243"/>
      <c r="I256" s="251"/>
      <c r="J256" s="252"/>
      <c r="K256" s="246"/>
      <c r="L256" s="247"/>
      <c r="M256" s="247"/>
      <c r="N256" s="254"/>
    </row>
    <row r="257" spans="1:14" x14ac:dyDescent="0.2">
      <c r="A257" s="249">
        <v>4.3499999999999996</v>
      </c>
      <c r="B257" s="266" t="s">
        <v>375</v>
      </c>
      <c r="C257" s="241" t="s">
        <v>39</v>
      </c>
      <c r="D257" s="242">
        <v>0.68</v>
      </c>
      <c r="E257" s="242">
        <v>19704.96</v>
      </c>
      <c r="F257" s="242">
        <f t="shared" si="13"/>
        <v>13399.372800000001</v>
      </c>
      <c r="G257" s="243"/>
      <c r="H257" s="243"/>
      <c r="I257" s="251"/>
      <c r="J257" s="252"/>
      <c r="K257" s="246"/>
      <c r="L257" s="247"/>
      <c r="M257" s="247"/>
      <c r="N257" s="254"/>
    </row>
    <row r="258" spans="1:14" x14ac:dyDescent="0.2">
      <c r="A258" s="249">
        <v>4.45</v>
      </c>
      <c r="B258" s="266" t="s">
        <v>376</v>
      </c>
      <c r="C258" s="241" t="s">
        <v>39</v>
      </c>
      <c r="D258" s="242">
        <v>0.75</v>
      </c>
      <c r="E258" s="242">
        <v>17898.358500000002</v>
      </c>
      <c r="F258" s="242">
        <f t="shared" si="13"/>
        <v>13423.768875000002</v>
      </c>
      <c r="G258" s="243"/>
      <c r="H258" s="243"/>
      <c r="I258" s="251"/>
      <c r="J258" s="252"/>
      <c r="K258" s="246"/>
      <c r="L258" s="247"/>
      <c r="M258" s="247"/>
      <c r="N258" s="254"/>
    </row>
    <row r="259" spans="1:14" x14ac:dyDescent="0.2">
      <c r="A259" s="249"/>
      <c r="B259" s="267" t="s">
        <v>34</v>
      </c>
      <c r="C259" s="241"/>
      <c r="D259" s="242"/>
      <c r="E259" s="242"/>
      <c r="F259" s="259">
        <f>SUM(F241:F258)</f>
        <v>2636013.8796749995</v>
      </c>
      <c r="G259" s="243"/>
      <c r="H259" s="243"/>
      <c r="I259" s="251"/>
      <c r="J259" s="252"/>
      <c r="K259" s="246"/>
      <c r="L259" s="247"/>
      <c r="M259" s="247"/>
      <c r="N259" s="254"/>
    </row>
    <row r="260" spans="1:14" ht="24" x14ac:dyDescent="0.2">
      <c r="A260" s="285" t="s">
        <v>377</v>
      </c>
      <c r="B260" s="267" t="s">
        <v>378</v>
      </c>
      <c r="C260" s="241"/>
      <c r="D260" s="242"/>
      <c r="E260" s="242"/>
      <c r="F260" s="242"/>
      <c r="G260" s="243"/>
      <c r="H260" s="243"/>
      <c r="I260" s="251"/>
      <c r="J260" s="252"/>
      <c r="K260" s="246"/>
      <c r="L260" s="247"/>
      <c r="M260" s="247"/>
      <c r="N260" s="254"/>
    </row>
    <row r="261" spans="1:14" x14ac:dyDescent="0.2">
      <c r="A261" s="260">
        <v>1</v>
      </c>
      <c r="B261" s="267" t="s">
        <v>303</v>
      </c>
      <c r="C261" s="241"/>
      <c r="D261" s="242"/>
      <c r="E261" s="242"/>
      <c r="F261" s="242"/>
      <c r="G261" s="243"/>
      <c r="H261" s="243"/>
      <c r="I261" s="251"/>
      <c r="J261" s="252"/>
      <c r="K261" s="246"/>
      <c r="L261" s="247"/>
      <c r="M261" s="247"/>
      <c r="N261" s="254"/>
    </row>
    <row r="262" spans="1:14" x14ac:dyDescent="0.2">
      <c r="A262" s="249">
        <v>1.1000000000000001</v>
      </c>
      <c r="B262" s="266" t="s">
        <v>379</v>
      </c>
      <c r="C262" s="241" t="s">
        <v>67</v>
      </c>
      <c r="D262" s="242">
        <v>2190</v>
      </c>
      <c r="E262" s="242">
        <v>60</v>
      </c>
      <c r="F262" s="242">
        <f>D262*E262</f>
        <v>131400</v>
      </c>
      <c r="G262" s="243"/>
      <c r="H262" s="243"/>
      <c r="I262" s="251"/>
      <c r="J262" s="252"/>
      <c r="K262" s="246"/>
      <c r="L262" s="247"/>
      <c r="M262" s="247"/>
      <c r="N262" s="254"/>
    </row>
    <row r="263" spans="1:14" x14ac:dyDescent="0.2">
      <c r="A263" s="249">
        <v>2</v>
      </c>
      <c r="B263" s="266" t="s">
        <v>306</v>
      </c>
      <c r="C263" s="241"/>
      <c r="D263" s="242"/>
      <c r="E263" s="242"/>
      <c r="F263" s="242"/>
      <c r="G263" s="243"/>
      <c r="H263" s="243"/>
      <c r="I263" s="251"/>
      <c r="J263" s="252"/>
      <c r="K263" s="246"/>
      <c r="L263" s="247"/>
      <c r="M263" s="247"/>
      <c r="N263" s="254"/>
    </row>
    <row r="264" spans="1:14" x14ac:dyDescent="0.2">
      <c r="A264" s="249">
        <v>2.1</v>
      </c>
      <c r="B264" s="266" t="s">
        <v>137</v>
      </c>
      <c r="C264" s="241" t="s">
        <v>39</v>
      </c>
      <c r="D264" s="242">
        <v>1576.8</v>
      </c>
      <c r="E264" s="242">
        <v>198</v>
      </c>
      <c r="F264" s="242">
        <f>D264*E264</f>
        <v>312206.39999999997</v>
      </c>
      <c r="G264" s="243"/>
      <c r="H264" s="243"/>
      <c r="I264" s="251"/>
      <c r="J264" s="252"/>
      <c r="K264" s="246"/>
      <c r="L264" s="247"/>
      <c r="M264" s="247"/>
      <c r="N264" s="254"/>
    </row>
    <row r="265" spans="1:14" x14ac:dyDescent="0.2">
      <c r="A265" s="249">
        <v>2.2000000000000002</v>
      </c>
      <c r="B265" s="266" t="s">
        <v>138</v>
      </c>
      <c r="C265" s="241" t="s">
        <v>39</v>
      </c>
      <c r="D265" s="242">
        <v>197.1</v>
      </c>
      <c r="E265" s="242">
        <v>940.5</v>
      </c>
      <c r="F265" s="242">
        <f>D265*E265</f>
        <v>185372.55</v>
      </c>
      <c r="G265" s="243"/>
      <c r="H265" s="243"/>
      <c r="I265" s="251"/>
      <c r="J265" s="252"/>
      <c r="K265" s="246"/>
      <c r="L265" s="247"/>
      <c r="M265" s="247"/>
      <c r="N265" s="254"/>
    </row>
    <row r="266" spans="1:14" ht="24" x14ac:dyDescent="0.2">
      <c r="A266" s="249">
        <v>2.2999999999999998</v>
      </c>
      <c r="B266" s="266" t="s">
        <v>308</v>
      </c>
      <c r="C266" s="241" t="s">
        <v>39</v>
      </c>
      <c r="D266" s="242">
        <v>946.07999999999993</v>
      </c>
      <c r="E266" s="242">
        <v>539.54999999999995</v>
      </c>
      <c r="F266" s="242">
        <f>D266*E266</f>
        <v>510457.46399999992</v>
      </c>
      <c r="G266" s="243"/>
      <c r="H266" s="243"/>
      <c r="I266" s="251"/>
      <c r="J266" s="252"/>
      <c r="K266" s="246"/>
      <c r="L266" s="247"/>
      <c r="M266" s="247"/>
      <c r="N266" s="254"/>
    </row>
    <row r="267" spans="1:14" x14ac:dyDescent="0.2">
      <c r="A267" s="249">
        <v>2.4</v>
      </c>
      <c r="B267" s="266" t="s">
        <v>148</v>
      </c>
      <c r="C267" s="241" t="s">
        <v>39</v>
      </c>
      <c r="D267" s="242">
        <v>788.40000000000009</v>
      </c>
      <c r="E267" s="242">
        <v>247.5</v>
      </c>
      <c r="F267" s="242">
        <f>D267*E267</f>
        <v>195129.00000000003</v>
      </c>
      <c r="G267" s="243"/>
      <c r="H267" s="243"/>
      <c r="I267" s="251"/>
      <c r="J267" s="252"/>
      <c r="K267" s="246"/>
      <c r="L267" s="247"/>
      <c r="M267" s="247"/>
      <c r="N267" s="254"/>
    </row>
    <row r="268" spans="1:14" ht="24" x14ac:dyDescent="0.2">
      <c r="A268" s="249">
        <v>2.5</v>
      </c>
      <c r="B268" s="266" t="s">
        <v>309</v>
      </c>
      <c r="C268" s="241" t="s">
        <v>39</v>
      </c>
      <c r="D268" s="242">
        <v>473.03999999999996</v>
      </c>
      <c r="E268" s="242">
        <v>762.3</v>
      </c>
      <c r="F268" s="242">
        <f>D268*E268</f>
        <v>360598.39199999993</v>
      </c>
      <c r="G268" s="243"/>
      <c r="H268" s="243"/>
      <c r="I268" s="251"/>
      <c r="J268" s="252"/>
      <c r="K268" s="246"/>
      <c r="L268" s="247"/>
      <c r="M268" s="247"/>
      <c r="N268" s="254"/>
    </row>
    <row r="269" spans="1:14" x14ac:dyDescent="0.2">
      <c r="A269" s="249"/>
      <c r="B269" s="267" t="s">
        <v>34</v>
      </c>
      <c r="C269" s="284"/>
      <c r="D269" s="276"/>
      <c r="E269" s="276"/>
      <c r="F269" s="259">
        <f>SUM(F262:F268)</f>
        <v>1695163.8059999999</v>
      </c>
      <c r="G269" s="243"/>
      <c r="H269" s="243"/>
      <c r="I269" s="251"/>
      <c r="J269" s="252"/>
      <c r="K269" s="246"/>
      <c r="L269" s="247"/>
      <c r="M269" s="247"/>
      <c r="N269" s="254"/>
    </row>
    <row r="270" spans="1:14" x14ac:dyDescent="0.2">
      <c r="A270" s="260">
        <v>3</v>
      </c>
      <c r="B270" s="267" t="s">
        <v>310</v>
      </c>
      <c r="C270" s="241"/>
      <c r="D270" s="242"/>
      <c r="E270" s="242"/>
      <c r="F270" s="242"/>
      <c r="G270" s="243"/>
      <c r="H270" s="243"/>
      <c r="I270" s="251"/>
      <c r="J270" s="252"/>
      <c r="K270" s="246"/>
      <c r="L270" s="247"/>
      <c r="M270" s="247"/>
      <c r="N270" s="254"/>
    </row>
    <row r="271" spans="1:14" x14ac:dyDescent="0.2">
      <c r="A271" s="281">
        <v>3.1</v>
      </c>
      <c r="B271" s="273" t="s">
        <v>311</v>
      </c>
      <c r="C271" s="282" t="s">
        <v>67</v>
      </c>
      <c r="D271" s="283">
        <v>2299.5</v>
      </c>
      <c r="E271" s="283">
        <v>2180</v>
      </c>
      <c r="F271" s="283">
        <f>D271*E271</f>
        <v>5012910</v>
      </c>
      <c r="G271" s="250"/>
      <c r="H271" s="250"/>
      <c r="I271" s="279"/>
      <c r="J271" s="280"/>
      <c r="K271" s="286"/>
      <c r="L271" s="287"/>
      <c r="M271" s="287"/>
      <c r="N271" s="288"/>
    </row>
    <row r="272" spans="1:14" x14ac:dyDescent="0.2">
      <c r="A272" s="249"/>
      <c r="B272" s="267" t="s">
        <v>34</v>
      </c>
      <c r="C272" s="284"/>
      <c r="D272" s="276"/>
      <c r="E272" s="276"/>
      <c r="F272" s="259">
        <f>F271</f>
        <v>5012910</v>
      </c>
      <c r="G272" s="243"/>
      <c r="H272" s="243"/>
      <c r="I272" s="251"/>
      <c r="J272" s="252"/>
      <c r="K272" s="246"/>
      <c r="L272" s="247"/>
      <c r="M272" s="247"/>
      <c r="N272" s="254"/>
    </row>
    <row r="273" spans="1:14" x14ac:dyDescent="0.2">
      <c r="A273" s="260">
        <v>4</v>
      </c>
      <c r="B273" s="267" t="s">
        <v>152</v>
      </c>
      <c r="C273" s="241"/>
      <c r="D273" s="242"/>
      <c r="E273" s="242"/>
      <c r="F273" s="242"/>
      <c r="G273" s="243"/>
      <c r="H273" s="243"/>
      <c r="I273" s="251"/>
      <c r="J273" s="252"/>
      <c r="K273" s="246"/>
      <c r="L273" s="247"/>
      <c r="M273" s="247"/>
      <c r="N273" s="254"/>
    </row>
    <row r="274" spans="1:14" x14ac:dyDescent="0.2">
      <c r="A274" s="281">
        <v>4.0999999999999996</v>
      </c>
      <c r="B274" s="273" t="s">
        <v>347</v>
      </c>
      <c r="C274" s="282" t="s">
        <v>41</v>
      </c>
      <c r="D274" s="283">
        <v>12</v>
      </c>
      <c r="E274" s="283">
        <v>3576.9690000000001</v>
      </c>
      <c r="F274" s="283">
        <f>D274*E274</f>
        <v>42923.627999999997</v>
      </c>
      <c r="G274" s="250"/>
      <c r="H274" s="250"/>
      <c r="I274" s="279"/>
      <c r="J274" s="280"/>
      <c r="K274" s="286"/>
      <c r="L274" s="287"/>
      <c r="M274" s="287"/>
      <c r="N274" s="288"/>
    </row>
    <row r="275" spans="1:14" x14ac:dyDescent="0.2">
      <c r="A275" s="281">
        <v>4.2</v>
      </c>
      <c r="B275" s="273" t="s">
        <v>348</v>
      </c>
      <c r="C275" s="282" t="s">
        <v>41</v>
      </c>
      <c r="D275" s="283">
        <v>6</v>
      </c>
      <c r="E275" s="283">
        <v>5466.2849999999999</v>
      </c>
      <c r="F275" s="283">
        <f>D275*E275</f>
        <v>32797.71</v>
      </c>
      <c r="G275" s="250"/>
      <c r="H275" s="250"/>
      <c r="I275" s="279"/>
      <c r="J275" s="280"/>
      <c r="K275" s="286"/>
      <c r="L275" s="287"/>
      <c r="M275" s="287"/>
      <c r="N275" s="288"/>
    </row>
    <row r="276" spans="1:14" x14ac:dyDescent="0.2">
      <c r="A276" s="260"/>
      <c r="B276" s="267" t="s">
        <v>34</v>
      </c>
      <c r="C276" s="241"/>
      <c r="D276" s="242"/>
      <c r="E276" s="242"/>
      <c r="F276" s="259">
        <f>SUM(F274:F275)</f>
        <v>75721.337999999989</v>
      </c>
      <c r="G276" s="243"/>
      <c r="H276" s="243"/>
      <c r="I276" s="251"/>
      <c r="J276" s="252"/>
      <c r="K276" s="246"/>
      <c r="L276" s="247"/>
      <c r="M276" s="247"/>
      <c r="N276" s="254"/>
    </row>
    <row r="277" spans="1:14" x14ac:dyDescent="0.2">
      <c r="A277" s="260">
        <v>5</v>
      </c>
      <c r="B277" s="267" t="s">
        <v>380</v>
      </c>
      <c r="C277" s="241"/>
      <c r="D277" s="242"/>
      <c r="E277" s="242"/>
      <c r="F277" s="242"/>
      <c r="G277" s="243"/>
      <c r="H277" s="243"/>
      <c r="I277" s="251"/>
      <c r="J277" s="252"/>
      <c r="K277" s="246"/>
      <c r="L277" s="247"/>
      <c r="M277" s="247"/>
      <c r="N277" s="254"/>
    </row>
    <row r="278" spans="1:14" ht="36" x14ac:dyDescent="0.2">
      <c r="A278" s="281">
        <v>5.0999999999999996</v>
      </c>
      <c r="B278" s="273" t="s">
        <v>381</v>
      </c>
      <c r="C278" s="282" t="s">
        <v>41</v>
      </c>
      <c r="D278" s="283">
        <v>4</v>
      </c>
      <c r="E278" s="283">
        <v>25740</v>
      </c>
      <c r="F278" s="283">
        <f>D278*E278</f>
        <v>102960</v>
      </c>
      <c r="G278" s="250"/>
      <c r="H278" s="250"/>
      <c r="I278" s="279"/>
      <c r="J278" s="280"/>
      <c r="K278" s="286"/>
      <c r="L278" s="287"/>
      <c r="M278" s="287"/>
      <c r="N278" s="288"/>
    </row>
    <row r="279" spans="1:14" x14ac:dyDescent="0.2">
      <c r="A279" s="249">
        <v>5.2</v>
      </c>
      <c r="B279" s="266" t="s">
        <v>382</v>
      </c>
      <c r="C279" s="241" t="s">
        <v>41</v>
      </c>
      <c r="D279" s="242">
        <v>3</v>
      </c>
      <c r="E279" s="242">
        <v>34214.400000000001</v>
      </c>
      <c r="F279" s="242">
        <f t="shared" ref="F279:F281" si="14">D279*E279</f>
        <v>102643.20000000001</v>
      </c>
      <c r="G279" s="243"/>
      <c r="H279" s="243"/>
      <c r="I279" s="251"/>
      <c r="J279" s="252"/>
      <c r="K279" s="246"/>
      <c r="L279" s="247"/>
      <c r="M279" s="247"/>
      <c r="N279" s="254"/>
    </row>
    <row r="280" spans="1:14" x14ac:dyDescent="0.2">
      <c r="A280" s="281">
        <v>5.3</v>
      </c>
      <c r="B280" s="273" t="s">
        <v>319</v>
      </c>
      <c r="C280" s="282" t="s">
        <v>41</v>
      </c>
      <c r="D280" s="283">
        <v>1</v>
      </c>
      <c r="E280" s="283">
        <v>6366.69</v>
      </c>
      <c r="F280" s="283">
        <f t="shared" si="14"/>
        <v>6366.69</v>
      </c>
      <c r="G280" s="250"/>
      <c r="H280" s="250"/>
      <c r="I280" s="279"/>
      <c r="J280" s="280"/>
      <c r="K280" s="286"/>
      <c r="L280" s="287"/>
      <c r="M280" s="287"/>
      <c r="N280" s="288"/>
    </row>
    <row r="281" spans="1:14" x14ac:dyDescent="0.2">
      <c r="A281" s="249">
        <v>5.4</v>
      </c>
      <c r="B281" s="266" t="s">
        <v>320</v>
      </c>
      <c r="C281" s="241" t="s">
        <v>41</v>
      </c>
      <c r="D281" s="242">
        <v>7</v>
      </c>
      <c r="E281" s="242">
        <v>12375</v>
      </c>
      <c r="F281" s="242">
        <f t="shared" si="14"/>
        <v>86625</v>
      </c>
      <c r="G281" s="243"/>
      <c r="H281" s="243"/>
      <c r="I281" s="251"/>
      <c r="J281" s="252"/>
      <c r="K281" s="246"/>
      <c r="L281" s="247"/>
      <c r="M281" s="247"/>
      <c r="N281" s="254"/>
    </row>
    <row r="282" spans="1:14" x14ac:dyDescent="0.2">
      <c r="A282" s="249"/>
      <c r="B282" s="267" t="s">
        <v>34</v>
      </c>
      <c r="C282" s="241"/>
      <c r="D282" s="242"/>
      <c r="E282" s="242"/>
      <c r="F282" s="259">
        <f>SUM(F278:F281)</f>
        <v>298594.89</v>
      </c>
      <c r="G282" s="243"/>
      <c r="H282" s="243"/>
      <c r="I282" s="251"/>
      <c r="J282" s="252"/>
      <c r="K282" s="246"/>
      <c r="L282" s="247"/>
      <c r="M282" s="247"/>
      <c r="N282" s="254"/>
    </row>
    <row r="283" spans="1:14" ht="36" x14ac:dyDescent="0.2">
      <c r="A283" s="289" t="s">
        <v>383</v>
      </c>
      <c r="B283" s="290" t="s">
        <v>384</v>
      </c>
      <c r="C283" s="282"/>
      <c r="D283" s="283"/>
      <c r="E283" s="283"/>
      <c r="F283" s="283"/>
      <c r="G283" s="277"/>
      <c r="H283" s="278"/>
      <c r="I283" s="279"/>
      <c r="J283" s="280"/>
      <c r="K283" s="246"/>
      <c r="L283" s="247"/>
      <c r="M283" s="247"/>
      <c r="N283" s="254"/>
    </row>
    <row r="284" spans="1:14" x14ac:dyDescent="0.2">
      <c r="A284" s="260">
        <v>1</v>
      </c>
      <c r="B284" s="267" t="s">
        <v>303</v>
      </c>
      <c r="C284" s="241"/>
      <c r="D284" s="242"/>
      <c r="E284" s="242"/>
      <c r="F284" s="242"/>
      <c r="G284" s="243"/>
      <c r="H284" s="243"/>
      <c r="I284" s="251"/>
      <c r="J284" s="252"/>
      <c r="K284" s="246"/>
      <c r="L284" s="247"/>
      <c r="M284" s="247"/>
      <c r="N284" s="254"/>
    </row>
    <row r="285" spans="1:14" x14ac:dyDescent="0.2">
      <c r="A285" s="249">
        <v>1.1000000000000001</v>
      </c>
      <c r="B285" s="266" t="s">
        <v>379</v>
      </c>
      <c r="C285" s="241" t="s">
        <v>67</v>
      </c>
      <c r="D285" s="242">
        <v>2860</v>
      </c>
      <c r="E285" s="242">
        <v>60</v>
      </c>
      <c r="F285" s="242">
        <f>D285*E285</f>
        <v>171600</v>
      </c>
      <c r="G285" s="243"/>
      <c r="H285" s="243"/>
      <c r="I285" s="251"/>
      <c r="J285" s="252"/>
      <c r="K285" s="246"/>
      <c r="L285" s="247"/>
      <c r="M285" s="247"/>
      <c r="N285" s="254"/>
    </row>
    <row r="286" spans="1:14" x14ac:dyDescent="0.2">
      <c r="A286" s="249"/>
      <c r="B286" s="267" t="s">
        <v>34</v>
      </c>
      <c r="C286" s="284"/>
      <c r="D286" s="276"/>
      <c r="E286" s="276"/>
      <c r="F286" s="259">
        <f>F285</f>
        <v>171600</v>
      </c>
      <c r="G286" s="243"/>
      <c r="H286" s="243"/>
      <c r="I286" s="251"/>
      <c r="J286" s="252"/>
      <c r="K286" s="246"/>
      <c r="L286" s="247"/>
      <c r="M286" s="247"/>
      <c r="N286" s="254"/>
    </row>
    <row r="287" spans="1:14" x14ac:dyDescent="0.2">
      <c r="A287" s="260">
        <v>2</v>
      </c>
      <c r="B287" s="267" t="s">
        <v>136</v>
      </c>
      <c r="C287" s="241"/>
      <c r="D287" s="242"/>
      <c r="E287" s="242"/>
      <c r="F287" s="242"/>
      <c r="G287" s="243"/>
      <c r="H287" s="243"/>
      <c r="I287" s="251"/>
      <c r="J287" s="252"/>
      <c r="K287" s="246"/>
      <c r="L287" s="247"/>
      <c r="M287" s="247"/>
      <c r="N287" s="254"/>
    </row>
    <row r="288" spans="1:14" x14ac:dyDescent="0.2">
      <c r="A288" s="249">
        <v>2.1</v>
      </c>
      <c r="B288" s="266" t="s">
        <v>146</v>
      </c>
      <c r="C288" s="241" t="s">
        <v>39</v>
      </c>
      <c r="D288" s="242">
        <v>2059.1999999999998</v>
      </c>
      <c r="E288" s="242">
        <v>198</v>
      </c>
      <c r="F288" s="242">
        <f>D288*E288</f>
        <v>407721.6</v>
      </c>
      <c r="G288" s="243"/>
      <c r="H288" s="243"/>
      <c r="I288" s="251"/>
      <c r="J288" s="252"/>
      <c r="K288" s="246"/>
      <c r="L288" s="247"/>
      <c r="M288" s="247"/>
      <c r="N288" s="254"/>
    </row>
    <row r="289" spans="1:14" x14ac:dyDescent="0.2">
      <c r="A289" s="249">
        <v>2.2000000000000002</v>
      </c>
      <c r="B289" s="266" t="s">
        <v>138</v>
      </c>
      <c r="C289" s="241" t="s">
        <v>39</v>
      </c>
      <c r="D289" s="242">
        <v>257.39999999999998</v>
      </c>
      <c r="E289" s="242">
        <v>940.5</v>
      </c>
      <c r="F289" s="242">
        <f t="shared" ref="F289:F292" si="15">D289*E289</f>
        <v>242084.69999999998</v>
      </c>
      <c r="G289" s="243"/>
      <c r="H289" s="243"/>
      <c r="I289" s="251"/>
      <c r="J289" s="252"/>
      <c r="K289" s="246"/>
      <c r="L289" s="247"/>
      <c r="M289" s="247"/>
      <c r="N289" s="254"/>
    </row>
    <row r="290" spans="1:14" ht="24" x14ac:dyDescent="0.2">
      <c r="A290" s="249">
        <v>2.2999999999999998</v>
      </c>
      <c r="B290" s="266" t="s">
        <v>385</v>
      </c>
      <c r="C290" s="241" t="s">
        <v>39</v>
      </c>
      <c r="D290" s="242">
        <v>1235.5199999999998</v>
      </c>
      <c r="E290" s="242">
        <v>539.54999999999995</v>
      </c>
      <c r="F290" s="242">
        <f t="shared" si="15"/>
        <v>666624.81599999976</v>
      </c>
      <c r="G290" s="243"/>
      <c r="H290" s="243"/>
      <c r="I290" s="251"/>
      <c r="J290" s="252"/>
      <c r="K290" s="246"/>
      <c r="L290" s="247"/>
      <c r="M290" s="247"/>
      <c r="N290" s="254"/>
    </row>
    <row r="291" spans="1:14" x14ac:dyDescent="0.2">
      <c r="A291" s="249">
        <v>2.4</v>
      </c>
      <c r="B291" s="266" t="s">
        <v>38</v>
      </c>
      <c r="C291" s="241" t="s">
        <v>39</v>
      </c>
      <c r="D291" s="242">
        <v>1029.5999999999999</v>
      </c>
      <c r="E291" s="242">
        <v>247.5</v>
      </c>
      <c r="F291" s="242">
        <f t="shared" si="15"/>
        <v>254825.99999999997</v>
      </c>
      <c r="G291" s="243"/>
      <c r="H291" s="243"/>
      <c r="I291" s="251"/>
      <c r="J291" s="252"/>
      <c r="K291" s="246"/>
      <c r="L291" s="247"/>
      <c r="M291" s="247"/>
      <c r="N291" s="254"/>
    </row>
    <row r="292" spans="1:14" ht="24" x14ac:dyDescent="0.2">
      <c r="A292" s="249">
        <v>2.5</v>
      </c>
      <c r="B292" s="266" t="s">
        <v>309</v>
      </c>
      <c r="C292" s="241" t="s">
        <v>39</v>
      </c>
      <c r="D292" s="242">
        <v>617.75999999999988</v>
      </c>
      <c r="E292" s="242">
        <v>762.3</v>
      </c>
      <c r="F292" s="242">
        <f t="shared" si="15"/>
        <v>470918.44799999986</v>
      </c>
      <c r="G292" s="243"/>
      <c r="H292" s="243"/>
      <c r="I292" s="251"/>
      <c r="J292" s="252"/>
      <c r="K292" s="246"/>
      <c r="L292" s="247"/>
      <c r="M292" s="247"/>
      <c r="N292" s="254"/>
    </row>
    <row r="293" spans="1:14" x14ac:dyDescent="0.2">
      <c r="A293" s="249"/>
      <c r="B293" s="267" t="s">
        <v>34</v>
      </c>
      <c r="C293" s="284"/>
      <c r="D293" s="276"/>
      <c r="E293" s="276"/>
      <c r="F293" s="259">
        <f>SUM(F288:F292)</f>
        <v>2042175.5639999995</v>
      </c>
      <c r="G293" s="243"/>
      <c r="H293" s="243"/>
      <c r="I293" s="251"/>
      <c r="J293" s="252"/>
      <c r="K293" s="246"/>
      <c r="L293" s="247"/>
      <c r="M293" s="247"/>
      <c r="N293" s="254"/>
    </row>
    <row r="294" spans="1:14" x14ac:dyDescent="0.2">
      <c r="A294" s="260">
        <v>3</v>
      </c>
      <c r="B294" s="267" t="s">
        <v>310</v>
      </c>
      <c r="C294" s="241"/>
      <c r="D294" s="242"/>
      <c r="E294" s="242"/>
      <c r="F294" s="242"/>
      <c r="G294" s="243"/>
      <c r="H294" s="243"/>
      <c r="I294" s="251"/>
      <c r="J294" s="252"/>
      <c r="K294" s="246"/>
      <c r="L294" s="247"/>
      <c r="M294" s="247"/>
      <c r="N294" s="254"/>
    </row>
    <row r="295" spans="1:14" x14ac:dyDescent="0.2">
      <c r="A295" s="281">
        <v>3.1</v>
      </c>
      <c r="B295" s="273" t="s">
        <v>386</v>
      </c>
      <c r="C295" s="282" t="s">
        <v>67</v>
      </c>
      <c r="D295" s="291">
        <v>3003</v>
      </c>
      <c r="E295" s="283">
        <v>1602.08034632</v>
      </c>
      <c r="F295" s="283">
        <f>D295*E295</f>
        <v>4811047.27999896</v>
      </c>
      <c r="G295" s="250"/>
      <c r="H295" s="250"/>
      <c r="I295" s="279"/>
      <c r="J295" s="280"/>
      <c r="K295" s="286"/>
      <c r="L295" s="287"/>
      <c r="M295" s="287"/>
      <c r="N295" s="288"/>
    </row>
    <row r="296" spans="1:14" x14ac:dyDescent="0.2">
      <c r="A296" s="249"/>
      <c r="B296" s="267" t="s">
        <v>34</v>
      </c>
      <c r="C296" s="284"/>
      <c r="D296" s="276"/>
      <c r="E296" s="276"/>
      <c r="F296" s="259">
        <f>F295</f>
        <v>4811047.27999896</v>
      </c>
      <c r="G296" s="243"/>
      <c r="H296" s="243"/>
      <c r="I296" s="251"/>
      <c r="J296" s="252"/>
      <c r="K296" s="246"/>
      <c r="L296" s="247"/>
      <c r="M296" s="247"/>
      <c r="N296" s="254"/>
    </row>
    <row r="297" spans="1:14" x14ac:dyDescent="0.2">
      <c r="A297" s="260">
        <v>4</v>
      </c>
      <c r="B297" s="267" t="s">
        <v>387</v>
      </c>
      <c r="C297" s="241"/>
      <c r="D297" s="242"/>
      <c r="E297" s="242"/>
      <c r="F297" s="242"/>
      <c r="G297" s="243"/>
      <c r="H297" s="243"/>
      <c r="I297" s="251"/>
      <c r="J297" s="252"/>
      <c r="K297" s="246"/>
      <c r="L297" s="247"/>
      <c r="M297" s="247"/>
      <c r="N297" s="254"/>
    </row>
    <row r="298" spans="1:14" x14ac:dyDescent="0.2">
      <c r="A298" s="281">
        <v>4.0999999999999996</v>
      </c>
      <c r="B298" s="273" t="s">
        <v>388</v>
      </c>
      <c r="C298" s="282" t="s">
        <v>41</v>
      </c>
      <c r="D298" s="283">
        <v>15</v>
      </c>
      <c r="E298" s="283">
        <v>3576.9690000000001</v>
      </c>
      <c r="F298" s="283">
        <f>D298*E298</f>
        <v>53654.535000000003</v>
      </c>
      <c r="G298" s="250"/>
      <c r="H298" s="250"/>
      <c r="I298" s="279"/>
      <c r="J298" s="280"/>
      <c r="K298" s="286"/>
      <c r="L298" s="287"/>
      <c r="M298" s="287"/>
      <c r="N298" s="288"/>
    </row>
    <row r="299" spans="1:14" x14ac:dyDescent="0.2">
      <c r="A299" s="281">
        <v>4.2</v>
      </c>
      <c r="B299" s="273" t="s">
        <v>389</v>
      </c>
      <c r="C299" s="282" t="s">
        <v>41</v>
      </c>
      <c r="D299" s="283">
        <v>6</v>
      </c>
      <c r="E299" s="283">
        <v>5466.2849999999999</v>
      </c>
      <c r="F299" s="283">
        <f>D299*E299</f>
        <v>32797.71</v>
      </c>
      <c r="G299" s="250"/>
      <c r="H299" s="250"/>
      <c r="I299" s="279"/>
      <c r="J299" s="280"/>
      <c r="K299" s="286"/>
      <c r="L299" s="287"/>
      <c r="M299" s="287"/>
      <c r="N299" s="288"/>
    </row>
    <row r="300" spans="1:14" x14ac:dyDescent="0.2">
      <c r="A300" s="249"/>
      <c r="B300" s="292" t="s">
        <v>34</v>
      </c>
      <c r="C300" s="293"/>
      <c r="D300" s="259"/>
      <c r="E300" s="259"/>
      <c r="F300" s="259">
        <f>SUM(F298:F299)</f>
        <v>86452.244999999995</v>
      </c>
      <c r="G300" s="243"/>
      <c r="H300" s="243"/>
      <c r="I300" s="251"/>
      <c r="J300" s="252"/>
      <c r="K300" s="246"/>
      <c r="L300" s="247"/>
      <c r="M300" s="247"/>
      <c r="N300" s="254"/>
    </row>
    <row r="301" spans="1:14" x14ac:dyDescent="0.2">
      <c r="A301" s="260">
        <v>5</v>
      </c>
      <c r="B301" s="267" t="s">
        <v>380</v>
      </c>
      <c r="C301" s="241"/>
      <c r="D301" s="242"/>
      <c r="E301" s="242"/>
      <c r="F301" s="242"/>
      <c r="G301" s="243"/>
      <c r="H301" s="243"/>
      <c r="I301" s="251"/>
      <c r="J301" s="252"/>
      <c r="K301" s="246"/>
      <c r="L301" s="247"/>
      <c r="M301" s="247"/>
      <c r="N301" s="254"/>
    </row>
    <row r="302" spans="1:14" x14ac:dyDescent="0.2">
      <c r="A302" s="281">
        <v>5.0999999999999996</v>
      </c>
      <c r="B302" s="273" t="s">
        <v>390</v>
      </c>
      <c r="C302" s="282" t="s">
        <v>41</v>
      </c>
      <c r="D302" s="283">
        <v>4</v>
      </c>
      <c r="E302" s="283">
        <v>22225.5</v>
      </c>
      <c r="F302" s="283">
        <f>D302*E302</f>
        <v>88902</v>
      </c>
      <c r="G302" s="250"/>
      <c r="H302" s="250"/>
      <c r="I302" s="279"/>
      <c r="J302" s="280"/>
      <c r="K302" s="286"/>
      <c r="L302" s="287"/>
      <c r="M302" s="287"/>
      <c r="N302" s="288"/>
    </row>
    <row r="303" spans="1:14" x14ac:dyDescent="0.2">
      <c r="A303" s="281">
        <v>5.2</v>
      </c>
      <c r="B303" s="273" t="s">
        <v>391</v>
      </c>
      <c r="C303" s="282" t="s">
        <v>41</v>
      </c>
      <c r="D303" s="283">
        <v>2</v>
      </c>
      <c r="E303" s="283">
        <v>34214.400000000001</v>
      </c>
      <c r="F303" s="283">
        <f t="shared" ref="F303:F305" si="16">D303*E303</f>
        <v>68428.800000000003</v>
      </c>
      <c r="G303" s="250"/>
      <c r="H303" s="250"/>
      <c r="I303" s="279"/>
      <c r="J303" s="280"/>
      <c r="K303" s="286"/>
      <c r="L303" s="287"/>
      <c r="M303" s="287"/>
      <c r="N303" s="288"/>
    </row>
    <row r="304" spans="1:14" x14ac:dyDescent="0.2">
      <c r="A304" s="281">
        <v>5.3</v>
      </c>
      <c r="B304" s="273" t="s">
        <v>392</v>
      </c>
      <c r="C304" s="282" t="s">
        <v>41</v>
      </c>
      <c r="D304" s="283">
        <v>1</v>
      </c>
      <c r="E304" s="283">
        <v>6366.69</v>
      </c>
      <c r="F304" s="283">
        <f t="shared" si="16"/>
        <v>6366.69</v>
      </c>
      <c r="G304" s="250"/>
      <c r="H304" s="250"/>
      <c r="I304" s="279"/>
      <c r="J304" s="280"/>
      <c r="K304" s="286"/>
      <c r="L304" s="287"/>
      <c r="M304" s="287"/>
      <c r="N304" s="288"/>
    </row>
    <row r="305" spans="1:14" x14ac:dyDescent="0.2">
      <c r="A305" s="249">
        <v>5.4</v>
      </c>
      <c r="B305" s="266" t="s">
        <v>320</v>
      </c>
      <c r="C305" s="241" t="s">
        <v>41</v>
      </c>
      <c r="D305" s="242">
        <v>6</v>
      </c>
      <c r="E305" s="242">
        <v>12375</v>
      </c>
      <c r="F305" s="242">
        <f t="shared" si="16"/>
        <v>74250</v>
      </c>
      <c r="G305" s="243"/>
      <c r="H305" s="243"/>
      <c r="I305" s="251"/>
      <c r="J305" s="252"/>
      <c r="K305" s="246"/>
      <c r="L305" s="247"/>
      <c r="M305" s="247"/>
      <c r="N305" s="254"/>
    </row>
    <row r="306" spans="1:14" x14ac:dyDescent="0.2">
      <c r="A306" s="249"/>
      <c r="B306" s="267" t="s">
        <v>34</v>
      </c>
      <c r="C306" s="284"/>
      <c r="D306" s="276"/>
      <c r="E306" s="276"/>
      <c r="F306" s="259">
        <f>SUM(F302:F305)</f>
        <v>237947.49</v>
      </c>
      <c r="G306" s="243"/>
      <c r="H306" s="243"/>
      <c r="I306" s="251"/>
      <c r="J306" s="252"/>
      <c r="K306" s="246"/>
      <c r="L306" s="247"/>
      <c r="M306" s="247"/>
      <c r="N306" s="254"/>
    </row>
    <row r="307" spans="1:14" ht="24" x14ac:dyDescent="0.2">
      <c r="A307" s="260">
        <v>6</v>
      </c>
      <c r="B307" s="267" t="s">
        <v>393</v>
      </c>
      <c r="C307" s="241"/>
      <c r="D307" s="242"/>
      <c r="E307" s="242"/>
      <c r="F307" s="242"/>
      <c r="G307" s="243"/>
      <c r="H307" s="243"/>
      <c r="I307" s="251"/>
      <c r="J307" s="252"/>
      <c r="K307" s="246"/>
      <c r="L307" s="247"/>
      <c r="M307" s="247"/>
      <c r="N307" s="254"/>
    </row>
    <row r="308" spans="1:14" x14ac:dyDescent="0.2">
      <c r="A308" s="249">
        <v>6.1</v>
      </c>
      <c r="B308" s="266" t="s">
        <v>394</v>
      </c>
      <c r="C308" s="241" t="s">
        <v>33</v>
      </c>
      <c r="D308" s="242">
        <v>1</v>
      </c>
      <c r="E308" s="242">
        <v>3960</v>
      </c>
      <c r="F308" s="242">
        <f>D308*E308</f>
        <v>3960</v>
      </c>
      <c r="G308" s="243"/>
      <c r="H308" s="243"/>
      <c r="I308" s="251"/>
      <c r="J308" s="252"/>
      <c r="K308" s="246"/>
      <c r="L308" s="247"/>
      <c r="M308" s="247"/>
      <c r="N308" s="254"/>
    </row>
    <row r="309" spans="1:14" x14ac:dyDescent="0.2">
      <c r="A309" s="249"/>
      <c r="B309" s="267" t="s">
        <v>34</v>
      </c>
      <c r="C309" s="284"/>
      <c r="D309" s="276"/>
      <c r="E309" s="276"/>
      <c r="F309" s="259">
        <f>F308</f>
        <v>3960</v>
      </c>
      <c r="G309" s="243"/>
      <c r="H309" s="243"/>
      <c r="I309" s="251"/>
      <c r="J309" s="252"/>
      <c r="K309" s="246"/>
      <c r="L309" s="247"/>
      <c r="M309" s="247"/>
      <c r="N309" s="254"/>
    </row>
    <row r="310" spans="1:14" x14ac:dyDescent="0.2">
      <c r="A310" s="260">
        <v>7</v>
      </c>
      <c r="B310" s="267" t="s">
        <v>323</v>
      </c>
      <c r="C310" s="241"/>
      <c r="D310" s="242"/>
      <c r="E310" s="242"/>
      <c r="F310" s="242"/>
      <c r="G310" s="243"/>
      <c r="H310" s="243"/>
      <c r="I310" s="251"/>
      <c r="J310" s="252"/>
      <c r="K310" s="246"/>
      <c r="L310" s="247"/>
      <c r="M310" s="247"/>
      <c r="N310" s="254"/>
    </row>
    <row r="311" spans="1:14" x14ac:dyDescent="0.2">
      <c r="A311" s="249">
        <v>7.1</v>
      </c>
      <c r="B311" s="266" t="s">
        <v>395</v>
      </c>
      <c r="C311" s="241" t="s">
        <v>54</v>
      </c>
      <c r="D311" s="242">
        <v>96</v>
      </c>
      <c r="E311" s="242">
        <v>356.4</v>
      </c>
      <c r="F311" s="242">
        <f>D311*E311</f>
        <v>34214.399999999994</v>
      </c>
      <c r="G311" s="243"/>
      <c r="H311" s="243"/>
      <c r="I311" s="251"/>
      <c r="J311" s="252"/>
      <c r="K311" s="246"/>
      <c r="L311" s="247"/>
      <c r="M311" s="247"/>
      <c r="N311" s="254"/>
    </row>
    <row r="312" spans="1:14" x14ac:dyDescent="0.2">
      <c r="A312" s="249">
        <v>7.2</v>
      </c>
      <c r="B312" s="266" t="s">
        <v>56</v>
      </c>
      <c r="C312" s="241" t="s">
        <v>54</v>
      </c>
      <c r="D312" s="242">
        <v>96</v>
      </c>
      <c r="E312" s="242">
        <v>48.51</v>
      </c>
      <c r="F312" s="242">
        <f t="shared" ref="F312:F313" si="17">D312*E312</f>
        <v>4656.96</v>
      </c>
      <c r="G312" s="243"/>
      <c r="H312" s="243"/>
      <c r="I312" s="251"/>
      <c r="J312" s="252"/>
      <c r="K312" s="246"/>
      <c r="L312" s="247"/>
      <c r="M312" s="247"/>
      <c r="N312" s="254"/>
    </row>
    <row r="313" spans="1:14" x14ac:dyDescent="0.2">
      <c r="A313" s="249">
        <v>7.3</v>
      </c>
      <c r="B313" s="266" t="s">
        <v>396</v>
      </c>
      <c r="C313" s="241" t="s">
        <v>54</v>
      </c>
      <c r="D313" s="242">
        <v>300</v>
      </c>
      <c r="E313" s="242">
        <v>376.2</v>
      </c>
      <c r="F313" s="242">
        <f t="shared" si="17"/>
        <v>112860</v>
      </c>
      <c r="G313" s="243"/>
      <c r="H313" s="243"/>
      <c r="I313" s="251"/>
      <c r="J313" s="252"/>
      <c r="K313" s="246"/>
      <c r="L313" s="247"/>
      <c r="M313" s="247"/>
      <c r="N313" s="254"/>
    </row>
    <row r="314" spans="1:14" x14ac:dyDescent="0.2">
      <c r="A314" s="249"/>
      <c r="B314" s="267" t="s">
        <v>34</v>
      </c>
      <c r="C314" s="284"/>
      <c r="D314" s="276"/>
      <c r="E314" s="276"/>
      <c r="F314" s="259">
        <f>SUM(F311:F313)</f>
        <v>151731.35999999999</v>
      </c>
      <c r="G314" s="243"/>
      <c r="H314" s="243"/>
      <c r="I314" s="251"/>
      <c r="J314" s="252"/>
      <c r="K314" s="246"/>
      <c r="L314" s="247"/>
      <c r="M314" s="247"/>
      <c r="N314" s="254"/>
    </row>
    <row r="315" spans="1:14" x14ac:dyDescent="0.2">
      <c r="A315" s="260">
        <v>3</v>
      </c>
      <c r="B315" s="267" t="s">
        <v>397</v>
      </c>
      <c r="C315" s="241"/>
      <c r="D315" s="242"/>
      <c r="E315" s="242"/>
      <c r="F315" s="242"/>
      <c r="G315" s="243"/>
      <c r="H315" s="243"/>
      <c r="I315" s="251"/>
      <c r="J315" s="252"/>
      <c r="K315" s="246"/>
      <c r="L315" s="247"/>
      <c r="M315" s="247"/>
      <c r="N315" s="254"/>
    </row>
    <row r="316" spans="1:14" x14ac:dyDescent="0.2">
      <c r="A316" s="249">
        <v>3.1</v>
      </c>
      <c r="B316" s="266" t="s">
        <v>346</v>
      </c>
      <c r="C316" s="241" t="s">
        <v>54</v>
      </c>
      <c r="D316" s="242">
        <v>100.8</v>
      </c>
      <c r="E316" s="242">
        <v>277.2</v>
      </c>
      <c r="F316" s="242">
        <f>D316*E316</f>
        <v>27941.759999999998</v>
      </c>
      <c r="G316" s="243"/>
      <c r="H316" s="243"/>
      <c r="I316" s="251"/>
      <c r="J316" s="252"/>
      <c r="K316" s="246"/>
      <c r="L316" s="247"/>
      <c r="M316" s="247"/>
      <c r="N316" s="254"/>
    </row>
    <row r="317" spans="1:14" x14ac:dyDescent="0.2">
      <c r="A317" s="249"/>
      <c r="B317" s="267" t="s">
        <v>34</v>
      </c>
      <c r="C317" s="241"/>
      <c r="D317" s="242"/>
      <c r="E317" s="242"/>
      <c r="F317" s="259">
        <f>F316</f>
        <v>27941.759999999998</v>
      </c>
      <c r="G317" s="243"/>
      <c r="H317" s="243"/>
      <c r="I317" s="251"/>
      <c r="J317" s="252"/>
      <c r="K317" s="246"/>
      <c r="L317" s="247"/>
      <c r="M317" s="247"/>
      <c r="N317" s="254"/>
    </row>
    <row r="318" spans="1:14" ht="36" x14ac:dyDescent="0.2">
      <c r="A318" s="260" t="s">
        <v>398</v>
      </c>
      <c r="B318" s="267" t="s">
        <v>399</v>
      </c>
      <c r="C318" s="241"/>
      <c r="D318" s="242"/>
      <c r="E318" s="242"/>
      <c r="F318" s="242"/>
      <c r="G318" s="243"/>
      <c r="H318" s="243"/>
      <c r="I318" s="251"/>
      <c r="J318" s="252"/>
      <c r="K318" s="246"/>
      <c r="L318" s="247"/>
      <c r="M318" s="247"/>
      <c r="N318" s="254"/>
    </row>
    <row r="319" spans="1:14" x14ac:dyDescent="0.2">
      <c r="A319" s="249">
        <v>1</v>
      </c>
      <c r="B319" s="266" t="s">
        <v>303</v>
      </c>
      <c r="C319" s="241"/>
      <c r="D319" s="242"/>
      <c r="E319" s="242"/>
      <c r="F319" s="242"/>
      <c r="G319" s="243"/>
      <c r="H319" s="243"/>
      <c r="I319" s="251"/>
      <c r="J319" s="252"/>
      <c r="K319" s="246"/>
      <c r="L319" s="247"/>
      <c r="M319" s="247"/>
      <c r="N319" s="254"/>
    </row>
    <row r="320" spans="1:14" x14ac:dyDescent="0.2">
      <c r="A320" s="249">
        <v>1.1000000000000001</v>
      </c>
      <c r="B320" s="266" t="s">
        <v>379</v>
      </c>
      <c r="C320" s="241" t="s">
        <v>67</v>
      </c>
      <c r="D320" s="242">
        <v>5170</v>
      </c>
      <c r="E320" s="242">
        <v>60</v>
      </c>
      <c r="F320" s="242">
        <f>D320*E320</f>
        <v>310200</v>
      </c>
      <c r="G320" s="243"/>
      <c r="H320" s="243"/>
      <c r="I320" s="251"/>
      <c r="J320" s="252"/>
      <c r="K320" s="246"/>
      <c r="L320" s="247"/>
      <c r="M320" s="247"/>
      <c r="N320" s="254"/>
    </row>
    <row r="321" spans="1:14" x14ac:dyDescent="0.2">
      <c r="A321" s="249"/>
      <c r="B321" s="267" t="s">
        <v>34</v>
      </c>
      <c r="C321" s="284"/>
      <c r="D321" s="276"/>
      <c r="E321" s="276"/>
      <c r="F321" s="259">
        <f>F320</f>
        <v>310200</v>
      </c>
      <c r="G321" s="243"/>
      <c r="H321" s="243"/>
      <c r="I321" s="251"/>
      <c r="J321" s="252"/>
      <c r="K321" s="246"/>
      <c r="L321" s="247"/>
      <c r="M321" s="247"/>
      <c r="N321" s="254"/>
    </row>
    <row r="322" spans="1:14" x14ac:dyDescent="0.2">
      <c r="A322" s="260">
        <v>2</v>
      </c>
      <c r="B322" s="267" t="s">
        <v>136</v>
      </c>
      <c r="C322" s="241"/>
      <c r="D322" s="242"/>
      <c r="E322" s="242"/>
      <c r="F322" s="242"/>
      <c r="G322" s="243"/>
      <c r="H322" s="243"/>
      <c r="I322" s="251"/>
      <c r="J322" s="252"/>
      <c r="K322" s="246"/>
      <c r="L322" s="247"/>
      <c r="M322" s="247"/>
      <c r="N322" s="254"/>
    </row>
    <row r="323" spans="1:14" x14ac:dyDescent="0.2">
      <c r="A323" s="249">
        <v>2.1</v>
      </c>
      <c r="B323" s="266" t="s">
        <v>146</v>
      </c>
      <c r="C323" s="241" t="s">
        <v>39</v>
      </c>
      <c r="D323" s="242">
        <v>3722.3999999999996</v>
      </c>
      <c r="E323" s="242">
        <v>198</v>
      </c>
      <c r="F323" s="242">
        <f>D323*E323</f>
        <v>737035.2</v>
      </c>
      <c r="G323" s="243"/>
      <c r="H323" s="243"/>
      <c r="I323" s="251"/>
      <c r="J323" s="252"/>
      <c r="K323" s="246"/>
      <c r="L323" s="247"/>
      <c r="M323" s="247"/>
      <c r="N323" s="254"/>
    </row>
    <row r="324" spans="1:14" x14ac:dyDescent="0.2">
      <c r="A324" s="249">
        <v>2.2000000000000002</v>
      </c>
      <c r="B324" s="266" t="s">
        <v>138</v>
      </c>
      <c r="C324" s="241" t="s">
        <v>39</v>
      </c>
      <c r="D324" s="242">
        <v>465.29999999999995</v>
      </c>
      <c r="E324" s="242">
        <v>940.5</v>
      </c>
      <c r="F324" s="242">
        <f t="shared" ref="F324:F327" si="18">D324*E324</f>
        <v>437614.64999999997</v>
      </c>
      <c r="G324" s="243"/>
      <c r="H324" s="243"/>
      <c r="I324" s="251"/>
      <c r="J324" s="252"/>
      <c r="K324" s="246"/>
      <c r="L324" s="247"/>
      <c r="M324" s="247"/>
      <c r="N324" s="254"/>
    </row>
    <row r="325" spans="1:14" ht="24" x14ac:dyDescent="0.2">
      <c r="A325" s="249">
        <v>2.2999999999999998</v>
      </c>
      <c r="B325" s="266" t="s">
        <v>385</v>
      </c>
      <c r="C325" s="241" t="s">
        <v>39</v>
      </c>
      <c r="D325" s="242">
        <v>2233.4399999999996</v>
      </c>
      <c r="E325" s="242">
        <v>539.54999999999995</v>
      </c>
      <c r="F325" s="242">
        <f t="shared" si="18"/>
        <v>1205052.5519999997</v>
      </c>
      <c r="G325" s="243"/>
      <c r="H325" s="243"/>
      <c r="I325" s="251"/>
      <c r="J325" s="252"/>
      <c r="K325" s="246"/>
      <c r="L325" s="247"/>
      <c r="M325" s="247"/>
      <c r="N325" s="254"/>
    </row>
    <row r="326" spans="1:14" x14ac:dyDescent="0.2">
      <c r="A326" s="249">
        <v>2.4</v>
      </c>
      <c r="B326" s="266" t="s">
        <v>38</v>
      </c>
      <c r="C326" s="241" t="s">
        <v>39</v>
      </c>
      <c r="D326" s="242">
        <v>1861.2</v>
      </c>
      <c r="E326" s="242">
        <v>247.5</v>
      </c>
      <c r="F326" s="242">
        <f t="shared" si="18"/>
        <v>460647</v>
      </c>
      <c r="G326" s="243"/>
      <c r="H326" s="243"/>
      <c r="I326" s="251"/>
      <c r="J326" s="252"/>
      <c r="K326" s="246"/>
      <c r="L326" s="247"/>
      <c r="M326" s="247"/>
      <c r="N326" s="254"/>
    </row>
    <row r="327" spans="1:14" ht="24" x14ac:dyDescent="0.2">
      <c r="A327" s="249">
        <v>2.5</v>
      </c>
      <c r="B327" s="266" t="s">
        <v>309</v>
      </c>
      <c r="C327" s="241" t="s">
        <v>39</v>
      </c>
      <c r="D327" s="242">
        <v>1116.7199999999998</v>
      </c>
      <c r="E327" s="242">
        <v>762.3</v>
      </c>
      <c r="F327" s="242">
        <f t="shared" si="18"/>
        <v>851275.65599999984</v>
      </c>
      <c r="G327" s="243"/>
      <c r="H327" s="243"/>
      <c r="I327" s="251"/>
      <c r="J327" s="252"/>
      <c r="K327" s="246"/>
      <c r="L327" s="247"/>
      <c r="M327" s="247"/>
      <c r="N327" s="254"/>
    </row>
    <row r="328" spans="1:14" x14ac:dyDescent="0.2">
      <c r="A328" s="249"/>
      <c r="B328" s="267" t="s">
        <v>34</v>
      </c>
      <c r="C328" s="284"/>
      <c r="D328" s="276"/>
      <c r="E328" s="276"/>
      <c r="F328" s="259">
        <f>SUM(F323:F327)</f>
        <v>3691625.0579999997</v>
      </c>
      <c r="G328" s="243"/>
      <c r="H328" s="243"/>
      <c r="I328" s="251"/>
      <c r="J328" s="252"/>
      <c r="K328" s="246"/>
      <c r="L328" s="247"/>
      <c r="M328" s="247"/>
      <c r="N328" s="254"/>
    </row>
    <row r="329" spans="1:14" x14ac:dyDescent="0.2">
      <c r="A329" s="260">
        <v>3</v>
      </c>
      <c r="B329" s="267" t="s">
        <v>310</v>
      </c>
      <c r="C329" s="241"/>
      <c r="D329" s="242"/>
      <c r="E329" s="242"/>
      <c r="F329" s="242"/>
      <c r="G329" s="243"/>
      <c r="H329" s="243"/>
      <c r="I329" s="251"/>
      <c r="J329" s="252"/>
      <c r="K329" s="246"/>
      <c r="L329" s="247"/>
      <c r="M329" s="247"/>
      <c r="N329" s="254"/>
    </row>
    <row r="330" spans="1:14" x14ac:dyDescent="0.2">
      <c r="A330" s="281">
        <v>3.1</v>
      </c>
      <c r="B330" s="273" t="s">
        <v>400</v>
      </c>
      <c r="C330" s="282" t="s">
        <v>67</v>
      </c>
      <c r="D330" s="283">
        <v>5428.5</v>
      </c>
      <c r="E330" s="283">
        <v>2180</v>
      </c>
      <c r="F330" s="283">
        <f>D330*E330</f>
        <v>11834130</v>
      </c>
      <c r="G330" s="250"/>
      <c r="H330" s="250"/>
      <c r="I330" s="279"/>
      <c r="J330" s="280"/>
      <c r="K330" s="286"/>
      <c r="L330" s="287"/>
      <c r="M330" s="287"/>
      <c r="N330" s="288"/>
    </row>
    <row r="331" spans="1:14" x14ac:dyDescent="0.2">
      <c r="A331" s="249"/>
      <c r="B331" s="267" t="s">
        <v>251</v>
      </c>
      <c r="C331" s="241"/>
      <c r="D331" s="242"/>
      <c r="E331" s="242"/>
      <c r="F331" s="259">
        <f>F330</f>
        <v>11834130</v>
      </c>
      <c r="G331" s="243"/>
      <c r="H331" s="243"/>
      <c r="I331" s="251"/>
      <c r="J331" s="252"/>
      <c r="K331" s="246"/>
      <c r="L331" s="247"/>
      <c r="M331" s="247"/>
      <c r="N331" s="254"/>
    </row>
    <row r="332" spans="1:14" x14ac:dyDescent="0.2">
      <c r="A332" s="260">
        <v>4</v>
      </c>
      <c r="B332" s="267" t="s">
        <v>387</v>
      </c>
      <c r="C332" s="241"/>
      <c r="D332" s="242"/>
      <c r="E332" s="242"/>
      <c r="F332" s="242"/>
      <c r="G332" s="243"/>
      <c r="H332" s="243"/>
      <c r="I332" s="251"/>
      <c r="J332" s="252"/>
      <c r="K332" s="246"/>
      <c r="L332" s="247"/>
      <c r="M332" s="247"/>
      <c r="N332" s="254"/>
    </row>
    <row r="333" spans="1:14" x14ac:dyDescent="0.2">
      <c r="A333" s="249">
        <v>4.0999999999999996</v>
      </c>
      <c r="B333" s="266" t="s">
        <v>388</v>
      </c>
      <c r="C333" s="241" t="s">
        <v>67</v>
      </c>
      <c r="D333" s="242">
        <v>15</v>
      </c>
      <c r="E333" s="242">
        <v>3576.9690000000001</v>
      </c>
      <c r="F333" s="242">
        <f>D333*E333</f>
        <v>53654.535000000003</v>
      </c>
      <c r="G333" s="243"/>
      <c r="H333" s="243"/>
      <c r="I333" s="251"/>
      <c r="J333" s="252"/>
      <c r="K333" s="246"/>
      <c r="L333" s="247"/>
      <c r="M333" s="247"/>
      <c r="N333" s="254"/>
    </row>
    <row r="334" spans="1:14" x14ac:dyDescent="0.2">
      <c r="A334" s="249">
        <v>4.2</v>
      </c>
      <c r="B334" s="266" t="s">
        <v>389</v>
      </c>
      <c r="C334" s="241" t="s">
        <v>67</v>
      </c>
      <c r="D334" s="242">
        <v>6</v>
      </c>
      <c r="E334" s="242">
        <v>5466.2849999999999</v>
      </c>
      <c r="F334" s="242">
        <f>D334*E334</f>
        <v>32797.71</v>
      </c>
      <c r="G334" s="243"/>
      <c r="H334" s="243"/>
      <c r="I334" s="251"/>
      <c r="J334" s="252"/>
      <c r="K334" s="246"/>
      <c r="L334" s="247"/>
      <c r="M334" s="247"/>
      <c r="N334" s="254"/>
    </row>
    <row r="335" spans="1:14" x14ac:dyDescent="0.2">
      <c r="A335" s="249"/>
      <c r="B335" s="267" t="s">
        <v>34</v>
      </c>
      <c r="C335" s="284"/>
      <c r="D335" s="276"/>
      <c r="E335" s="276"/>
      <c r="F335" s="259">
        <f>SUM(F333:F334)</f>
        <v>86452.244999999995</v>
      </c>
      <c r="G335" s="243"/>
      <c r="H335" s="243"/>
      <c r="I335" s="251"/>
      <c r="J335" s="252"/>
      <c r="K335" s="246"/>
      <c r="L335" s="247"/>
      <c r="M335" s="247"/>
      <c r="N335" s="254"/>
    </row>
    <row r="336" spans="1:14" x14ac:dyDescent="0.2">
      <c r="A336" s="260">
        <v>5</v>
      </c>
      <c r="B336" s="267" t="s">
        <v>380</v>
      </c>
      <c r="C336" s="241"/>
      <c r="D336" s="242"/>
      <c r="E336" s="242"/>
      <c r="F336" s="242"/>
      <c r="G336" s="243"/>
      <c r="H336" s="243"/>
      <c r="I336" s="251"/>
      <c r="J336" s="252"/>
      <c r="K336" s="246"/>
      <c r="L336" s="247"/>
      <c r="M336" s="247"/>
      <c r="N336" s="254"/>
    </row>
    <row r="337" spans="1:14" x14ac:dyDescent="0.2">
      <c r="A337" s="281">
        <v>5.0999999999999996</v>
      </c>
      <c r="B337" s="273" t="s">
        <v>401</v>
      </c>
      <c r="C337" s="282" t="s">
        <v>41</v>
      </c>
      <c r="D337" s="283">
        <v>4</v>
      </c>
      <c r="E337" s="283">
        <v>22225.5</v>
      </c>
      <c r="F337" s="283">
        <f>D337*E337</f>
        <v>88902</v>
      </c>
      <c r="G337" s="250"/>
      <c r="H337" s="250"/>
      <c r="I337" s="279"/>
      <c r="J337" s="280"/>
      <c r="K337" s="286"/>
      <c r="L337" s="287"/>
      <c r="M337" s="287"/>
      <c r="N337" s="288"/>
    </row>
    <row r="338" spans="1:14" x14ac:dyDescent="0.2">
      <c r="A338" s="281">
        <v>5.2</v>
      </c>
      <c r="B338" s="273" t="s">
        <v>402</v>
      </c>
      <c r="C338" s="282" t="s">
        <v>41</v>
      </c>
      <c r="D338" s="283">
        <v>2</v>
      </c>
      <c r="E338" s="283">
        <v>34214.400000000001</v>
      </c>
      <c r="F338" s="283">
        <f t="shared" ref="F338:F339" si="19">D338*E338</f>
        <v>68428.800000000003</v>
      </c>
      <c r="G338" s="250"/>
      <c r="H338" s="250"/>
      <c r="I338" s="279"/>
      <c r="J338" s="280"/>
      <c r="K338" s="286"/>
      <c r="L338" s="287"/>
      <c r="M338" s="287"/>
      <c r="N338" s="288"/>
    </row>
    <row r="339" spans="1:14" x14ac:dyDescent="0.2">
      <c r="A339" s="281">
        <v>5.3</v>
      </c>
      <c r="B339" s="273" t="s">
        <v>403</v>
      </c>
      <c r="C339" s="282" t="s">
        <v>41</v>
      </c>
      <c r="D339" s="283">
        <v>1</v>
      </c>
      <c r="E339" s="283">
        <v>6366.69</v>
      </c>
      <c r="F339" s="283">
        <f t="shared" si="19"/>
        <v>6366.69</v>
      </c>
      <c r="G339" s="250"/>
      <c r="H339" s="250"/>
      <c r="I339" s="279"/>
      <c r="J339" s="280"/>
      <c r="K339" s="286"/>
      <c r="L339" s="287"/>
      <c r="M339" s="287"/>
      <c r="N339" s="288"/>
    </row>
    <row r="340" spans="1:14" x14ac:dyDescent="0.2">
      <c r="A340" s="249">
        <v>5.4</v>
      </c>
      <c r="B340" s="266" t="s">
        <v>320</v>
      </c>
      <c r="C340" s="241" t="s">
        <v>41</v>
      </c>
      <c r="D340" s="242">
        <v>6</v>
      </c>
      <c r="E340" s="242">
        <v>12375</v>
      </c>
      <c r="F340" s="242">
        <f>D340*E340</f>
        <v>74250</v>
      </c>
      <c r="G340" s="243"/>
      <c r="H340" s="243"/>
      <c r="I340" s="251"/>
      <c r="J340" s="252"/>
      <c r="K340" s="246"/>
      <c r="L340" s="247"/>
      <c r="M340" s="247"/>
      <c r="N340" s="254"/>
    </row>
    <row r="341" spans="1:14" x14ac:dyDescent="0.2">
      <c r="A341" s="249"/>
      <c r="B341" s="267" t="s">
        <v>34</v>
      </c>
      <c r="C341" s="284"/>
      <c r="D341" s="276"/>
      <c r="E341" s="276"/>
      <c r="F341" s="259">
        <f>SUM(F337:F340)</f>
        <v>237947.49</v>
      </c>
      <c r="G341" s="243"/>
      <c r="H341" s="243"/>
      <c r="I341" s="251"/>
      <c r="J341" s="252"/>
      <c r="K341" s="246"/>
      <c r="L341" s="247"/>
      <c r="M341" s="247"/>
      <c r="N341" s="254"/>
    </row>
    <row r="342" spans="1:14" ht="24" x14ac:dyDescent="0.2">
      <c r="A342" s="260">
        <v>6</v>
      </c>
      <c r="B342" s="267" t="s">
        <v>393</v>
      </c>
      <c r="C342" s="241"/>
      <c r="D342" s="242"/>
      <c r="E342" s="242"/>
      <c r="F342" s="242"/>
      <c r="G342" s="243"/>
      <c r="H342" s="243"/>
      <c r="I342" s="251"/>
      <c r="J342" s="252"/>
      <c r="K342" s="246"/>
      <c r="L342" s="247"/>
      <c r="M342" s="247"/>
      <c r="N342" s="254"/>
    </row>
    <row r="343" spans="1:14" x14ac:dyDescent="0.2">
      <c r="A343" s="260">
        <v>6.1</v>
      </c>
      <c r="B343" s="266" t="s">
        <v>394</v>
      </c>
      <c r="C343" s="241" t="s">
        <v>33</v>
      </c>
      <c r="D343" s="242">
        <v>1</v>
      </c>
      <c r="E343" s="242">
        <v>3960</v>
      </c>
      <c r="F343" s="242">
        <f>D343*E343</f>
        <v>3960</v>
      </c>
      <c r="G343" s="243"/>
      <c r="H343" s="243"/>
      <c r="I343" s="251"/>
      <c r="J343" s="252"/>
      <c r="K343" s="246"/>
      <c r="L343" s="247"/>
      <c r="M343" s="247"/>
      <c r="N343" s="254"/>
    </row>
    <row r="344" spans="1:14" x14ac:dyDescent="0.2">
      <c r="A344" s="249"/>
      <c r="B344" s="267" t="s">
        <v>34</v>
      </c>
      <c r="C344" s="284"/>
      <c r="D344" s="276"/>
      <c r="E344" s="276"/>
      <c r="F344" s="259">
        <f>F343</f>
        <v>3960</v>
      </c>
      <c r="G344" s="243"/>
      <c r="H344" s="243"/>
      <c r="I344" s="251"/>
      <c r="J344" s="252"/>
      <c r="K344" s="246"/>
      <c r="L344" s="247"/>
      <c r="M344" s="247"/>
      <c r="N344" s="254"/>
    </row>
    <row r="345" spans="1:14" x14ac:dyDescent="0.2">
      <c r="A345" s="260">
        <v>7</v>
      </c>
      <c r="B345" s="267" t="s">
        <v>323</v>
      </c>
      <c r="C345" s="241"/>
      <c r="D345" s="242"/>
      <c r="E345" s="242"/>
      <c r="F345" s="242"/>
      <c r="G345" s="243"/>
      <c r="H345" s="243"/>
      <c r="I345" s="251"/>
      <c r="J345" s="252"/>
      <c r="K345" s="246"/>
      <c r="L345" s="247"/>
      <c r="M345" s="247"/>
      <c r="N345" s="254"/>
    </row>
    <row r="346" spans="1:14" x14ac:dyDescent="0.2">
      <c r="A346" s="249">
        <v>7.1</v>
      </c>
      <c r="B346" s="266" t="s">
        <v>395</v>
      </c>
      <c r="C346" s="241" t="s">
        <v>54</v>
      </c>
      <c r="D346" s="242">
        <v>75</v>
      </c>
      <c r="E346" s="242">
        <v>356.4</v>
      </c>
      <c r="F346" s="242">
        <f>D346*E346</f>
        <v>26730</v>
      </c>
      <c r="G346" s="243"/>
      <c r="H346" s="243"/>
      <c r="I346" s="251"/>
      <c r="J346" s="252"/>
      <c r="K346" s="246"/>
      <c r="L346" s="247"/>
      <c r="M346" s="247"/>
      <c r="N346" s="254"/>
    </row>
    <row r="347" spans="1:14" x14ac:dyDescent="0.2">
      <c r="A347" s="249">
        <v>7.2</v>
      </c>
      <c r="B347" s="266" t="s">
        <v>56</v>
      </c>
      <c r="C347" s="241" t="s">
        <v>54</v>
      </c>
      <c r="D347" s="242">
        <v>75</v>
      </c>
      <c r="E347" s="242">
        <v>48.51</v>
      </c>
      <c r="F347" s="242">
        <f t="shared" ref="F347:F348" si="20">D347*E347</f>
        <v>3638.25</v>
      </c>
      <c r="G347" s="243"/>
      <c r="H347" s="243"/>
      <c r="I347" s="251"/>
      <c r="J347" s="252"/>
      <c r="K347" s="246"/>
      <c r="L347" s="247"/>
      <c r="M347" s="247"/>
      <c r="N347" s="254"/>
    </row>
    <row r="348" spans="1:14" x14ac:dyDescent="0.2">
      <c r="A348" s="249">
        <v>7.3</v>
      </c>
      <c r="B348" s="266" t="s">
        <v>396</v>
      </c>
      <c r="C348" s="241" t="s">
        <v>54</v>
      </c>
      <c r="D348" s="242">
        <v>300</v>
      </c>
      <c r="E348" s="242">
        <v>376.2</v>
      </c>
      <c r="F348" s="242">
        <f t="shared" si="20"/>
        <v>112860</v>
      </c>
      <c r="G348" s="243"/>
      <c r="H348" s="243"/>
      <c r="I348" s="251"/>
      <c r="J348" s="252"/>
      <c r="K348" s="246"/>
      <c r="L348" s="247"/>
      <c r="M348" s="247"/>
      <c r="N348" s="254"/>
    </row>
    <row r="349" spans="1:14" x14ac:dyDescent="0.2">
      <c r="A349" s="249"/>
      <c r="B349" s="267" t="s">
        <v>34</v>
      </c>
      <c r="C349" s="284"/>
      <c r="D349" s="276"/>
      <c r="E349" s="276"/>
      <c r="F349" s="259">
        <f>SUM(F346:F348)</f>
        <v>143228.25</v>
      </c>
      <c r="G349" s="243"/>
      <c r="H349" s="243"/>
      <c r="I349" s="251"/>
      <c r="J349" s="252"/>
      <c r="K349" s="246"/>
      <c r="L349" s="247"/>
      <c r="M349" s="247"/>
      <c r="N349" s="254"/>
    </row>
    <row r="350" spans="1:14" x14ac:dyDescent="0.2">
      <c r="A350" s="260">
        <v>3</v>
      </c>
      <c r="B350" s="267" t="s">
        <v>397</v>
      </c>
      <c r="C350" s="241"/>
      <c r="D350" s="242"/>
      <c r="E350" s="242"/>
      <c r="F350" s="242"/>
      <c r="G350" s="243"/>
      <c r="H350" s="243"/>
      <c r="I350" s="251"/>
      <c r="J350" s="252"/>
      <c r="K350" s="246"/>
      <c r="L350" s="247"/>
      <c r="M350" s="247"/>
      <c r="N350" s="254"/>
    </row>
    <row r="351" spans="1:14" x14ac:dyDescent="0.2">
      <c r="A351" s="249">
        <v>3.1</v>
      </c>
      <c r="B351" s="266" t="s">
        <v>346</v>
      </c>
      <c r="C351" s="241" t="s">
        <v>54</v>
      </c>
      <c r="D351" s="242">
        <v>135</v>
      </c>
      <c r="E351" s="242">
        <v>277.2</v>
      </c>
      <c r="F351" s="242">
        <f>D351*E351</f>
        <v>37422</v>
      </c>
      <c r="G351" s="243"/>
      <c r="H351" s="243"/>
      <c r="I351" s="251"/>
      <c r="J351" s="252"/>
      <c r="K351" s="246"/>
      <c r="L351" s="247"/>
      <c r="M351" s="247"/>
      <c r="N351" s="254"/>
    </row>
    <row r="352" spans="1:14" x14ac:dyDescent="0.2">
      <c r="A352" s="249"/>
      <c r="B352" s="267" t="s">
        <v>34</v>
      </c>
      <c r="C352" s="241"/>
      <c r="D352" s="242"/>
      <c r="E352" s="242"/>
      <c r="F352" s="259">
        <f>F351</f>
        <v>37422</v>
      </c>
      <c r="G352" s="243"/>
      <c r="H352" s="243"/>
      <c r="I352" s="251"/>
      <c r="J352" s="252"/>
      <c r="K352" s="246"/>
      <c r="L352" s="247"/>
      <c r="M352" s="247"/>
      <c r="N352" s="254"/>
    </row>
    <row r="353" spans="1:14" ht="24" x14ac:dyDescent="0.2">
      <c r="A353" s="285" t="s">
        <v>404</v>
      </c>
      <c r="B353" s="267" t="s">
        <v>405</v>
      </c>
      <c r="C353" s="241"/>
      <c r="D353" s="242"/>
      <c r="E353" s="242"/>
      <c r="F353" s="242"/>
      <c r="G353" s="243"/>
      <c r="H353" s="243"/>
      <c r="I353" s="251"/>
      <c r="J353" s="252"/>
      <c r="K353" s="246"/>
      <c r="L353" s="247"/>
      <c r="M353" s="247"/>
      <c r="N353" s="254"/>
    </row>
    <row r="354" spans="1:14" x14ac:dyDescent="0.2">
      <c r="A354" s="249">
        <v>1</v>
      </c>
      <c r="B354" s="266" t="s">
        <v>303</v>
      </c>
      <c r="C354" s="241"/>
      <c r="D354" s="241"/>
      <c r="E354" s="241"/>
      <c r="F354" s="241"/>
      <c r="G354" s="243"/>
      <c r="H354" s="243"/>
      <c r="I354" s="251"/>
      <c r="J354" s="252"/>
      <c r="K354" s="246"/>
      <c r="L354" s="247"/>
      <c r="M354" s="247"/>
      <c r="N354" s="254"/>
    </row>
    <row r="355" spans="1:14" x14ac:dyDescent="0.2">
      <c r="A355" s="249">
        <v>1.1000000000000001</v>
      </c>
      <c r="B355" s="266" t="s">
        <v>379</v>
      </c>
      <c r="C355" s="241" t="s">
        <v>67</v>
      </c>
      <c r="D355" s="242">
        <v>3825</v>
      </c>
      <c r="E355" s="242">
        <v>60</v>
      </c>
      <c r="F355" s="242">
        <f>D355*E355</f>
        <v>229500</v>
      </c>
      <c r="G355" s="243"/>
      <c r="H355" s="243"/>
      <c r="I355" s="251"/>
      <c r="J355" s="252"/>
      <c r="K355" s="246"/>
      <c r="L355" s="247"/>
      <c r="M355" s="247"/>
      <c r="N355" s="254"/>
    </row>
    <row r="356" spans="1:14" x14ac:dyDescent="0.2">
      <c r="A356" s="249"/>
      <c r="B356" s="267" t="s">
        <v>34</v>
      </c>
      <c r="C356" s="241"/>
      <c r="D356" s="242"/>
      <c r="E356" s="242"/>
      <c r="F356" s="259">
        <f>F355</f>
        <v>229500</v>
      </c>
      <c r="G356" s="243"/>
      <c r="H356" s="243"/>
      <c r="I356" s="251"/>
      <c r="J356" s="252"/>
      <c r="K356" s="246"/>
      <c r="L356" s="247"/>
      <c r="M356" s="247"/>
      <c r="N356" s="254"/>
    </row>
    <row r="357" spans="1:14" x14ac:dyDescent="0.2">
      <c r="A357" s="260">
        <v>2</v>
      </c>
      <c r="B357" s="267" t="s">
        <v>136</v>
      </c>
      <c r="C357" s="241"/>
      <c r="D357" s="242"/>
      <c r="E357" s="242"/>
      <c r="F357" s="242"/>
      <c r="G357" s="243"/>
      <c r="H357" s="243"/>
      <c r="I357" s="251"/>
      <c r="J357" s="252"/>
      <c r="K357" s="246"/>
      <c r="L357" s="247"/>
      <c r="M357" s="247"/>
      <c r="N357" s="254"/>
    </row>
    <row r="358" spans="1:14" x14ac:dyDescent="0.2">
      <c r="A358" s="249">
        <v>2.1</v>
      </c>
      <c r="B358" s="266" t="s">
        <v>146</v>
      </c>
      <c r="C358" s="241" t="s">
        <v>39</v>
      </c>
      <c r="D358" s="242">
        <v>2754</v>
      </c>
      <c r="E358" s="242">
        <v>198</v>
      </c>
      <c r="F358" s="242">
        <f>D358*E358</f>
        <v>545292</v>
      </c>
      <c r="G358" s="243"/>
      <c r="H358" s="243"/>
      <c r="I358" s="251"/>
      <c r="J358" s="252"/>
      <c r="K358" s="246"/>
      <c r="L358" s="247"/>
      <c r="M358" s="247"/>
      <c r="N358" s="254"/>
    </row>
    <row r="359" spans="1:14" x14ac:dyDescent="0.2">
      <c r="A359" s="249">
        <v>2.2000000000000002</v>
      </c>
      <c r="B359" s="266" t="s">
        <v>138</v>
      </c>
      <c r="C359" s="241" t="s">
        <v>39</v>
      </c>
      <c r="D359" s="242">
        <v>344.25</v>
      </c>
      <c r="E359" s="242">
        <v>940.5</v>
      </c>
      <c r="F359" s="242">
        <f t="shared" ref="F359:F362" si="21">D359*E359</f>
        <v>323767.125</v>
      </c>
      <c r="G359" s="243"/>
      <c r="H359" s="243"/>
      <c r="I359" s="251"/>
      <c r="J359" s="252"/>
      <c r="K359" s="246"/>
      <c r="L359" s="247"/>
      <c r="M359" s="247"/>
      <c r="N359" s="254"/>
    </row>
    <row r="360" spans="1:14" ht="24" x14ac:dyDescent="0.2">
      <c r="A360" s="249">
        <v>2.2999999999999998</v>
      </c>
      <c r="B360" s="266" t="s">
        <v>385</v>
      </c>
      <c r="C360" s="241" t="s">
        <v>39</v>
      </c>
      <c r="D360" s="242">
        <v>1652.3999999999999</v>
      </c>
      <c r="E360" s="242">
        <v>539.54999999999995</v>
      </c>
      <c r="F360" s="242">
        <f t="shared" si="21"/>
        <v>891552.41999999981</v>
      </c>
      <c r="G360" s="243"/>
      <c r="H360" s="243"/>
      <c r="I360" s="251"/>
      <c r="J360" s="252"/>
      <c r="K360" s="246"/>
      <c r="L360" s="247"/>
      <c r="M360" s="247"/>
      <c r="N360" s="254"/>
    </row>
    <row r="361" spans="1:14" x14ac:dyDescent="0.2">
      <c r="A361" s="249">
        <v>2.4</v>
      </c>
      <c r="B361" s="266" t="s">
        <v>38</v>
      </c>
      <c r="C361" s="241" t="s">
        <v>39</v>
      </c>
      <c r="D361" s="242">
        <v>1377.0000000000002</v>
      </c>
      <c r="E361" s="242">
        <v>247.5</v>
      </c>
      <c r="F361" s="242">
        <f t="shared" si="21"/>
        <v>340807.50000000006</v>
      </c>
      <c r="G361" s="243"/>
      <c r="H361" s="243"/>
      <c r="I361" s="251"/>
      <c r="J361" s="252"/>
      <c r="K361" s="246"/>
      <c r="L361" s="247"/>
      <c r="M361" s="247"/>
      <c r="N361" s="254"/>
    </row>
    <row r="362" spans="1:14" ht="24" x14ac:dyDescent="0.2">
      <c r="A362" s="249">
        <v>2.5</v>
      </c>
      <c r="B362" s="266" t="s">
        <v>309</v>
      </c>
      <c r="C362" s="241" t="s">
        <v>39</v>
      </c>
      <c r="D362" s="242">
        <v>826.19999999999993</v>
      </c>
      <c r="E362" s="242">
        <v>762.3</v>
      </c>
      <c r="F362" s="242">
        <f t="shared" si="21"/>
        <v>629812.25999999989</v>
      </c>
      <c r="G362" s="243"/>
      <c r="H362" s="243"/>
      <c r="I362" s="251"/>
      <c r="J362" s="252"/>
      <c r="K362" s="246"/>
      <c r="L362" s="247"/>
      <c r="M362" s="247"/>
      <c r="N362" s="254"/>
    </row>
    <row r="363" spans="1:14" x14ac:dyDescent="0.2">
      <c r="A363" s="249"/>
      <c r="B363" s="267" t="s">
        <v>34</v>
      </c>
      <c r="C363" s="284"/>
      <c r="D363" s="276"/>
      <c r="E363" s="276"/>
      <c r="F363" s="259">
        <f>SUM(F358:F362)</f>
        <v>2731231.3049999997</v>
      </c>
      <c r="G363" s="243"/>
      <c r="H363" s="243"/>
      <c r="I363" s="251"/>
      <c r="J363" s="252"/>
      <c r="K363" s="246"/>
      <c r="L363" s="247"/>
      <c r="M363" s="247"/>
      <c r="N363" s="254"/>
    </row>
    <row r="364" spans="1:14" x14ac:dyDescent="0.2">
      <c r="A364" s="260">
        <v>3</v>
      </c>
      <c r="B364" s="267" t="s">
        <v>310</v>
      </c>
      <c r="C364" s="241"/>
      <c r="D364" s="242"/>
      <c r="E364" s="242"/>
      <c r="F364" s="242"/>
      <c r="G364" s="243"/>
      <c r="H364" s="243"/>
      <c r="I364" s="251"/>
      <c r="J364" s="252"/>
      <c r="K364" s="246"/>
      <c r="L364" s="247"/>
      <c r="M364" s="247"/>
      <c r="N364" s="254"/>
    </row>
    <row r="365" spans="1:14" x14ac:dyDescent="0.2">
      <c r="A365" s="281">
        <v>3.1</v>
      </c>
      <c r="B365" s="273" t="s">
        <v>406</v>
      </c>
      <c r="C365" s="282" t="s">
        <v>67</v>
      </c>
      <c r="D365" s="283">
        <v>4016.25</v>
      </c>
      <c r="E365" s="283">
        <v>699.45384100000001</v>
      </c>
      <c r="F365" s="283">
        <f>D365*E365</f>
        <v>2809181.4889162499</v>
      </c>
      <c r="G365" s="250"/>
      <c r="H365" s="250"/>
      <c r="I365" s="279"/>
      <c r="J365" s="280"/>
      <c r="K365" s="286"/>
      <c r="L365" s="287"/>
      <c r="M365" s="287"/>
      <c r="N365" s="288"/>
    </row>
    <row r="366" spans="1:14" x14ac:dyDescent="0.2">
      <c r="A366" s="249"/>
      <c r="B366" s="267" t="s">
        <v>34</v>
      </c>
      <c r="C366" s="284"/>
      <c r="D366" s="276"/>
      <c r="E366" s="276"/>
      <c r="F366" s="259">
        <f>F365</f>
        <v>2809181.4889162499</v>
      </c>
      <c r="G366" s="243"/>
      <c r="H366" s="243"/>
      <c r="I366" s="251"/>
      <c r="J366" s="252"/>
      <c r="K366" s="246"/>
      <c r="L366" s="247"/>
      <c r="M366" s="247"/>
      <c r="N366" s="254"/>
    </row>
    <row r="367" spans="1:14" x14ac:dyDescent="0.2">
      <c r="A367" s="260">
        <v>4</v>
      </c>
      <c r="B367" s="267" t="s">
        <v>150</v>
      </c>
      <c r="C367" s="241"/>
      <c r="D367" s="242"/>
      <c r="E367" s="242"/>
      <c r="F367" s="242"/>
      <c r="G367" s="243"/>
      <c r="H367" s="243"/>
      <c r="I367" s="251"/>
      <c r="J367" s="252"/>
      <c r="K367" s="246"/>
      <c r="L367" s="247"/>
      <c r="M367" s="247"/>
      <c r="N367" s="254"/>
    </row>
    <row r="368" spans="1:14" ht="24" x14ac:dyDescent="0.2">
      <c r="A368" s="249">
        <v>4.01</v>
      </c>
      <c r="B368" s="266" t="s">
        <v>407</v>
      </c>
      <c r="C368" s="241" t="s">
        <v>41</v>
      </c>
      <c r="D368" s="242">
        <v>85</v>
      </c>
      <c r="E368" s="242">
        <v>3819.7368230000002</v>
      </c>
      <c r="F368" s="242">
        <f>D368*E368</f>
        <v>324677.62995500001</v>
      </c>
      <c r="G368" s="243"/>
      <c r="H368" s="243"/>
      <c r="I368" s="251"/>
      <c r="J368" s="252"/>
      <c r="K368" s="246"/>
      <c r="L368" s="247"/>
      <c r="M368" s="247"/>
      <c r="N368" s="254"/>
    </row>
    <row r="369" spans="1:14" x14ac:dyDescent="0.2">
      <c r="A369" s="249"/>
      <c r="B369" s="267" t="s">
        <v>34</v>
      </c>
      <c r="C369" s="284"/>
      <c r="D369" s="276"/>
      <c r="E369" s="276"/>
      <c r="F369" s="259">
        <f>F368</f>
        <v>324677.62995500001</v>
      </c>
      <c r="G369" s="243"/>
      <c r="H369" s="243"/>
      <c r="I369" s="251"/>
      <c r="J369" s="252"/>
      <c r="K369" s="246"/>
      <c r="L369" s="247"/>
      <c r="M369" s="247"/>
      <c r="N369" s="254"/>
    </row>
    <row r="370" spans="1:14" x14ac:dyDescent="0.2">
      <c r="A370" s="260">
        <v>5</v>
      </c>
      <c r="B370" s="267" t="s">
        <v>380</v>
      </c>
      <c r="C370" s="241"/>
      <c r="D370" s="242"/>
      <c r="E370" s="242"/>
      <c r="F370" s="242"/>
      <c r="G370" s="243"/>
      <c r="H370" s="243"/>
      <c r="I370" s="251"/>
      <c r="J370" s="252"/>
      <c r="K370" s="246"/>
      <c r="L370" s="247"/>
      <c r="M370" s="247"/>
      <c r="N370" s="254"/>
    </row>
    <row r="371" spans="1:14" ht="36" x14ac:dyDescent="0.2">
      <c r="A371" s="249">
        <v>5.01</v>
      </c>
      <c r="B371" s="266" t="s">
        <v>408</v>
      </c>
      <c r="C371" s="241" t="s">
        <v>41</v>
      </c>
      <c r="D371" s="242">
        <v>3</v>
      </c>
      <c r="E371" s="242">
        <v>24942.139200000001</v>
      </c>
      <c r="F371" s="242">
        <f>D371*E371</f>
        <v>74826.417600000001</v>
      </c>
      <c r="G371" s="243"/>
      <c r="H371" s="243"/>
      <c r="I371" s="251"/>
      <c r="J371" s="252"/>
      <c r="K371" s="246"/>
      <c r="L371" s="247"/>
      <c r="M371" s="247"/>
      <c r="N371" s="254"/>
    </row>
    <row r="372" spans="1:14" x14ac:dyDescent="0.2">
      <c r="A372" s="249">
        <v>5.0199999999999996</v>
      </c>
      <c r="B372" s="266" t="s">
        <v>320</v>
      </c>
      <c r="C372" s="241" t="s">
        <v>41</v>
      </c>
      <c r="D372" s="242">
        <v>3</v>
      </c>
      <c r="E372" s="242">
        <v>12375</v>
      </c>
      <c r="F372" s="242">
        <f>D372*E372</f>
        <v>37125</v>
      </c>
      <c r="G372" s="243"/>
      <c r="H372" s="243"/>
      <c r="I372" s="251"/>
      <c r="J372" s="252"/>
      <c r="K372" s="246"/>
      <c r="L372" s="247"/>
      <c r="M372" s="247"/>
      <c r="N372" s="254"/>
    </row>
    <row r="373" spans="1:14" x14ac:dyDescent="0.2">
      <c r="A373" s="249"/>
      <c r="B373" s="267" t="s">
        <v>34</v>
      </c>
      <c r="C373" s="241"/>
      <c r="D373" s="242"/>
      <c r="E373" s="242"/>
      <c r="F373" s="259">
        <f>SUM(F371:F372)</f>
        <v>111951.4176</v>
      </c>
      <c r="G373" s="243"/>
      <c r="H373" s="243"/>
      <c r="I373" s="251"/>
      <c r="J373" s="252"/>
      <c r="K373" s="246"/>
      <c r="L373" s="247"/>
      <c r="M373" s="247"/>
      <c r="N373" s="254"/>
    </row>
    <row r="374" spans="1:14" ht="24" x14ac:dyDescent="0.2">
      <c r="A374" s="294" t="s">
        <v>409</v>
      </c>
      <c r="B374" s="295" t="s">
        <v>410</v>
      </c>
      <c r="C374" s="282"/>
      <c r="D374" s="283"/>
      <c r="E374" s="283"/>
      <c r="F374" s="283"/>
      <c r="G374" s="277"/>
      <c r="H374" s="278"/>
      <c r="I374" s="279"/>
      <c r="J374" s="280"/>
      <c r="K374" s="246"/>
      <c r="L374" s="247"/>
      <c r="M374" s="247"/>
      <c r="N374" s="254"/>
    </row>
    <row r="375" spans="1:14" x14ac:dyDescent="0.2">
      <c r="A375" s="281">
        <v>1.1000000000000001</v>
      </c>
      <c r="B375" s="273" t="s">
        <v>379</v>
      </c>
      <c r="C375" s="282" t="s">
        <v>67</v>
      </c>
      <c r="D375" s="283">
        <v>3725</v>
      </c>
      <c r="E375" s="283">
        <v>60</v>
      </c>
      <c r="F375" s="283">
        <f>D375*E375</f>
        <v>223500</v>
      </c>
      <c r="G375" s="243"/>
      <c r="H375" s="243"/>
      <c r="I375" s="251"/>
      <c r="J375" s="252"/>
      <c r="K375" s="246"/>
      <c r="L375" s="247"/>
      <c r="M375" s="247"/>
      <c r="N375" s="254"/>
    </row>
    <row r="376" spans="1:14" x14ac:dyDescent="0.2">
      <c r="A376" s="281"/>
      <c r="B376" s="295" t="s">
        <v>34</v>
      </c>
      <c r="C376" s="296"/>
      <c r="D376" s="297"/>
      <c r="E376" s="297"/>
      <c r="F376" s="298">
        <f>F375</f>
        <v>223500</v>
      </c>
      <c r="G376" s="243"/>
      <c r="H376" s="243"/>
      <c r="I376" s="251"/>
      <c r="J376" s="252"/>
      <c r="K376" s="246"/>
      <c r="L376" s="247"/>
      <c r="M376" s="247"/>
      <c r="N376" s="254"/>
    </row>
    <row r="377" spans="1:14" x14ac:dyDescent="0.2">
      <c r="A377" s="294">
        <v>2</v>
      </c>
      <c r="B377" s="295" t="s">
        <v>136</v>
      </c>
      <c r="C377" s="282"/>
      <c r="D377" s="283"/>
      <c r="E377" s="283"/>
      <c r="F377" s="283"/>
      <c r="G377" s="243"/>
      <c r="H377" s="243"/>
      <c r="I377" s="251"/>
      <c r="J377" s="252"/>
      <c r="K377" s="246"/>
      <c r="L377" s="247"/>
      <c r="M377" s="247"/>
      <c r="N377" s="254"/>
    </row>
    <row r="378" spans="1:14" x14ac:dyDescent="0.2">
      <c r="A378" s="281">
        <v>2.1</v>
      </c>
      <c r="B378" s="273" t="s">
        <v>146</v>
      </c>
      <c r="C378" s="282" t="s">
        <v>39</v>
      </c>
      <c r="D378" s="283">
        <v>2682</v>
      </c>
      <c r="E378" s="283">
        <v>198</v>
      </c>
      <c r="F378" s="283">
        <f>D378*E378</f>
        <v>531036</v>
      </c>
      <c r="G378" s="243"/>
      <c r="H378" s="243"/>
      <c r="I378" s="251"/>
      <c r="J378" s="252"/>
      <c r="K378" s="246"/>
      <c r="L378" s="247"/>
      <c r="M378" s="247"/>
      <c r="N378" s="254"/>
    </row>
    <row r="379" spans="1:14" x14ac:dyDescent="0.2">
      <c r="A379" s="281">
        <v>2.2000000000000002</v>
      </c>
      <c r="B379" s="273" t="s">
        <v>138</v>
      </c>
      <c r="C379" s="282" t="s">
        <v>39</v>
      </c>
      <c r="D379" s="283">
        <v>335.25</v>
      </c>
      <c r="E379" s="283">
        <v>940.5</v>
      </c>
      <c r="F379" s="283">
        <f t="shared" ref="F379:F382" si="22">D379*E379</f>
        <v>315302.625</v>
      </c>
      <c r="G379" s="243"/>
      <c r="H379" s="243"/>
      <c r="I379" s="251"/>
      <c r="J379" s="252"/>
      <c r="K379" s="246"/>
      <c r="L379" s="247"/>
      <c r="M379" s="247"/>
      <c r="N379" s="254"/>
    </row>
    <row r="380" spans="1:14" ht="24" x14ac:dyDescent="0.2">
      <c r="A380" s="281">
        <v>2.2999999999999998</v>
      </c>
      <c r="B380" s="273" t="s">
        <v>385</v>
      </c>
      <c r="C380" s="282" t="s">
        <v>39</v>
      </c>
      <c r="D380" s="283">
        <v>1609.2</v>
      </c>
      <c r="E380" s="283">
        <v>539.54999999999995</v>
      </c>
      <c r="F380" s="283">
        <f t="shared" si="22"/>
        <v>868243.86</v>
      </c>
      <c r="G380" s="243"/>
      <c r="H380" s="243"/>
      <c r="I380" s="251"/>
      <c r="J380" s="252"/>
      <c r="K380" s="246"/>
      <c r="L380" s="247"/>
      <c r="M380" s="247"/>
      <c r="N380" s="254"/>
    </row>
    <row r="381" spans="1:14" x14ac:dyDescent="0.2">
      <c r="A381" s="281">
        <v>2.4</v>
      </c>
      <c r="B381" s="273" t="s">
        <v>38</v>
      </c>
      <c r="C381" s="282" t="s">
        <v>39</v>
      </c>
      <c r="D381" s="283">
        <v>1341</v>
      </c>
      <c r="E381" s="283">
        <v>247.5</v>
      </c>
      <c r="F381" s="283">
        <f t="shared" si="22"/>
        <v>331897.5</v>
      </c>
      <c r="G381" s="243"/>
      <c r="H381" s="243"/>
      <c r="I381" s="251"/>
      <c r="J381" s="252"/>
      <c r="K381" s="246"/>
      <c r="L381" s="247"/>
      <c r="M381" s="247"/>
      <c r="N381" s="254"/>
    </row>
    <row r="382" spans="1:14" ht="24" x14ac:dyDescent="0.2">
      <c r="A382" s="281">
        <v>2.5</v>
      </c>
      <c r="B382" s="273" t="s">
        <v>309</v>
      </c>
      <c r="C382" s="282" t="s">
        <v>39</v>
      </c>
      <c r="D382" s="283">
        <v>804.6</v>
      </c>
      <c r="E382" s="283">
        <v>762.3</v>
      </c>
      <c r="F382" s="283">
        <f t="shared" si="22"/>
        <v>613346.57999999996</v>
      </c>
      <c r="G382" s="243"/>
      <c r="H382" s="243"/>
      <c r="I382" s="251"/>
      <c r="J382" s="252"/>
      <c r="K382" s="246"/>
      <c r="L382" s="247"/>
      <c r="M382" s="247"/>
      <c r="N382" s="254"/>
    </row>
    <row r="383" spans="1:14" x14ac:dyDescent="0.2">
      <c r="A383" s="281"/>
      <c r="B383" s="295" t="s">
        <v>34</v>
      </c>
      <c r="C383" s="296"/>
      <c r="D383" s="297"/>
      <c r="E383" s="297"/>
      <c r="F383" s="298">
        <f>SUM(F378:F382)</f>
        <v>2659826.5649999999</v>
      </c>
      <c r="G383" s="243"/>
      <c r="H383" s="243"/>
      <c r="I383" s="251"/>
      <c r="J383" s="252"/>
      <c r="K383" s="246"/>
      <c r="L383" s="247"/>
      <c r="M383" s="247"/>
      <c r="N383" s="254"/>
    </row>
    <row r="384" spans="1:14" x14ac:dyDescent="0.2">
      <c r="A384" s="294">
        <v>3</v>
      </c>
      <c r="B384" s="295" t="s">
        <v>310</v>
      </c>
      <c r="C384" s="282"/>
      <c r="D384" s="283"/>
      <c r="E384" s="283"/>
      <c r="F384" s="283"/>
      <c r="G384" s="243"/>
      <c r="H384" s="243"/>
      <c r="I384" s="251"/>
      <c r="J384" s="252"/>
      <c r="K384" s="246"/>
      <c r="L384" s="247"/>
      <c r="M384" s="247"/>
      <c r="N384" s="254"/>
    </row>
    <row r="385" spans="1:14" x14ac:dyDescent="0.2">
      <c r="A385" s="281">
        <v>3.1</v>
      </c>
      <c r="B385" s="273" t="s">
        <v>406</v>
      </c>
      <c r="C385" s="282" t="s">
        <v>67</v>
      </c>
      <c r="D385" s="283">
        <v>3911.25</v>
      </c>
      <c r="E385" s="283">
        <v>699.45383900000002</v>
      </c>
      <c r="F385" s="283">
        <f>D385*E385</f>
        <v>2735738.8277887502</v>
      </c>
      <c r="G385" s="243"/>
      <c r="H385" s="243"/>
      <c r="I385" s="251"/>
      <c r="J385" s="252"/>
      <c r="K385" s="246"/>
      <c r="L385" s="247"/>
      <c r="M385" s="247"/>
      <c r="N385" s="254"/>
    </row>
    <row r="386" spans="1:14" x14ac:dyDescent="0.2">
      <c r="A386" s="281"/>
      <c r="B386" s="295" t="s">
        <v>34</v>
      </c>
      <c r="C386" s="296"/>
      <c r="D386" s="297"/>
      <c r="E386" s="297"/>
      <c r="F386" s="298">
        <f>F385</f>
        <v>2735738.8277887502</v>
      </c>
      <c r="G386" s="243"/>
      <c r="H386" s="243"/>
      <c r="I386" s="251"/>
      <c r="J386" s="252"/>
      <c r="K386" s="246"/>
      <c r="L386" s="247"/>
      <c r="M386" s="247"/>
      <c r="N386" s="254"/>
    </row>
    <row r="387" spans="1:14" x14ac:dyDescent="0.2">
      <c r="A387" s="294">
        <v>4</v>
      </c>
      <c r="B387" s="295" t="s">
        <v>150</v>
      </c>
      <c r="C387" s="282"/>
      <c r="D387" s="283"/>
      <c r="E387" s="283"/>
      <c r="F387" s="283"/>
      <c r="G387" s="243"/>
      <c r="H387" s="243"/>
      <c r="I387" s="251"/>
      <c r="J387" s="252"/>
      <c r="K387" s="246"/>
      <c r="L387" s="247"/>
      <c r="M387" s="247"/>
      <c r="N387" s="254"/>
    </row>
    <row r="388" spans="1:14" ht="24" x14ac:dyDescent="0.2">
      <c r="A388" s="281">
        <v>4.01</v>
      </c>
      <c r="B388" s="273" t="s">
        <v>407</v>
      </c>
      <c r="C388" s="282" t="s">
        <v>67</v>
      </c>
      <c r="D388" s="283">
        <v>540</v>
      </c>
      <c r="E388" s="283">
        <v>3819.7367960000001</v>
      </c>
      <c r="F388" s="283">
        <f>D388*E388</f>
        <v>2062657.8698400001</v>
      </c>
      <c r="G388" s="243"/>
      <c r="H388" s="243"/>
      <c r="I388" s="251"/>
      <c r="J388" s="252"/>
      <c r="K388" s="246"/>
      <c r="L388" s="247"/>
      <c r="M388" s="247"/>
      <c r="N388" s="254"/>
    </row>
    <row r="389" spans="1:14" x14ac:dyDescent="0.2">
      <c r="A389" s="281"/>
      <c r="B389" s="295" t="s">
        <v>34</v>
      </c>
      <c r="C389" s="296"/>
      <c r="D389" s="297"/>
      <c r="E389" s="297"/>
      <c r="F389" s="298">
        <f>F388</f>
        <v>2062657.8698400001</v>
      </c>
      <c r="G389" s="243"/>
      <c r="H389" s="243"/>
      <c r="I389" s="251"/>
      <c r="J389" s="252"/>
      <c r="K389" s="246"/>
      <c r="L389" s="247"/>
      <c r="M389" s="247"/>
      <c r="N389" s="254"/>
    </row>
    <row r="390" spans="1:14" x14ac:dyDescent="0.2">
      <c r="A390" s="281"/>
      <c r="B390" s="295"/>
      <c r="C390" s="296"/>
      <c r="D390" s="297"/>
      <c r="E390" s="297"/>
      <c r="F390" s="298"/>
      <c r="G390" s="243"/>
      <c r="H390" s="243"/>
      <c r="I390" s="251"/>
      <c r="J390" s="252"/>
      <c r="K390" s="246"/>
      <c r="L390" s="247"/>
      <c r="M390" s="247"/>
      <c r="N390" s="254"/>
    </row>
    <row r="391" spans="1:14" x14ac:dyDescent="0.2">
      <c r="A391" s="294">
        <v>5</v>
      </c>
      <c r="B391" s="295" t="s">
        <v>380</v>
      </c>
      <c r="C391" s="282"/>
      <c r="D391" s="283"/>
      <c r="E391" s="283"/>
      <c r="F391" s="283"/>
      <c r="G391" s="243"/>
      <c r="H391" s="243"/>
      <c r="I391" s="251"/>
      <c r="J391" s="252"/>
      <c r="K391" s="246"/>
      <c r="L391" s="247"/>
      <c r="M391" s="247"/>
      <c r="N391" s="254"/>
    </row>
    <row r="392" spans="1:14" ht="36" x14ac:dyDescent="0.2">
      <c r="A392" s="281">
        <v>5.01</v>
      </c>
      <c r="B392" s="273" t="s">
        <v>408</v>
      </c>
      <c r="C392" s="282" t="s">
        <v>41</v>
      </c>
      <c r="D392" s="283">
        <v>6</v>
      </c>
      <c r="E392" s="283">
        <v>24942.139200000001</v>
      </c>
      <c r="F392" s="283">
        <f>D392*E392</f>
        <v>149652.8352</v>
      </c>
      <c r="G392" s="243"/>
      <c r="H392" s="243"/>
      <c r="I392" s="251"/>
      <c r="J392" s="252"/>
      <c r="K392" s="246"/>
      <c r="L392" s="247"/>
      <c r="M392" s="247"/>
      <c r="N392" s="254"/>
    </row>
    <row r="393" spans="1:14" x14ac:dyDescent="0.2">
      <c r="A393" s="281">
        <v>5.0199999999999996</v>
      </c>
      <c r="B393" s="273" t="s">
        <v>320</v>
      </c>
      <c r="C393" s="282" t="s">
        <v>41</v>
      </c>
      <c r="D393" s="283">
        <v>3</v>
      </c>
      <c r="E393" s="283">
        <v>12375</v>
      </c>
      <c r="F393" s="283">
        <f>D393*E393</f>
        <v>37125</v>
      </c>
      <c r="G393" s="243"/>
      <c r="H393" s="243"/>
      <c r="I393" s="251"/>
      <c r="J393" s="252"/>
      <c r="K393" s="246"/>
      <c r="L393" s="247"/>
      <c r="M393" s="247"/>
      <c r="N393" s="254"/>
    </row>
    <row r="394" spans="1:14" x14ac:dyDescent="0.2">
      <c r="A394" s="281"/>
      <c r="B394" s="295" t="s">
        <v>34</v>
      </c>
      <c r="C394" s="282"/>
      <c r="D394" s="283"/>
      <c r="E394" s="283"/>
      <c r="F394" s="298">
        <f>SUM(F392:F393)</f>
        <v>186777.8352</v>
      </c>
      <c r="G394" s="243"/>
      <c r="H394" s="243"/>
      <c r="I394" s="251"/>
      <c r="J394" s="252"/>
      <c r="K394" s="246"/>
      <c r="L394" s="247"/>
      <c r="M394" s="247"/>
      <c r="N394" s="254"/>
    </row>
    <row r="395" spans="1:14" x14ac:dyDescent="0.2">
      <c r="A395" s="249"/>
      <c r="B395" s="267" t="s">
        <v>199</v>
      </c>
      <c r="C395" s="241"/>
      <c r="D395" s="242"/>
      <c r="E395" s="242"/>
      <c r="F395" s="259">
        <f>F394+F389+F386+F383+F376+F373+F369+F366+F363+F356+F352+F349+F344+F341+F335+F331+F328+F321+F317+F314+F309+F306+F300+F296+F293+F286+F282+F276+F272+F269+F259+F239+F222+F189+F184+F181+F178+F169+F165+F161+F158+F154+F151+F144+F141+F134+F130+F127+F120+F116+F102+F88+F71+F54+F22+0.03</f>
        <v>66326492.084531255</v>
      </c>
      <c r="G395" s="243"/>
      <c r="H395" s="243"/>
      <c r="I395" s="251"/>
      <c r="J395" s="252"/>
      <c r="K395" s="246"/>
      <c r="L395" s="247"/>
      <c r="M395" s="247"/>
      <c r="N395" s="254"/>
    </row>
    <row r="396" spans="1:14" x14ac:dyDescent="0.2">
      <c r="A396" s="299"/>
      <c r="B396" s="300"/>
      <c r="C396" s="301"/>
      <c r="D396" s="302"/>
      <c r="E396" s="302"/>
      <c r="F396" s="303"/>
      <c r="G396" s="302"/>
      <c r="H396" s="302"/>
      <c r="I396" s="304"/>
      <c r="J396" s="305"/>
      <c r="K396" s="301"/>
      <c r="L396" s="302"/>
      <c r="M396" s="302"/>
      <c r="N396" s="254"/>
    </row>
    <row r="397" spans="1:14" x14ac:dyDescent="0.2">
      <c r="A397" s="299"/>
      <c r="B397" s="300"/>
      <c r="C397" s="301"/>
      <c r="D397" s="302"/>
      <c r="E397" s="302"/>
      <c r="F397" s="303"/>
      <c r="G397" s="302"/>
      <c r="H397" s="302"/>
      <c r="I397" s="304"/>
      <c r="J397" s="305"/>
      <c r="K397" s="301"/>
      <c r="L397" s="302"/>
      <c r="M397" s="302"/>
      <c r="N397" s="254"/>
    </row>
    <row r="398" spans="1:14" x14ac:dyDescent="0.2">
      <c r="A398" s="299"/>
      <c r="B398" s="300"/>
      <c r="C398" s="301"/>
      <c r="D398" s="302"/>
      <c r="E398" s="302"/>
      <c r="F398" s="303"/>
      <c r="G398" s="302"/>
      <c r="H398" s="302"/>
      <c r="I398" s="304"/>
      <c r="J398" s="305"/>
      <c r="K398" s="301"/>
      <c r="L398" s="302"/>
      <c r="M398" s="302"/>
      <c r="N398" s="254"/>
    </row>
    <row r="399" spans="1:14" x14ac:dyDescent="0.2">
      <c r="A399" s="299"/>
      <c r="B399" s="300"/>
      <c r="C399" s="301"/>
      <c r="D399" s="302"/>
      <c r="E399" s="302"/>
      <c r="F399" s="303"/>
      <c r="G399" s="302"/>
      <c r="H399" s="302"/>
      <c r="I399" s="304"/>
      <c r="J399" s="305"/>
      <c r="K399" s="301"/>
      <c r="L399" s="302"/>
      <c r="M399" s="302"/>
      <c r="N399" s="254"/>
    </row>
    <row r="400" spans="1:14" x14ac:dyDescent="0.2">
      <c r="A400" s="306"/>
      <c r="B400" s="306"/>
      <c r="C400" s="306"/>
      <c r="D400" s="306"/>
      <c r="E400" s="306"/>
      <c r="F400" s="306"/>
      <c r="G400" s="306"/>
      <c r="H400" s="306"/>
      <c r="I400" s="306"/>
      <c r="J400" s="306"/>
      <c r="K400" s="306"/>
      <c r="L400" s="306"/>
      <c r="M400" s="306"/>
      <c r="N400" s="254"/>
    </row>
    <row r="401" spans="1:14" x14ac:dyDescent="0.2">
      <c r="A401" s="306"/>
      <c r="B401" s="306"/>
      <c r="C401" s="306"/>
      <c r="D401" s="306"/>
      <c r="E401" s="306"/>
      <c r="F401" s="306"/>
      <c r="G401" s="306"/>
      <c r="H401" s="306"/>
      <c r="I401" s="306"/>
      <c r="J401" s="306"/>
      <c r="K401" s="306"/>
      <c r="L401" s="306"/>
      <c r="M401" s="306"/>
      <c r="N401" s="254"/>
    </row>
    <row r="402" spans="1:14" x14ac:dyDescent="0.2">
      <c r="A402" s="306"/>
      <c r="B402" s="306"/>
      <c r="C402" s="306"/>
      <c r="D402" s="306"/>
      <c r="E402" s="306"/>
      <c r="F402" s="306"/>
      <c r="G402" s="306"/>
      <c r="H402" s="306"/>
      <c r="I402" s="306"/>
      <c r="J402" s="306"/>
      <c r="K402" s="306"/>
      <c r="L402" s="306"/>
      <c r="M402" s="306"/>
      <c r="N402" s="254"/>
    </row>
    <row r="403" spans="1:14" x14ac:dyDescent="0.2">
      <c r="A403" s="306"/>
      <c r="B403" s="306"/>
      <c r="C403" s="306"/>
      <c r="D403" s="306"/>
      <c r="E403" s="306"/>
      <c r="F403" s="306"/>
      <c r="G403" s="306"/>
      <c r="H403" s="306"/>
      <c r="I403" s="306"/>
      <c r="J403" s="306"/>
      <c r="K403" s="306"/>
      <c r="L403" s="306"/>
      <c r="M403" s="306"/>
      <c r="N403" s="254"/>
    </row>
    <row r="404" spans="1:14" x14ac:dyDescent="0.2">
      <c r="A404" s="306"/>
      <c r="B404" s="306"/>
      <c r="C404" s="306"/>
      <c r="D404" s="306"/>
      <c r="E404" s="306"/>
      <c r="F404" s="306"/>
      <c r="G404" s="306"/>
      <c r="H404" s="306"/>
      <c r="I404" s="306"/>
      <c r="J404" s="306"/>
      <c r="K404" s="306"/>
      <c r="L404" s="306"/>
      <c r="M404" s="306"/>
      <c r="N404" s="254"/>
    </row>
    <row r="405" spans="1:14" x14ac:dyDescent="0.2">
      <c r="A405" s="306"/>
      <c r="B405" s="306"/>
      <c r="C405" s="306"/>
      <c r="D405" s="306"/>
      <c r="E405" s="306"/>
      <c r="F405" s="306"/>
      <c r="G405" s="306"/>
      <c r="H405" s="306"/>
      <c r="I405" s="306"/>
      <c r="J405" s="306"/>
      <c r="K405" s="306"/>
      <c r="L405" s="306"/>
      <c r="M405" s="306"/>
      <c r="N405" s="254"/>
    </row>
    <row r="406" spans="1:14" x14ac:dyDescent="0.2">
      <c r="A406" s="306"/>
      <c r="B406" s="306"/>
      <c r="C406" s="306"/>
      <c r="D406" s="306"/>
      <c r="E406" s="306"/>
      <c r="F406" s="306"/>
      <c r="G406" s="306"/>
      <c r="H406" s="306"/>
      <c r="I406" s="306"/>
      <c r="J406" s="306"/>
      <c r="K406" s="306"/>
      <c r="L406" s="306"/>
      <c r="M406" s="306"/>
      <c r="N406" s="254"/>
    </row>
    <row r="407" spans="1:14" x14ac:dyDescent="0.2">
      <c r="A407" s="306"/>
      <c r="B407" s="306"/>
      <c r="C407" s="306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254"/>
    </row>
    <row r="408" spans="1:14" x14ac:dyDescent="0.2">
      <c r="A408" s="306"/>
      <c r="B408" s="306"/>
      <c r="C408" s="306"/>
      <c r="D408" s="306"/>
      <c r="E408" s="306"/>
      <c r="F408" s="306"/>
      <c r="G408" s="306"/>
      <c r="H408" s="306"/>
      <c r="I408" s="306"/>
      <c r="J408" s="306"/>
      <c r="K408" s="306"/>
      <c r="L408" s="306"/>
      <c r="M408" s="306"/>
      <c r="N408" s="254"/>
    </row>
    <row r="409" spans="1:14" x14ac:dyDescent="0.2">
      <c r="A409" s="306"/>
      <c r="B409" s="306"/>
      <c r="C409" s="306"/>
      <c r="D409" s="306"/>
      <c r="E409" s="306"/>
      <c r="F409" s="306"/>
      <c r="G409" s="306"/>
      <c r="H409" s="306"/>
      <c r="I409" s="306"/>
      <c r="J409" s="306"/>
      <c r="K409" s="306"/>
      <c r="L409" s="306"/>
      <c r="M409" s="306"/>
      <c r="N409" s="254"/>
    </row>
    <row r="410" spans="1:14" x14ac:dyDescent="0.2">
      <c r="A410" s="306"/>
      <c r="B410" s="306"/>
      <c r="C410" s="306"/>
      <c r="D410" s="306"/>
      <c r="E410" s="306"/>
      <c r="F410" s="306"/>
      <c r="G410" s="306"/>
      <c r="H410" s="306"/>
      <c r="I410" s="306"/>
      <c r="J410" s="306"/>
      <c r="K410" s="306"/>
      <c r="L410" s="306"/>
      <c r="M410" s="306"/>
      <c r="N410" s="254"/>
    </row>
    <row r="411" spans="1:14" x14ac:dyDescent="0.2">
      <c r="A411" s="861" t="s">
        <v>411</v>
      </c>
      <c r="B411" s="861"/>
      <c r="C411" s="861"/>
      <c r="D411" s="861"/>
      <c r="E411" s="861"/>
      <c r="F411" s="861"/>
      <c r="G411" s="861"/>
      <c r="H411" s="861"/>
      <c r="I411" s="861"/>
      <c r="J411" s="861"/>
      <c r="K411" s="861"/>
      <c r="L411" s="861"/>
      <c r="M411" s="861"/>
      <c r="N411" s="307"/>
    </row>
    <row r="412" spans="1:14" x14ac:dyDescent="0.2">
      <c r="A412" s="850" t="s">
        <v>412</v>
      </c>
      <c r="B412" s="850"/>
      <c r="C412" s="850"/>
      <c r="D412" s="850"/>
      <c r="E412" s="850"/>
      <c r="F412" s="850"/>
      <c r="G412" s="851" t="s">
        <v>15</v>
      </c>
      <c r="H412" s="851"/>
      <c r="I412" s="851"/>
      <c r="J412" s="851"/>
      <c r="K412" s="852" t="s">
        <v>16</v>
      </c>
      <c r="L412" s="852"/>
      <c r="M412" s="852"/>
      <c r="N412" s="306"/>
    </row>
    <row r="413" spans="1:14" ht="21.75" x14ac:dyDescent="0.2">
      <c r="A413" s="308" t="s">
        <v>17</v>
      </c>
      <c r="B413" s="309" t="s">
        <v>18</v>
      </c>
      <c r="C413" s="309" t="s">
        <v>413</v>
      </c>
      <c r="D413" s="309" t="s">
        <v>20</v>
      </c>
      <c r="E413" s="309" t="s">
        <v>414</v>
      </c>
      <c r="F413" s="309" t="s">
        <v>22</v>
      </c>
      <c r="G413" s="310" t="s">
        <v>23</v>
      </c>
      <c r="H413" s="310" t="s">
        <v>24</v>
      </c>
      <c r="I413" s="310" t="s">
        <v>25</v>
      </c>
      <c r="J413" s="310" t="s">
        <v>26</v>
      </c>
      <c r="K413" s="311" t="s">
        <v>23</v>
      </c>
      <c r="L413" s="311" t="s">
        <v>24</v>
      </c>
      <c r="M413" s="311" t="s">
        <v>25</v>
      </c>
      <c r="N413" s="306"/>
    </row>
    <row r="414" spans="1:14" x14ac:dyDescent="0.2">
      <c r="A414" s="285" t="s">
        <v>415</v>
      </c>
      <c r="B414" s="312" t="s">
        <v>416</v>
      </c>
      <c r="C414" s="313"/>
      <c r="D414" s="314"/>
      <c r="E414" s="313"/>
      <c r="F414" s="313"/>
      <c r="G414" s="315"/>
      <c r="H414" s="315"/>
      <c r="I414" s="315"/>
      <c r="J414" s="315"/>
      <c r="K414" s="316"/>
      <c r="L414" s="316"/>
      <c r="M414" s="316"/>
      <c r="N414" s="306"/>
    </row>
    <row r="415" spans="1:14" x14ac:dyDescent="0.2">
      <c r="A415" s="249">
        <v>1</v>
      </c>
      <c r="B415" s="317" t="s">
        <v>417</v>
      </c>
      <c r="C415" s="313" t="s">
        <v>41</v>
      </c>
      <c r="D415" s="314">
        <v>3</v>
      </c>
      <c r="E415" s="318">
        <v>21240</v>
      </c>
      <c r="F415" s="318">
        <f>D415*E415</f>
        <v>63720</v>
      </c>
      <c r="G415" s="319">
        <v>3</v>
      </c>
      <c r="H415" s="319">
        <v>0</v>
      </c>
      <c r="I415" s="319">
        <f>G415+H415</f>
        <v>3</v>
      </c>
      <c r="J415" s="320">
        <f>I415/D415</f>
        <v>1</v>
      </c>
      <c r="K415" s="253">
        <f>G415*E415</f>
        <v>63720</v>
      </c>
      <c r="L415" s="253">
        <f>H415*E415</f>
        <v>0</v>
      </c>
      <c r="M415" s="253">
        <f>K415+L415</f>
        <v>63720</v>
      </c>
      <c r="N415" s="306"/>
    </row>
    <row r="416" spans="1:14" x14ac:dyDescent="0.2">
      <c r="A416" s="249">
        <v>1.02</v>
      </c>
      <c r="B416" s="317" t="s">
        <v>32</v>
      </c>
      <c r="C416" s="313" t="s">
        <v>29</v>
      </c>
      <c r="D416" s="314">
        <v>12</v>
      </c>
      <c r="E416" s="318">
        <v>50000</v>
      </c>
      <c r="F416" s="318">
        <f t="shared" ref="F416:F417" si="23">D416*E416</f>
        <v>600000</v>
      </c>
      <c r="G416" s="319">
        <v>9</v>
      </c>
      <c r="H416" s="319"/>
      <c r="I416" s="319">
        <f t="shared" ref="I416:I417" si="24">G416+H416</f>
        <v>9</v>
      </c>
      <c r="J416" s="320">
        <f t="shared" ref="J416:J417" si="25">I416/D416</f>
        <v>0.75</v>
      </c>
      <c r="K416" s="253">
        <f>G416*E416</f>
        <v>450000</v>
      </c>
      <c r="L416" s="253"/>
      <c r="M416" s="253">
        <f t="shared" ref="M416:M418" si="26">K416+L416</f>
        <v>450000</v>
      </c>
      <c r="N416" s="306"/>
    </row>
    <row r="417" spans="1:14" ht="24" x14ac:dyDescent="0.2">
      <c r="A417" s="258">
        <v>1.03</v>
      </c>
      <c r="B417" s="266" t="s">
        <v>418</v>
      </c>
      <c r="C417" s="321" t="s">
        <v>29</v>
      </c>
      <c r="D417" s="314">
        <v>12</v>
      </c>
      <c r="E417" s="322">
        <v>28103.85083333333</v>
      </c>
      <c r="F417" s="318">
        <f t="shared" si="23"/>
        <v>337246.20999999996</v>
      </c>
      <c r="G417" s="319">
        <v>9</v>
      </c>
      <c r="H417" s="319"/>
      <c r="I417" s="319">
        <f t="shared" si="24"/>
        <v>9</v>
      </c>
      <c r="J417" s="320">
        <f t="shared" si="25"/>
        <v>0.75</v>
      </c>
      <c r="K417" s="253">
        <f t="shared" ref="K417" si="27">G417*E417</f>
        <v>252934.65749999997</v>
      </c>
      <c r="L417" s="253">
        <f t="shared" ref="L417" si="28">H417*E417</f>
        <v>0</v>
      </c>
      <c r="M417" s="253">
        <f t="shared" si="26"/>
        <v>252934.65749999997</v>
      </c>
      <c r="N417" s="306"/>
    </row>
    <row r="418" spans="1:14" x14ac:dyDescent="0.2">
      <c r="A418" s="249"/>
      <c r="B418" s="267" t="s">
        <v>251</v>
      </c>
      <c r="C418" s="321"/>
      <c r="D418" s="314"/>
      <c r="E418" s="322"/>
      <c r="F418" s="323">
        <f>SUM(F415:F417)</f>
        <v>1000966.21</v>
      </c>
      <c r="G418" s="319"/>
      <c r="H418" s="319"/>
      <c r="I418" s="319"/>
      <c r="J418" s="320"/>
      <c r="K418" s="324">
        <f>SUM(K415:K417)</f>
        <v>766654.65749999997</v>
      </c>
      <c r="L418" s="325">
        <f>SUM(L415:L417)</f>
        <v>0</v>
      </c>
      <c r="M418" s="324">
        <f t="shared" si="26"/>
        <v>766654.65749999997</v>
      </c>
      <c r="N418" s="306"/>
    </row>
    <row r="419" spans="1:14" ht="24" x14ac:dyDescent="0.2">
      <c r="A419" s="285" t="s">
        <v>419</v>
      </c>
      <c r="B419" s="239" t="s">
        <v>302</v>
      </c>
      <c r="C419" s="321"/>
      <c r="D419" s="314"/>
      <c r="E419" s="242"/>
      <c r="F419" s="326"/>
      <c r="G419" s="319"/>
      <c r="H419" s="319"/>
      <c r="I419" s="327"/>
      <c r="J419" s="328"/>
      <c r="K419" s="253"/>
      <c r="L419" s="325"/>
      <c r="M419" s="325"/>
      <c r="N419" s="306"/>
    </row>
    <row r="420" spans="1:14" x14ac:dyDescent="0.2">
      <c r="A420" s="285">
        <v>1</v>
      </c>
      <c r="B420" s="329" t="s">
        <v>420</v>
      </c>
      <c r="C420" s="321"/>
      <c r="D420" s="314"/>
      <c r="E420" s="242"/>
      <c r="F420" s="326"/>
      <c r="G420" s="319"/>
      <c r="H420" s="319"/>
      <c r="I420" s="327"/>
      <c r="J420" s="328"/>
      <c r="K420" s="253"/>
      <c r="L420" s="247"/>
      <c r="M420" s="247"/>
      <c r="N420" s="306"/>
    </row>
    <row r="421" spans="1:14" ht="24" x14ac:dyDescent="0.2">
      <c r="A421" s="258">
        <v>1.01</v>
      </c>
      <c r="B421" s="240" t="s">
        <v>421</v>
      </c>
      <c r="C421" s="321" t="s">
        <v>67</v>
      </c>
      <c r="D421" s="314">
        <v>2730</v>
      </c>
      <c r="E421" s="242">
        <v>8508.58</v>
      </c>
      <c r="F421" s="330">
        <f>D421*E421</f>
        <v>23228423.399999999</v>
      </c>
      <c r="G421" s="319">
        <v>1629.8</v>
      </c>
      <c r="H421" s="319"/>
      <c r="I421" s="319">
        <f>G421+H421</f>
        <v>1629.8</v>
      </c>
      <c r="J421" s="320">
        <f t="shared" ref="J421" si="29">I421/D421</f>
        <v>0.59699633699633703</v>
      </c>
      <c r="K421" s="253">
        <f>G421*E421</f>
        <v>13867283.684</v>
      </c>
      <c r="L421" s="253">
        <f>H421*E421</f>
        <v>0</v>
      </c>
      <c r="M421" s="253">
        <f t="shared" ref="M421" si="30">K421+L421</f>
        <v>13867283.684</v>
      </c>
      <c r="N421" s="306"/>
    </row>
    <row r="422" spans="1:14" x14ac:dyDescent="0.2">
      <c r="A422" s="285">
        <v>2</v>
      </c>
      <c r="B422" s="329" t="s">
        <v>422</v>
      </c>
      <c r="C422" s="321"/>
      <c r="D422" s="314"/>
      <c r="E422" s="242"/>
      <c r="F422" s="330"/>
      <c r="G422" s="319"/>
      <c r="H422" s="319"/>
      <c r="I422" s="319"/>
      <c r="J422" s="320"/>
      <c r="K422" s="253"/>
      <c r="L422" s="253"/>
      <c r="M422" s="253"/>
      <c r="N422" s="306"/>
    </row>
    <row r="423" spans="1:14" ht="24" x14ac:dyDescent="0.2">
      <c r="A423" s="258">
        <v>2</v>
      </c>
      <c r="B423" s="263" t="s">
        <v>423</v>
      </c>
      <c r="C423" s="321" t="s">
        <v>67</v>
      </c>
      <c r="D423" s="314">
        <v>2730</v>
      </c>
      <c r="E423" s="242">
        <v>107</v>
      </c>
      <c r="F423" s="330">
        <f>D423*E423</f>
        <v>292110</v>
      </c>
      <c r="G423" s="319">
        <v>1629.8</v>
      </c>
      <c r="H423" s="319"/>
      <c r="I423" s="319">
        <f t="shared" ref="I423" si="31">G423+H423</f>
        <v>1629.8</v>
      </c>
      <c r="J423" s="320">
        <f t="shared" ref="J423" si="32">I423/D423</f>
        <v>0.59699633699633703</v>
      </c>
      <c r="K423" s="253">
        <f t="shared" ref="K423" si="33">G423*E423</f>
        <v>174388.6</v>
      </c>
      <c r="L423" s="253">
        <f>H423*E423</f>
        <v>0</v>
      </c>
      <c r="M423" s="253">
        <f t="shared" ref="M423" si="34">K423+L423</f>
        <v>174388.6</v>
      </c>
      <c r="N423" s="306"/>
    </row>
    <row r="424" spans="1:14" x14ac:dyDescent="0.2">
      <c r="A424" s="285"/>
      <c r="B424" s="329" t="s">
        <v>251</v>
      </c>
      <c r="C424" s="321"/>
      <c r="D424" s="314"/>
      <c r="E424" s="242"/>
      <c r="F424" s="331">
        <f>SUM(F421:F422)</f>
        <v>23228423.399999999</v>
      </c>
      <c r="G424" s="319"/>
      <c r="H424" s="319"/>
      <c r="I424" s="319"/>
      <c r="J424" s="320"/>
      <c r="K424" s="324">
        <f>SUM(K421:K423)</f>
        <v>14041672.284</v>
      </c>
      <c r="L424" s="324">
        <f>SUM(L421:L423)</f>
        <v>0</v>
      </c>
      <c r="M424" s="324">
        <f>SUM(M421:M423)</f>
        <v>14041672.284</v>
      </c>
      <c r="N424" s="306"/>
    </row>
    <row r="425" spans="1:14" ht="36" x14ac:dyDescent="0.2">
      <c r="A425" s="285" t="s">
        <v>424</v>
      </c>
      <c r="B425" s="329" t="s">
        <v>425</v>
      </c>
      <c r="C425" s="321"/>
      <c r="D425" s="314"/>
      <c r="E425" s="242"/>
      <c r="F425" s="330"/>
      <c r="G425" s="319"/>
      <c r="H425" s="319"/>
      <c r="I425" s="319"/>
      <c r="J425" s="320"/>
      <c r="K425" s="253"/>
      <c r="L425" s="253"/>
      <c r="M425" s="253"/>
      <c r="N425" s="306"/>
    </row>
    <row r="426" spans="1:14" x14ac:dyDescent="0.2">
      <c r="A426" s="285">
        <v>1</v>
      </c>
      <c r="B426" s="329" t="s">
        <v>420</v>
      </c>
      <c r="C426" s="321"/>
      <c r="D426" s="314"/>
      <c r="E426" s="242"/>
      <c r="F426" s="330"/>
      <c r="G426" s="319"/>
      <c r="H426" s="319"/>
      <c r="I426" s="319"/>
      <c r="J426" s="320"/>
      <c r="K426" s="253"/>
      <c r="L426" s="253"/>
      <c r="M426" s="253"/>
      <c r="N426" s="306"/>
    </row>
    <row r="427" spans="1:14" ht="24" x14ac:dyDescent="0.2">
      <c r="A427" s="258">
        <v>1.01</v>
      </c>
      <c r="B427" s="263" t="s">
        <v>426</v>
      </c>
      <c r="C427" s="321" t="s">
        <v>67</v>
      </c>
      <c r="D427" s="314">
        <v>3003</v>
      </c>
      <c r="E427" s="242">
        <v>1103.2438300811602</v>
      </c>
      <c r="F427" s="330">
        <f>D427*E427</f>
        <v>3313041.2217337242</v>
      </c>
      <c r="G427" s="319">
        <v>1186.5</v>
      </c>
      <c r="H427" s="319">
        <v>1750</v>
      </c>
      <c r="I427" s="319">
        <f>G427+H427</f>
        <v>2936.5</v>
      </c>
      <c r="J427" s="320">
        <f t="shared" ref="J427" si="35">I427/D427</f>
        <v>0.97785547785547788</v>
      </c>
      <c r="K427" s="253">
        <f>G427*E427</f>
        <v>1308998.8043912966</v>
      </c>
      <c r="L427" s="253">
        <f>H427*E427</f>
        <v>1930676.7026420303</v>
      </c>
      <c r="M427" s="253">
        <f t="shared" ref="M427" si="36">K427+L427</f>
        <v>3239675.5070333267</v>
      </c>
      <c r="N427" s="306"/>
    </row>
    <row r="428" spans="1:14" x14ac:dyDescent="0.2">
      <c r="A428" s="285">
        <v>2</v>
      </c>
      <c r="B428" s="329" t="s">
        <v>422</v>
      </c>
      <c r="C428" s="321"/>
      <c r="D428" s="314"/>
      <c r="E428" s="242"/>
      <c r="F428" s="330"/>
      <c r="G428" s="319"/>
      <c r="H428" s="319"/>
      <c r="I428" s="319"/>
      <c r="J428" s="320"/>
      <c r="K428" s="253"/>
      <c r="L428" s="253"/>
      <c r="M428" s="253"/>
      <c r="N428" s="306"/>
    </row>
    <row r="429" spans="1:14" ht="24" x14ac:dyDescent="0.2">
      <c r="A429" s="258">
        <v>2</v>
      </c>
      <c r="B429" s="263" t="s">
        <v>427</v>
      </c>
      <c r="C429" s="321" t="s">
        <v>67</v>
      </c>
      <c r="D429" s="314">
        <v>3003</v>
      </c>
      <c r="E429" s="242">
        <v>65</v>
      </c>
      <c r="F429" s="330">
        <f>D429*E429</f>
        <v>195195</v>
      </c>
      <c r="G429" s="319">
        <v>1186.5</v>
      </c>
      <c r="H429" s="319">
        <v>1750</v>
      </c>
      <c r="I429" s="319">
        <f>G429+H429</f>
        <v>2936.5</v>
      </c>
      <c r="J429" s="320">
        <f t="shared" ref="J429:J431" si="37">I429/D429</f>
        <v>0.97785547785547788</v>
      </c>
      <c r="K429" s="253">
        <f>G429*E429</f>
        <v>77122.5</v>
      </c>
      <c r="L429" s="253">
        <f>H429*E429</f>
        <v>113750</v>
      </c>
      <c r="M429" s="253">
        <f t="shared" ref="M429:M431" si="38">K429+L429</f>
        <v>190872.5</v>
      </c>
      <c r="N429" s="306"/>
    </row>
    <row r="430" spans="1:14" x14ac:dyDescent="0.2">
      <c r="A430" s="285">
        <v>3</v>
      </c>
      <c r="B430" s="329" t="s">
        <v>428</v>
      </c>
      <c r="C430" s="321"/>
      <c r="D430" s="314"/>
      <c r="E430" s="242"/>
      <c r="F430" s="330"/>
      <c r="G430" s="319"/>
      <c r="H430" s="319"/>
      <c r="I430" s="319"/>
      <c r="J430" s="320"/>
      <c r="K430" s="253"/>
      <c r="L430" s="253"/>
      <c r="M430" s="253"/>
      <c r="N430" s="306"/>
    </row>
    <row r="431" spans="1:14" x14ac:dyDescent="0.2">
      <c r="A431" s="258">
        <v>3.01</v>
      </c>
      <c r="B431" s="263" t="s">
        <v>429</v>
      </c>
      <c r="C431" s="321" t="s">
        <v>67</v>
      </c>
      <c r="D431" s="314">
        <v>15.15</v>
      </c>
      <c r="E431" s="242">
        <v>7309.4523762376239</v>
      </c>
      <c r="F431" s="330">
        <f>D431*E431</f>
        <v>110738.2035</v>
      </c>
      <c r="G431" s="319">
        <v>15.15</v>
      </c>
      <c r="H431" s="319">
        <v>0</v>
      </c>
      <c r="I431" s="319">
        <v>15.15</v>
      </c>
      <c r="J431" s="320">
        <f t="shared" si="37"/>
        <v>1</v>
      </c>
      <c r="K431" s="253">
        <f>G431*E431</f>
        <v>110738.2035</v>
      </c>
      <c r="L431" s="253">
        <f>H431*E431</f>
        <v>0</v>
      </c>
      <c r="M431" s="253">
        <f t="shared" si="38"/>
        <v>110738.2035</v>
      </c>
      <c r="N431" s="306"/>
    </row>
    <row r="432" spans="1:14" x14ac:dyDescent="0.2">
      <c r="A432" s="285"/>
      <c r="B432" s="329" t="s">
        <v>251</v>
      </c>
      <c r="C432" s="321"/>
      <c r="D432" s="314"/>
      <c r="E432" s="242"/>
      <c r="F432" s="331">
        <f>SUM(F427:F431)</f>
        <v>3618974.4252337241</v>
      </c>
      <c r="G432" s="319"/>
      <c r="H432" s="319"/>
      <c r="I432" s="319"/>
      <c r="J432" s="320"/>
      <c r="K432" s="324">
        <f>SUM(K427:K431)</f>
        <v>1496859.5078912966</v>
      </c>
      <c r="L432" s="324">
        <f>SUM(L427:L431)</f>
        <v>2044426.7026420303</v>
      </c>
      <c r="M432" s="324">
        <f>SUM(M427:M431)</f>
        <v>3541286.2105333265</v>
      </c>
      <c r="N432" s="306"/>
    </row>
    <row r="433" spans="1:14" ht="24" x14ac:dyDescent="0.2">
      <c r="A433" s="285" t="s">
        <v>398</v>
      </c>
      <c r="B433" s="329" t="s">
        <v>430</v>
      </c>
      <c r="C433" s="321"/>
      <c r="D433" s="314"/>
      <c r="E433" s="242"/>
      <c r="F433" s="330"/>
      <c r="G433" s="319"/>
      <c r="H433" s="319"/>
      <c r="I433" s="319"/>
      <c r="J433" s="320"/>
      <c r="K433" s="253"/>
      <c r="L433" s="253"/>
      <c r="M433" s="253"/>
      <c r="N433" s="306"/>
    </row>
    <row r="434" spans="1:14" x14ac:dyDescent="0.2">
      <c r="A434" s="285">
        <v>1</v>
      </c>
      <c r="B434" s="329" t="s">
        <v>420</v>
      </c>
      <c r="C434" s="321"/>
      <c r="D434" s="314"/>
      <c r="E434" s="242"/>
      <c r="F434" s="330"/>
      <c r="G434" s="319"/>
      <c r="H434" s="319"/>
      <c r="I434" s="319"/>
      <c r="J434" s="320"/>
      <c r="K434" s="253"/>
      <c r="L434" s="253"/>
      <c r="M434" s="253"/>
      <c r="N434" s="306"/>
    </row>
    <row r="435" spans="1:14" ht="24" x14ac:dyDescent="0.2">
      <c r="A435" s="258">
        <v>1.01</v>
      </c>
      <c r="B435" s="263" t="s">
        <v>431</v>
      </c>
      <c r="C435" s="321" t="s">
        <v>67</v>
      </c>
      <c r="D435" s="314">
        <v>5428.5</v>
      </c>
      <c r="E435" s="242">
        <v>2170.976647556553</v>
      </c>
      <c r="F435" s="330">
        <f>D435*E435</f>
        <v>11785146.731260749</v>
      </c>
      <c r="G435" s="319">
        <v>1500</v>
      </c>
      <c r="H435" s="319">
        <v>3800</v>
      </c>
      <c r="I435" s="319">
        <f t="shared" ref="I435" si="39">G435+H435</f>
        <v>5300</v>
      </c>
      <c r="J435" s="320">
        <f t="shared" ref="J435" si="40">I435/D435</f>
        <v>0.97632863590310404</v>
      </c>
      <c r="K435" s="253">
        <f>G435*E435</f>
        <v>3256464.9713348295</v>
      </c>
      <c r="L435" s="253">
        <f>H435*E435</f>
        <v>8249711.2607149016</v>
      </c>
      <c r="M435" s="253">
        <f t="shared" ref="M435" si="41">K435+L435</f>
        <v>11506176.232049732</v>
      </c>
      <c r="N435" s="306"/>
    </row>
    <row r="436" spans="1:14" x14ac:dyDescent="0.2">
      <c r="A436" s="285">
        <v>2</v>
      </c>
      <c r="B436" s="329" t="s">
        <v>422</v>
      </c>
      <c r="C436" s="321"/>
      <c r="D436" s="314"/>
      <c r="E436" s="242"/>
      <c r="F436" s="330"/>
      <c r="G436" s="319"/>
      <c r="H436" s="319"/>
      <c r="I436" s="319"/>
      <c r="J436" s="320"/>
      <c r="K436" s="253"/>
      <c r="L436" s="253"/>
      <c r="M436" s="253"/>
      <c r="N436" s="306"/>
    </row>
    <row r="437" spans="1:14" ht="24" x14ac:dyDescent="0.2">
      <c r="A437" s="258">
        <v>2</v>
      </c>
      <c r="B437" s="263" t="s">
        <v>432</v>
      </c>
      <c r="C437" s="321" t="s">
        <v>67</v>
      </c>
      <c r="D437" s="314">
        <v>5428.5</v>
      </c>
      <c r="E437" s="242">
        <v>70</v>
      </c>
      <c r="F437" s="330">
        <f>D437*E437</f>
        <v>379995</v>
      </c>
      <c r="G437" s="319">
        <v>1500</v>
      </c>
      <c r="H437" s="319">
        <v>3800</v>
      </c>
      <c r="I437" s="319">
        <f t="shared" ref="I437" si="42">G437+H437</f>
        <v>5300</v>
      </c>
      <c r="J437" s="320">
        <f t="shared" ref="J437:J439" si="43">I437/D437</f>
        <v>0.97632863590310404</v>
      </c>
      <c r="K437" s="253">
        <f t="shared" ref="K437:K439" si="44">G437*E437</f>
        <v>105000</v>
      </c>
      <c r="L437" s="253">
        <f>H437*E437</f>
        <v>266000</v>
      </c>
      <c r="M437" s="253">
        <f t="shared" ref="M437:M439" si="45">K437+L437</f>
        <v>371000</v>
      </c>
      <c r="N437" s="306"/>
    </row>
    <row r="438" spans="1:14" x14ac:dyDescent="0.2">
      <c r="A438" s="285">
        <v>3</v>
      </c>
      <c r="B438" s="329" t="s">
        <v>428</v>
      </c>
      <c r="C438" s="321"/>
      <c r="D438" s="314"/>
      <c r="E438" s="242"/>
      <c r="F438" s="330"/>
      <c r="G438" s="319"/>
      <c r="H438" s="319"/>
      <c r="I438" s="319"/>
      <c r="J438" s="320"/>
      <c r="K438" s="253"/>
      <c r="L438" s="253"/>
      <c r="M438" s="253"/>
      <c r="N438" s="306"/>
    </row>
    <row r="439" spans="1:14" x14ac:dyDescent="0.2">
      <c r="A439" s="258">
        <v>3.01</v>
      </c>
      <c r="B439" s="263" t="s">
        <v>433</v>
      </c>
      <c r="C439" s="321" t="s">
        <v>67</v>
      </c>
      <c r="D439" s="314">
        <v>136.36000000000001</v>
      </c>
      <c r="E439" s="242">
        <v>11296.038122772277</v>
      </c>
      <c r="F439" s="330">
        <f>D439*E439</f>
        <v>1540327.7584212278</v>
      </c>
      <c r="G439" s="319">
        <v>136.36000000000001</v>
      </c>
      <c r="H439" s="319">
        <v>0</v>
      </c>
      <c r="I439" s="319">
        <v>136.36000000000001</v>
      </c>
      <c r="J439" s="320">
        <f t="shared" si="43"/>
        <v>1</v>
      </c>
      <c r="K439" s="253">
        <f t="shared" si="44"/>
        <v>1540327.7584212278</v>
      </c>
      <c r="L439" s="253">
        <f>H439*E439</f>
        <v>0</v>
      </c>
      <c r="M439" s="253">
        <f t="shared" si="45"/>
        <v>1540327.7584212278</v>
      </c>
      <c r="N439" s="306"/>
    </row>
    <row r="440" spans="1:14" x14ac:dyDescent="0.2">
      <c r="A440" s="285"/>
      <c r="B440" s="329" t="s">
        <v>251</v>
      </c>
      <c r="C440" s="321"/>
      <c r="D440" s="314"/>
      <c r="E440" s="242"/>
      <c r="F440" s="331">
        <f>SUM(F435:F439)</f>
        <v>13705469.489681976</v>
      </c>
      <c r="G440" s="319"/>
      <c r="H440" s="319"/>
      <c r="I440" s="319"/>
      <c r="J440" s="320"/>
      <c r="K440" s="324">
        <f>SUM(K435:K439)</f>
        <v>4901792.7297560573</v>
      </c>
      <c r="L440" s="324">
        <f>SUM(L435:L439)</f>
        <v>8515711.2607149016</v>
      </c>
      <c r="M440" s="324">
        <f>SUM(M435:M439)</f>
        <v>13417503.990470959</v>
      </c>
      <c r="N440" s="332"/>
    </row>
    <row r="441" spans="1:14" x14ac:dyDescent="0.2">
      <c r="A441" s="285" t="s">
        <v>404</v>
      </c>
      <c r="B441" s="329" t="s">
        <v>434</v>
      </c>
      <c r="C441" s="321"/>
      <c r="D441" s="314"/>
      <c r="E441" s="242"/>
      <c r="F441" s="330"/>
      <c r="G441" s="319"/>
      <c r="H441" s="319"/>
      <c r="I441" s="319"/>
      <c r="J441" s="320"/>
      <c r="K441" s="253"/>
      <c r="L441" s="253"/>
      <c r="M441" s="253"/>
      <c r="N441" s="306"/>
    </row>
    <row r="442" spans="1:14" x14ac:dyDescent="0.2">
      <c r="A442" s="285">
        <v>1</v>
      </c>
      <c r="B442" s="329" t="s">
        <v>420</v>
      </c>
      <c r="C442" s="321"/>
      <c r="D442" s="314"/>
      <c r="E442" s="242"/>
      <c r="F442" s="330"/>
      <c r="G442" s="319"/>
      <c r="H442" s="319"/>
      <c r="I442" s="319"/>
      <c r="J442" s="320"/>
      <c r="K442" s="253"/>
      <c r="L442" s="253"/>
      <c r="M442" s="253"/>
      <c r="N442" s="306"/>
    </row>
    <row r="443" spans="1:14" ht="24" x14ac:dyDescent="0.2">
      <c r="A443" s="258">
        <v>1.01</v>
      </c>
      <c r="B443" s="263" t="s">
        <v>435</v>
      </c>
      <c r="C443" s="321" t="s">
        <v>67</v>
      </c>
      <c r="D443" s="314">
        <v>4016.25</v>
      </c>
      <c r="E443" s="242">
        <v>1135.5208748057328</v>
      </c>
      <c r="F443" s="330">
        <f>D443*E443</f>
        <v>4560535.7134385239</v>
      </c>
      <c r="G443" s="319">
        <v>1500</v>
      </c>
      <c r="H443" s="319">
        <v>2300</v>
      </c>
      <c r="I443" s="319">
        <f t="shared" ref="I443" si="46">G443+H443</f>
        <v>3800</v>
      </c>
      <c r="J443" s="320">
        <f t="shared" ref="J443" si="47">I443/D443</f>
        <v>0.94615624027388734</v>
      </c>
      <c r="K443" s="253">
        <f t="shared" ref="K443" si="48">G443*E443</f>
        <v>1703281.3122085992</v>
      </c>
      <c r="L443" s="253">
        <f>H443*E443</f>
        <v>2611698.0120531856</v>
      </c>
      <c r="M443" s="253">
        <f t="shared" ref="M443" si="49">K443+L443</f>
        <v>4314979.3242617846</v>
      </c>
      <c r="N443" s="306"/>
    </row>
    <row r="444" spans="1:14" x14ac:dyDescent="0.2">
      <c r="A444" s="285">
        <v>2</v>
      </c>
      <c r="B444" s="329" t="s">
        <v>422</v>
      </c>
      <c r="C444" s="321"/>
      <c r="D444" s="314"/>
      <c r="E444" s="242"/>
      <c r="F444" s="330"/>
      <c r="G444" s="319"/>
      <c r="H444" s="319"/>
      <c r="I444" s="319"/>
      <c r="J444" s="320"/>
      <c r="K444" s="253"/>
      <c r="L444" s="253"/>
      <c r="M444" s="253"/>
      <c r="N444" s="306"/>
    </row>
    <row r="445" spans="1:14" ht="24" x14ac:dyDescent="0.2">
      <c r="A445" s="258">
        <v>2</v>
      </c>
      <c r="B445" s="263" t="s">
        <v>427</v>
      </c>
      <c r="C445" s="321" t="s">
        <v>67</v>
      </c>
      <c r="D445" s="314">
        <v>4016.25</v>
      </c>
      <c r="E445" s="242">
        <v>65</v>
      </c>
      <c r="F445" s="330">
        <f>D445*E445</f>
        <v>261056.25</v>
      </c>
      <c r="G445" s="319">
        <v>1500</v>
      </c>
      <c r="H445" s="319">
        <v>2300</v>
      </c>
      <c r="I445" s="319">
        <f t="shared" ref="I445" si="50">G445+H445</f>
        <v>3800</v>
      </c>
      <c r="J445" s="320">
        <f t="shared" ref="J445:J447" si="51">I445/D445</f>
        <v>0.94615624027388734</v>
      </c>
      <c r="K445" s="253">
        <f>G445*E445</f>
        <v>97500</v>
      </c>
      <c r="L445" s="253">
        <f>H445*E445</f>
        <v>149500</v>
      </c>
      <c r="M445" s="253">
        <f t="shared" ref="M445" si="52">K445+L445</f>
        <v>247000</v>
      </c>
      <c r="N445" s="306"/>
    </row>
    <row r="446" spans="1:14" x14ac:dyDescent="0.2">
      <c r="A446" s="285">
        <v>3</v>
      </c>
      <c r="B446" s="329" t="s">
        <v>428</v>
      </c>
      <c r="C446" s="321"/>
      <c r="D446" s="314"/>
      <c r="E446" s="242"/>
      <c r="F446" s="330"/>
      <c r="G446" s="319"/>
      <c r="H446" s="319"/>
      <c r="I446" s="319"/>
      <c r="J446" s="320"/>
      <c r="K446" s="253"/>
      <c r="L446" s="253"/>
      <c r="M446" s="253"/>
      <c r="N446" s="306"/>
    </row>
    <row r="447" spans="1:14" x14ac:dyDescent="0.2">
      <c r="A447" s="258">
        <v>3.01</v>
      </c>
      <c r="B447" s="263" t="s">
        <v>429</v>
      </c>
      <c r="C447" s="321" t="s">
        <v>67</v>
      </c>
      <c r="D447" s="314">
        <v>30.3</v>
      </c>
      <c r="E447" s="242">
        <v>7309.4523762376239</v>
      </c>
      <c r="F447" s="330">
        <f>D447*E447</f>
        <v>221476.40700000001</v>
      </c>
      <c r="G447" s="319">
        <v>30.3</v>
      </c>
      <c r="H447" s="319">
        <v>0</v>
      </c>
      <c r="I447" s="319">
        <v>30.3</v>
      </c>
      <c r="J447" s="320">
        <f t="shared" si="51"/>
        <v>1</v>
      </c>
      <c r="K447" s="253">
        <f t="shared" ref="K447" si="53">G447*E447</f>
        <v>221476.40700000001</v>
      </c>
      <c r="L447" s="253">
        <f>H447*E447</f>
        <v>0</v>
      </c>
      <c r="M447" s="253">
        <f t="shared" ref="M447" si="54">K447+L447</f>
        <v>221476.40700000001</v>
      </c>
      <c r="N447" s="306"/>
    </row>
    <row r="448" spans="1:14" x14ac:dyDescent="0.2">
      <c r="A448" s="285"/>
      <c r="B448" s="329" t="s">
        <v>251</v>
      </c>
      <c r="C448" s="321"/>
      <c r="D448" s="314"/>
      <c r="E448" s="242"/>
      <c r="F448" s="331">
        <f>SUM(F443:F447)</f>
        <v>5043068.3704385236</v>
      </c>
      <c r="G448" s="319"/>
      <c r="H448" s="319"/>
      <c r="I448" s="319"/>
      <c r="J448" s="320"/>
      <c r="K448" s="324">
        <f>SUM(K443:K447)</f>
        <v>2022257.7192085991</v>
      </c>
      <c r="L448" s="324">
        <f>SUM(L443:L447)</f>
        <v>2761198.0120531856</v>
      </c>
      <c r="M448" s="324">
        <f>SUM(M443:M447)</f>
        <v>4783455.7312617842</v>
      </c>
      <c r="N448" s="306"/>
    </row>
    <row r="449" spans="1:14" ht="24" x14ac:dyDescent="0.2">
      <c r="A449" s="285" t="s">
        <v>409</v>
      </c>
      <c r="B449" s="329" t="s">
        <v>436</v>
      </c>
      <c r="C449" s="321"/>
      <c r="D449" s="314"/>
      <c r="E449" s="242"/>
      <c r="F449" s="330"/>
      <c r="G449" s="319"/>
      <c r="H449" s="319"/>
      <c r="I449" s="319"/>
      <c r="J449" s="320"/>
      <c r="K449" s="253"/>
      <c r="L449" s="253"/>
      <c r="M449" s="253"/>
      <c r="N449" s="306"/>
    </row>
    <row r="450" spans="1:14" x14ac:dyDescent="0.2">
      <c r="A450" s="285">
        <v>1</v>
      </c>
      <c r="B450" s="329" t="s">
        <v>420</v>
      </c>
      <c r="C450" s="321"/>
      <c r="D450" s="314"/>
      <c r="E450" s="242"/>
      <c r="F450" s="330"/>
      <c r="G450" s="319"/>
      <c r="H450" s="319"/>
      <c r="I450" s="319"/>
      <c r="J450" s="320"/>
      <c r="K450" s="253"/>
      <c r="L450" s="253"/>
      <c r="M450" s="253"/>
      <c r="N450" s="306"/>
    </row>
    <row r="451" spans="1:14" ht="24" x14ac:dyDescent="0.2">
      <c r="A451" s="258">
        <v>1.01</v>
      </c>
      <c r="B451" s="263" t="s">
        <v>437</v>
      </c>
      <c r="C451" s="321" t="s">
        <v>67</v>
      </c>
      <c r="D451" s="314">
        <v>1487.2</v>
      </c>
      <c r="E451" s="242">
        <v>809.30424071835603</v>
      </c>
      <c r="F451" s="330">
        <f>D451*E451</f>
        <v>1203597.2667963391</v>
      </c>
      <c r="G451" s="319">
        <v>732.5</v>
      </c>
      <c r="H451" s="319">
        <v>732.5</v>
      </c>
      <c r="I451" s="319">
        <f>G451+H451</f>
        <v>1465</v>
      </c>
      <c r="J451" s="320">
        <f t="shared" ref="J451" si="55">I451/D451</f>
        <v>0.9850726196880043</v>
      </c>
      <c r="K451" s="253">
        <f t="shared" ref="K451" si="56">G451*E451</f>
        <v>592815.35632619576</v>
      </c>
      <c r="L451" s="253">
        <f>H451*E451</f>
        <v>592815.35632619576</v>
      </c>
      <c r="M451" s="253">
        <f t="shared" ref="M451" si="57">K451+L451</f>
        <v>1185630.7126523915</v>
      </c>
      <c r="N451" s="306"/>
    </row>
    <row r="452" spans="1:14" x14ac:dyDescent="0.2">
      <c r="A452" s="285">
        <v>2</v>
      </c>
      <c r="B452" s="329" t="s">
        <v>422</v>
      </c>
      <c r="C452" s="321"/>
      <c r="D452" s="314"/>
      <c r="E452" s="242"/>
      <c r="F452" s="330"/>
      <c r="G452" s="319"/>
      <c r="H452" s="319"/>
      <c r="I452" s="319"/>
      <c r="J452" s="320"/>
      <c r="K452" s="253"/>
      <c r="L452" s="253"/>
      <c r="M452" s="253"/>
      <c r="N452" s="306"/>
    </row>
    <row r="453" spans="1:14" ht="24" x14ac:dyDescent="0.2">
      <c r="A453" s="258">
        <v>2</v>
      </c>
      <c r="B453" s="263" t="s">
        <v>438</v>
      </c>
      <c r="C453" s="321" t="s">
        <v>67</v>
      </c>
      <c r="D453" s="314">
        <v>1487.2</v>
      </c>
      <c r="E453" s="242">
        <v>60</v>
      </c>
      <c r="F453" s="330">
        <f>D453*E453</f>
        <v>89232</v>
      </c>
      <c r="G453" s="319">
        <v>732.5</v>
      </c>
      <c r="H453" s="319">
        <v>732.5</v>
      </c>
      <c r="I453" s="319">
        <f t="shared" ref="I453" si="58">G453+H453</f>
        <v>1465</v>
      </c>
      <c r="J453" s="320">
        <f t="shared" ref="J453:J455" si="59">I453/D453</f>
        <v>0.9850726196880043</v>
      </c>
      <c r="K453" s="253">
        <f t="shared" ref="K453" si="60">G453*E453</f>
        <v>43950</v>
      </c>
      <c r="L453" s="253">
        <f>H453*E453</f>
        <v>43950</v>
      </c>
      <c r="M453" s="253">
        <f t="shared" ref="M453" si="61">K453+L453</f>
        <v>87900</v>
      </c>
      <c r="N453" s="306"/>
    </row>
    <row r="454" spans="1:14" x14ac:dyDescent="0.2">
      <c r="A454" s="285">
        <v>3</v>
      </c>
      <c r="B454" s="329" t="s">
        <v>428</v>
      </c>
      <c r="C454" s="321"/>
      <c r="D454" s="314"/>
      <c r="E454" s="242"/>
      <c r="F454" s="330"/>
      <c r="G454" s="319"/>
      <c r="H454" s="319"/>
      <c r="I454" s="319"/>
      <c r="J454" s="320"/>
      <c r="K454" s="253"/>
      <c r="L454" s="253"/>
      <c r="M454" s="253"/>
      <c r="N454" s="306"/>
    </row>
    <row r="455" spans="1:14" x14ac:dyDescent="0.2">
      <c r="A455" s="258">
        <v>3.01</v>
      </c>
      <c r="B455" s="263" t="s">
        <v>439</v>
      </c>
      <c r="C455" s="321" t="s">
        <v>67</v>
      </c>
      <c r="D455" s="314">
        <v>30.3</v>
      </c>
      <c r="E455" s="242">
        <v>5527.9698019801981</v>
      </c>
      <c r="F455" s="330">
        <f>D455*E455</f>
        <v>167497.48500000002</v>
      </c>
      <c r="G455" s="319">
        <v>30.3</v>
      </c>
      <c r="H455" s="319">
        <v>0</v>
      </c>
      <c r="I455" s="319">
        <v>30.3</v>
      </c>
      <c r="J455" s="320">
        <f t="shared" si="59"/>
        <v>1</v>
      </c>
      <c r="K455" s="253">
        <f t="shared" ref="K455" si="62">G455*E455</f>
        <v>167497.48500000002</v>
      </c>
      <c r="L455" s="253">
        <f>H455*E455</f>
        <v>0</v>
      </c>
      <c r="M455" s="253">
        <f t="shared" ref="M455" si="63">K455+L455</f>
        <v>167497.48500000002</v>
      </c>
      <c r="N455" s="306"/>
    </row>
    <row r="456" spans="1:14" x14ac:dyDescent="0.2">
      <c r="A456" s="285"/>
      <c r="B456" s="329" t="s">
        <v>251</v>
      </c>
      <c r="C456" s="321"/>
      <c r="D456" s="314"/>
      <c r="E456" s="242"/>
      <c r="F456" s="331">
        <f>SUM(F451:F455)</f>
        <v>1460326.7517963392</v>
      </c>
      <c r="G456" s="319"/>
      <c r="H456" s="319"/>
      <c r="I456" s="319"/>
      <c r="J456" s="320"/>
      <c r="K456" s="324">
        <f>SUM(K451:K455)</f>
        <v>804262.84132619575</v>
      </c>
      <c r="L456" s="324">
        <f>SUM(L451:L455)</f>
        <v>636765.35632619576</v>
      </c>
      <c r="M456" s="324">
        <f>SUM(M451:M455)</f>
        <v>1441028.1976523916</v>
      </c>
      <c r="N456" s="306"/>
    </row>
    <row r="457" spans="1:14" ht="24" x14ac:dyDescent="0.2">
      <c r="A457" s="285" t="s">
        <v>440</v>
      </c>
      <c r="B457" s="329" t="s">
        <v>441</v>
      </c>
      <c r="C457" s="321"/>
      <c r="D457" s="314"/>
      <c r="E457" s="242"/>
      <c r="F457" s="330"/>
      <c r="G457" s="319"/>
      <c r="H457" s="319"/>
      <c r="I457" s="319"/>
      <c r="J457" s="320"/>
      <c r="K457" s="253"/>
      <c r="L457" s="253"/>
      <c r="M457" s="253"/>
      <c r="N457" s="306"/>
    </row>
    <row r="458" spans="1:14" x14ac:dyDescent="0.2">
      <c r="A458" s="285">
        <v>1</v>
      </c>
      <c r="B458" s="329" t="s">
        <v>420</v>
      </c>
      <c r="C458" s="321"/>
      <c r="D458" s="314"/>
      <c r="E458" s="242"/>
      <c r="F458" s="330"/>
      <c r="G458" s="319"/>
      <c r="H458" s="319"/>
      <c r="I458" s="319"/>
      <c r="J458" s="320"/>
      <c r="K458" s="253"/>
      <c r="L458" s="253"/>
      <c r="M458" s="253"/>
      <c r="N458" s="306"/>
    </row>
    <row r="459" spans="1:14" ht="24" x14ac:dyDescent="0.2">
      <c r="A459" s="258">
        <v>1.01</v>
      </c>
      <c r="B459" s="263" t="s">
        <v>437</v>
      </c>
      <c r="C459" s="321" t="s">
        <v>67</v>
      </c>
      <c r="D459" s="314">
        <v>1144.2</v>
      </c>
      <c r="E459" s="242">
        <v>809.30424071835603</v>
      </c>
      <c r="F459" s="330">
        <f>D459*E459</f>
        <v>926005.91222994297</v>
      </c>
      <c r="G459" s="319">
        <v>1144.2</v>
      </c>
      <c r="H459" s="319">
        <v>0</v>
      </c>
      <c r="I459" s="319">
        <f t="shared" ref="I459" si="64">G459+H459</f>
        <v>1144.2</v>
      </c>
      <c r="J459" s="320">
        <f t="shared" ref="J459" si="65">I459/D459</f>
        <v>1</v>
      </c>
      <c r="K459" s="253">
        <f>G459*E459</f>
        <v>926005.91222994297</v>
      </c>
      <c r="L459" s="253">
        <f>H459*E459</f>
        <v>0</v>
      </c>
      <c r="M459" s="253">
        <f t="shared" ref="M459" si="66">K459+L459</f>
        <v>926005.91222994297</v>
      </c>
      <c r="N459" s="306"/>
    </row>
    <row r="460" spans="1:14" x14ac:dyDescent="0.2">
      <c r="A460" s="285">
        <v>2</v>
      </c>
      <c r="B460" s="329" t="s">
        <v>422</v>
      </c>
      <c r="C460" s="321"/>
      <c r="D460" s="314"/>
      <c r="E460" s="242"/>
      <c r="F460" s="330"/>
      <c r="G460" s="319"/>
      <c r="H460" s="319"/>
      <c r="I460" s="319"/>
      <c r="J460" s="320"/>
      <c r="K460" s="253"/>
      <c r="L460" s="253"/>
      <c r="M460" s="253"/>
      <c r="N460" s="306"/>
    </row>
    <row r="461" spans="1:14" ht="24" x14ac:dyDescent="0.2">
      <c r="A461" s="258">
        <v>2</v>
      </c>
      <c r="B461" s="263" t="s">
        <v>438</v>
      </c>
      <c r="C461" s="321" t="s">
        <v>67</v>
      </c>
      <c r="D461" s="314">
        <v>1144.2</v>
      </c>
      <c r="E461" s="242">
        <v>60</v>
      </c>
      <c r="F461" s="330">
        <f>D461*E461</f>
        <v>68652</v>
      </c>
      <c r="G461" s="319">
        <v>1144.2</v>
      </c>
      <c r="H461" s="319"/>
      <c r="I461" s="319">
        <f t="shared" ref="I461" si="67">G461+H461</f>
        <v>1144.2</v>
      </c>
      <c r="J461" s="320">
        <f t="shared" ref="J461" si="68">I461/D461</f>
        <v>1</v>
      </c>
      <c r="K461" s="253">
        <f t="shared" ref="K461" si="69">G461*E461</f>
        <v>68652</v>
      </c>
      <c r="L461" s="253">
        <f>H461*E461</f>
        <v>0</v>
      </c>
      <c r="M461" s="253">
        <f t="shared" ref="M461" si="70">K461+L461</f>
        <v>68652</v>
      </c>
      <c r="N461" s="306"/>
    </row>
    <row r="462" spans="1:14" x14ac:dyDescent="0.2">
      <c r="A462" s="285"/>
      <c r="B462" s="329" t="s">
        <v>251</v>
      </c>
      <c r="C462" s="321"/>
      <c r="D462" s="313"/>
      <c r="E462" s="242"/>
      <c r="F462" s="331">
        <f>SUM(F459:F461)</f>
        <v>994657.91222994297</v>
      </c>
      <c r="G462" s="319"/>
      <c r="H462" s="319"/>
      <c r="I462" s="319"/>
      <c r="J462" s="320"/>
      <c r="K462" s="324">
        <f>SUM(K459:K461)</f>
        <v>994657.91222994297</v>
      </c>
      <c r="L462" s="324">
        <f>SUM(L459:L461)</f>
        <v>0</v>
      </c>
      <c r="M462" s="324">
        <f>SUM(M459:M461)</f>
        <v>994657.91222994297</v>
      </c>
      <c r="N462" s="306"/>
    </row>
    <row r="463" spans="1:14" x14ac:dyDescent="0.2">
      <c r="A463" s="258"/>
      <c r="B463" s="263"/>
      <c r="C463" s="321"/>
      <c r="D463" s="313"/>
      <c r="E463" s="242"/>
      <c r="F463" s="330"/>
      <c r="G463" s="319"/>
      <c r="H463" s="319"/>
      <c r="I463" s="319"/>
      <c r="J463" s="320"/>
      <c r="K463" s="253"/>
      <c r="L463" s="253"/>
      <c r="M463" s="253"/>
      <c r="N463" s="306"/>
    </row>
    <row r="464" spans="1:14" x14ac:dyDescent="0.2">
      <c r="A464" s="333"/>
      <c r="B464" s="307" t="s">
        <v>198</v>
      </c>
      <c r="C464" s="334"/>
      <c r="D464" s="334"/>
      <c r="E464" s="335"/>
      <c r="F464" s="336">
        <f>F462+F456+F448+F440+F432+F424+F418</f>
        <v>49051886.559380509</v>
      </c>
      <c r="G464" s="335"/>
      <c r="H464" s="336"/>
      <c r="I464" s="337"/>
      <c r="J464" s="338"/>
      <c r="K464" s="339">
        <f>K462+K456+K448+K440+K432+K424+K418</f>
        <v>25028157.651912093</v>
      </c>
      <c r="L464" s="339">
        <f>L462+L456+L448+L440+L432+L424+L418</f>
        <v>13958101.331736315</v>
      </c>
      <c r="M464" s="339">
        <f>M462+M456+M448+M440+M432+M424+M418</f>
        <v>38986258.983648404</v>
      </c>
      <c r="N464" s="340"/>
    </row>
    <row r="465" spans="1:14" x14ac:dyDescent="0.2">
      <c r="A465" s="333"/>
      <c r="B465" s="341" t="s">
        <v>197</v>
      </c>
      <c r="C465" s="334"/>
      <c r="D465" s="334"/>
      <c r="E465" s="335"/>
      <c r="F465" s="342">
        <f>F395</f>
        <v>66326492.084531255</v>
      </c>
      <c r="G465" s="335"/>
      <c r="H465" s="336"/>
      <c r="I465" s="337"/>
      <c r="J465" s="338"/>
      <c r="K465" s="343"/>
      <c r="L465" s="339"/>
      <c r="M465" s="339"/>
      <c r="N465" s="340"/>
    </row>
    <row r="466" spans="1:14" x14ac:dyDescent="0.2">
      <c r="A466" s="344"/>
      <c r="B466" s="345" t="s">
        <v>442</v>
      </c>
      <c r="C466" s="340"/>
      <c r="D466" s="340"/>
      <c r="E466" s="340"/>
      <c r="F466" s="346">
        <f>F394+F389+F386+F383+F376+F365+F339+F338+F337+F330+F304+F303+F302+F299+F298+F295+F280+F278+F275+F274+F271+F241+F224+F129+F73+F56</f>
        <v>43926905.119743958</v>
      </c>
      <c r="G466" s="340"/>
      <c r="H466" s="340"/>
      <c r="I466" s="340"/>
      <c r="J466" s="340"/>
      <c r="K466" s="347"/>
      <c r="L466" s="347"/>
      <c r="M466" s="347"/>
      <c r="N466" s="344"/>
    </row>
    <row r="467" spans="1:14" ht="24" x14ac:dyDescent="0.2">
      <c r="A467" s="344"/>
      <c r="B467" s="307" t="s">
        <v>443</v>
      </c>
      <c r="C467" s="340"/>
      <c r="D467" s="340"/>
      <c r="E467" s="340"/>
      <c r="F467" s="348">
        <f>F465-F466</f>
        <v>22399586.964787297</v>
      </c>
      <c r="G467" s="340"/>
      <c r="H467" s="340"/>
      <c r="I467" s="340"/>
      <c r="J467" s="340"/>
      <c r="K467" s="347"/>
      <c r="L467" s="347"/>
      <c r="M467" s="347"/>
      <c r="N467" s="344"/>
    </row>
    <row r="468" spans="1:14" x14ac:dyDescent="0.2">
      <c r="A468" s="344"/>
      <c r="B468" s="307" t="s">
        <v>199</v>
      </c>
      <c r="C468" s="340"/>
      <c r="D468" s="340"/>
      <c r="E468" s="340"/>
      <c r="F468" s="348">
        <f>F467</f>
        <v>22399586.964787297</v>
      </c>
      <c r="G468" s="340"/>
      <c r="H468" s="340"/>
      <c r="I468" s="340"/>
      <c r="J468" s="340"/>
      <c r="K468" s="347">
        <f>K465+K464</f>
        <v>25028157.651912093</v>
      </c>
      <c r="L468" s="347">
        <f>L465+L464</f>
        <v>13958101.331736315</v>
      </c>
      <c r="M468" s="347">
        <f>M465+M464</f>
        <v>38986258.983648404</v>
      </c>
      <c r="N468" s="344"/>
    </row>
    <row r="469" spans="1:14" x14ac:dyDescent="0.2">
      <c r="A469" s="344"/>
      <c r="B469" s="307"/>
      <c r="C469" s="340"/>
      <c r="D469" s="340"/>
      <c r="E469" s="340"/>
      <c r="F469" s="340"/>
      <c r="G469" s="340"/>
      <c r="H469" s="340"/>
      <c r="I469" s="340"/>
      <c r="J469" s="340"/>
      <c r="K469" s="349"/>
      <c r="L469" s="349"/>
      <c r="M469" s="349"/>
      <c r="N469" s="344"/>
    </row>
    <row r="470" spans="1:14" x14ac:dyDescent="0.2">
      <c r="A470" s="344"/>
      <c r="B470" s="307"/>
      <c r="C470" s="340"/>
      <c r="D470" s="340"/>
      <c r="E470" s="340"/>
      <c r="F470" s="340"/>
      <c r="G470" s="340"/>
      <c r="H470" s="340"/>
      <c r="I470" s="340"/>
      <c r="J470" s="340"/>
      <c r="K470" s="349"/>
      <c r="L470" s="349"/>
      <c r="M470" s="349"/>
      <c r="N470" s="344"/>
    </row>
    <row r="471" spans="1:14" x14ac:dyDescent="0.2">
      <c r="A471" s="344"/>
      <c r="B471" s="307"/>
      <c r="C471" s="340"/>
      <c r="D471" s="340"/>
      <c r="E471" s="340"/>
      <c r="F471" s="340"/>
      <c r="G471" s="340"/>
      <c r="H471" s="340"/>
      <c r="I471" s="340"/>
      <c r="J471" s="340"/>
      <c r="K471" s="349"/>
      <c r="L471" s="349"/>
      <c r="M471" s="349"/>
      <c r="N471" s="344"/>
    </row>
    <row r="472" spans="1:14" x14ac:dyDescent="0.2">
      <c r="A472" s="344"/>
      <c r="B472" s="307"/>
      <c r="C472" s="340"/>
      <c r="D472" s="340"/>
      <c r="E472" s="340"/>
      <c r="F472" s="340"/>
      <c r="G472" s="340"/>
      <c r="H472" s="340"/>
      <c r="I472" s="340"/>
      <c r="J472" s="340"/>
      <c r="K472" s="349"/>
      <c r="L472" s="349"/>
      <c r="M472" s="349"/>
      <c r="N472" s="344"/>
    </row>
    <row r="473" spans="1:14" ht="30" x14ac:dyDescent="0.25">
      <c r="A473" s="350" t="s">
        <v>444</v>
      </c>
      <c r="B473" s="351" t="s">
        <v>445</v>
      </c>
      <c r="C473" s="306"/>
      <c r="D473" s="306"/>
      <c r="E473" s="306"/>
      <c r="F473" s="306"/>
      <c r="G473" s="306"/>
      <c r="H473" s="306"/>
      <c r="I473" s="306"/>
      <c r="J473" s="306"/>
      <c r="K473" s="306"/>
      <c r="L473" s="306"/>
      <c r="M473" s="306"/>
      <c r="N473" s="306"/>
    </row>
    <row r="474" spans="1:14" x14ac:dyDescent="0.2">
      <c r="A474" s="344"/>
      <c r="B474" s="307"/>
      <c r="C474" s="340"/>
      <c r="D474" s="340"/>
      <c r="E474" s="340"/>
      <c r="F474" s="340"/>
      <c r="G474" s="340"/>
      <c r="H474" s="340"/>
      <c r="I474" s="340"/>
      <c r="J474" s="340"/>
      <c r="K474" s="349"/>
      <c r="L474" s="349"/>
      <c r="M474" s="349"/>
      <c r="N474" s="344"/>
    </row>
    <row r="475" spans="1:14" x14ac:dyDescent="0.2">
      <c r="A475" s="344"/>
      <c r="B475" s="307"/>
      <c r="C475" s="340"/>
      <c r="D475" s="340"/>
      <c r="E475" s="340"/>
      <c r="F475" s="340"/>
      <c r="G475" s="340"/>
      <c r="H475" s="340"/>
      <c r="I475" s="340"/>
      <c r="J475" s="340"/>
      <c r="K475" s="349"/>
      <c r="L475" s="349"/>
      <c r="M475" s="349"/>
      <c r="N475" s="344"/>
    </row>
    <row r="476" spans="1:14" x14ac:dyDescent="0.2">
      <c r="A476" s="344"/>
      <c r="B476" s="307"/>
      <c r="C476" s="340"/>
      <c r="D476" s="340"/>
      <c r="E476" s="340"/>
      <c r="F476" s="340"/>
      <c r="G476" s="340"/>
      <c r="H476" s="340"/>
      <c r="I476" s="340"/>
      <c r="J476" s="340"/>
      <c r="K476" s="349"/>
      <c r="L476" s="349"/>
      <c r="M476" s="349"/>
      <c r="N476" s="344"/>
    </row>
    <row r="477" spans="1:14" x14ac:dyDescent="0.2">
      <c r="A477" s="344"/>
      <c r="B477" s="307"/>
      <c r="C477" s="340"/>
      <c r="D477" s="340"/>
      <c r="E477" s="340"/>
      <c r="F477" s="340"/>
      <c r="G477" s="340"/>
      <c r="H477" s="340"/>
      <c r="I477" s="340"/>
      <c r="J477" s="340"/>
      <c r="K477" s="349"/>
      <c r="L477" s="349"/>
      <c r="M477" s="349"/>
      <c r="N477" s="344"/>
    </row>
    <row r="478" spans="1:14" x14ac:dyDescent="0.2">
      <c r="A478" s="344"/>
      <c r="B478" s="307"/>
      <c r="C478" s="340"/>
      <c r="D478" s="340"/>
      <c r="E478" s="340"/>
      <c r="F478" s="340"/>
      <c r="G478" s="340"/>
      <c r="H478" s="340"/>
      <c r="I478" s="340"/>
      <c r="J478" s="340"/>
      <c r="K478" s="349"/>
      <c r="L478" s="349"/>
      <c r="M478" s="349"/>
      <c r="N478" s="344"/>
    </row>
    <row r="479" spans="1:14" x14ac:dyDescent="0.2">
      <c r="A479" s="344"/>
      <c r="B479" s="307"/>
      <c r="C479" s="340"/>
      <c r="D479" s="340"/>
      <c r="E479" s="340"/>
      <c r="F479" s="340"/>
      <c r="G479" s="340"/>
      <c r="H479" s="340"/>
      <c r="I479" s="340"/>
      <c r="J479" s="340"/>
      <c r="K479" s="349"/>
      <c r="L479" s="349"/>
      <c r="M479" s="349"/>
      <c r="N479" s="344"/>
    </row>
    <row r="480" spans="1:14" x14ac:dyDescent="0.2">
      <c r="A480" s="344"/>
      <c r="B480" s="307"/>
      <c r="C480" s="340"/>
      <c r="D480" s="340"/>
      <c r="E480" s="340"/>
      <c r="F480" s="340"/>
      <c r="G480" s="340"/>
      <c r="H480" s="340"/>
      <c r="I480" s="340"/>
      <c r="J480" s="340"/>
      <c r="K480" s="349"/>
      <c r="L480" s="349"/>
      <c r="M480" s="349"/>
      <c r="N480" s="344"/>
    </row>
    <row r="481" spans="1:14" x14ac:dyDescent="0.2">
      <c r="A481" s="344"/>
      <c r="B481" s="307"/>
      <c r="C481" s="340"/>
      <c r="D481" s="340"/>
      <c r="E481" s="340"/>
      <c r="F481" s="340"/>
      <c r="G481" s="340"/>
      <c r="H481" s="340"/>
      <c r="I481" s="340"/>
      <c r="J481" s="340"/>
      <c r="K481" s="349"/>
      <c r="L481" s="349"/>
      <c r="M481" s="349"/>
      <c r="N481" s="344"/>
    </row>
    <row r="482" spans="1:14" x14ac:dyDescent="0.2">
      <c r="A482" s="344"/>
      <c r="B482" s="307"/>
      <c r="C482" s="340"/>
      <c r="D482" s="340"/>
      <c r="E482" s="340"/>
      <c r="F482" s="340"/>
      <c r="G482" s="340"/>
      <c r="H482" s="340"/>
      <c r="I482" s="340"/>
      <c r="J482" s="340"/>
      <c r="K482" s="349"/>
      <c r="L482" s="349"/>
      <c r="M482" s="349"/>
      <c r="N482" s="344"/>
    </row>
    <row r="483" spans="1:14" x14ac:dyDescent="0.2">
      <c r="A483" s="344"/>
      <c r="B483" s="307"/>
      <c r="C483" s="340"/>
      <c r="D483" s="340"/>
      <c r="E483" s="340"/>
      <c r="F483" s="340"/>
      <c r="G483" s="340"/>
      <c r="H483" s="340"/>
      <c r="I483" s="340"/>
      <c r="J483" s="340"/>
      <c r="K483" s="349"/>
      <c r="L483" s="349"/>
      <c r="M483" s="349"/>
      <c r="N483" s="344"/>
    </row>
    <row r="484" spans="1:14" x14ac:dyDescent="0.2">
      <c r="A484" s="344"/>
      <c r="B484" s="307"/>
      <c r="C484" s="340"/>
      <c r="D484" s="340"/>
      <c r="E484" s="340"/>
      <c r="F484" s="340"/>
      <c r="G484" s="340"/>
      <c r="H484" s="340"/>
      <c r="I484" s="340"/>
      <c r="J484" s="340"/>
      <c r="K484" s="349"/>
      <c r="L484" s="349"/>
      <c r="M484" s="349"/>
      <c r="N484" s="344"/>
    </row>
    <row r="485" spans="1:14" x14ac:dyDescent="0.2">
      <c r="A485" s="344"/>
      <c r="B485" s="307"/>
      <c r="C485" s="340"/>
      <c r="D485" s="340"/>
      <c r="E485" s="340"/>
      <c r="F485" s="340"/>
      <c r="G485" s="340"/>
      <c r="H485" s="340"/>
      <c r="I485" s="340"/>
      <c r="J485" s="340"/>
      <c r="K485" s="349"/>
      <c r="L485" s="349"/>
      <c r="M485" s="349"/>
      <c r="N485" s="344"/>
    </row>
    <row r="486" spans="1:14" ht="13.5" thickBot="1" x14ac:dyDescent="0.25">
      <c r="A486" s="344"/>
      <c r="B486" s="307"/>
      <c r="C486" s="340"/>
      <c r="D486" s="340"/>
      <c r="E486" s="340"/>
      <c r="F486" s="340"/>
      <c r="G486" s="340"/>
      <c r="H486" s="340"/>
      <c r="I486" s="340"/>
      <c r="J486" s="340"/>
      <c r="K486" s="349"/>
      <c r="L486" s="349"/>
      <c r="M486" s="349"/>
      <c r="N486" s="344"/>
    </row>
    <row r="487" spans="1:14" x14ac:dyDescent="0.2">
      <c r="A487" s="306"/>
      <c r="B487" s="352"/>
      <c r="C487" s="353"/>
      <c r="D487" s="353"/>
      <c r="E487" s="853" t="s">
        <v>0</v>
      </c>
      <c r="F487" s="853"/>
      <c r="G487" s="853"/>
      <c r="H487" s="853"/>
      <c r="I487" s="853"/>
      <c r="J487" s="853"/>
      <c r="K487" s="853"/>
      <c r="L487" s="353"/>
      <c r="M487" s="354"/>
      <c r="N487" s="340"/>
    </row>
    <row r="488" spans="1:14" x14ac:dyDescent="0.2">
      <c r="A488" s="306"/>
      <c r="B488" s="355"/>
      <c r="C488" s="356"/>
      <c r="D488" s="356"/>
      <c r="E488" s="356"/>
      <c r="F488" s="854" t="s">
        <v>1</v>
      </c>
      <c r="G488" s="854"/>
      <c r="H488" s="854"/>
      <c r="I488" s="356"/>
      <c r="J488" s="356"/>
      <c r="K488" s="356"/>
      <c r="L488" s="356"/>
      <c r="M488" s="357"/>
      <c r="N488" s="340"/>
    </row>
    <row r="489" spans="1:14" x14ac:dyDescent="0.2">
      <c r="A489" s="306"/>
      <c r="B489" s="358"/>
      <c r="C489" s="356"/>
      <c r="D489" s="356"/>
      <c r="E489" s="356"/>
      <c r="F489" s="306"/>
      <c r="G489" s="356"/>
      <c r="H489" s="356"/>
      <c r="I489" s="356"/>
      <c r="J489" s="356"/>
      <c r="K489" s="356"/>
      <c r="L489" s="356"/>
      <c r="M489" s="359" t="s">
        <v>446</v>
      </c>
      <c r="N489" s="340"/>
    </row>
    <row r="490" spans="1:14" ht="16.5" customHeight="1" x14ac:dyDescent="0.2">
      <c r="A490" s="306"/>
      <c r="B490" s="360"/>
      <c r="C490" s="361" t="s">
        <v>3</v>
      </c>
      <c r="D490" s="855" t="s">
        <v>233</v>
      </c>
      <c r="E490" s="855"/>
      <c r="F490" s="855"/>
      <c r="G490" s="307"/>
      <c r="H490" s="362"/>
      <c r="I490" s="340"/>
      <c r="J490" s="340"/>
      <c r="K490" s="340"/>
      <c r="L490" s="363" t="s">
        <v>5</v>
      </c>
      <c r="M490" s="364" t="s">
        <v>234</v>
      </c>
      <c r="N490" s="365"/>
    </row>
    <row r="491" spans="1:14" x14ac:dyDescent="0.2">
      <c r="A491" s="306"/>
      <c r="B491" s="360"/>
      <c r="C491" s="363" t="s">
        <v>6</v>
      </c>
      <c r="D491" s="366">
        <v>3</v>
      </c>
      <c r="E491" s="340"/>
      <c r="F491" s="307"/>
      <c r="G491" s="307"/>
      <c r="H491" s="307"/>
      <c r="I491" s="340"/>
      <c r="J491" s="340"/>
      <c r="K491" s="340"/>
      <c r="L491" s="363" t="s">
        <v>7</v>
      </c>
      <c r="M491" s="364" t="s">
        <v>235</v>
      </c>
      <c r="N491" s="365"/>
    </row>
    <row r="492" spans="1:14" x14ac:dyDescent="0.2">
      <c r="A492" s="306"/>
      <c r="B492" s="846" t="s">
        <v>8</v>
      </c>
      <c r="C492" s="847"/>
      <c r="D492" s="848" t="s">
        <v>236</v>
      </c>
      <c r="E492" s="848"/>
      <c r="F492" s="307"/>
      <c r="G492" s="307"/>
      <c r="H492" s="367"/>
      <c r="I492" s="340"/>
      <c r="J492" s="340"/>
      <c r="K492" s="340"/>
      <c r="L492" s="363" t="s">
        <v>10</v>
      </c>
      <c r="M492" s="368" t="s">
        <v>237</v>
      </c>
      <c r="N492" s="365"/>
    </row>
    <row r="493" spans="1:14" ht="18" customHeight="1" x14ac:dyDescent="0.2">
      <c r="A493" s="306"/>
      <c r="B493" s="360"/>
      <c r="C493" s="363" t="s">
        <v>12</v>
      </c>
      <c r="D493" s="815" t="s">
        <v>238</v>
      </c>
      <c r="E493" s="815"/>
      <c r="F493" s="307"/>
      <c r="G493" s="307"/>
      <c r="H493" s="307"/>
      <c r="I493" s="340"/>
      <c r="J493" s="340"/>
      <c r="K493" s="340"/>
      <c r="L493" s="340"/>
      <c r="M493" s="370"/>
      <c r="N493" s="365"/>
    </row>
    <row r="494" spans="1:14" x14ac:dyDescent="0.2">
      <c r="A494" s="306"/>
      <c r="B494" s="355"/>
      <c r="C494" s="363"/>
      <c r="D494" s="307"/>
      <c r="E494" s="307"/>
      <c r="F494" s="307"/>
      <c r="G494" s="307"/>
      <c r="H494" s="306"/>
      <c r="I494" s="306"/>
      <c r="J494" s="306"/>
      <c r="K494" s="340"/>
      <c r="L494" s="340"/>
      <c r="M494" s="370"/>
      <c r="N494" s="371"/>
    </row>
    <row r="495" spans="1:14" x14ac:dyDescent="0.2">
      <c r="A495" s="306"/>
      <c r="B495" s="360"/>
      <c r="C495" s="363"/>
      <c r="D495" s="307"/>
      <c r="E495" s="307"/>
      <c r="F495" s="369" t="s">
        <v>20</v>
      </c>
      <c r="G495" s="307"/>
      <c r="H495" s="815" t="s">
        <v>23</v>
      </c>
      <c r="I495" s="815"/>
      <c r="J495" s="815" t="s">
        <v>24</v>
      </c>
      <c r="K495" s="815"/>
      <c r="L495" s="815" t="s">
        <v>25</v>
      </c>
      <c r="M495" s="849"/>
      <c r="N495" s="373"/>
    </row>
    <row r="496" spans="1:14" x14ac:dyDescent="0.2">
      <c r="A496" s="306"/>
      <c r="B496" s="844" t="s">
        <v>201</v>
      </c>
      <c r="C496" s="815"/>
      <c r="D496" s="815"/>
      <c r="E496" s="815"/>
      <c r="F496" s="375">
        <f>F467+F464</f>
        <v>71451473.524167806</v>
      </c>
      <c r="G496" s="348"/>
      <c r="H496" s="825">
        <f>K468</f>
        <v>25028157.651912093</v>
      </c>
      <c r="I496" s="825"/>
      <c r="J496" s="838">
        <f>L468</f>
        <v>13958101.331736315</v>
      </c>
      <c r="K496" s="838"/>
      <c r="L496" s="837">
        <f>M468</f>
        <v>38986258.983648404</v>
      </c>
      <c r="M496" s="845"/>
      <c r="N496" s="371"/>
    </row>
    <row r="497" spans="1:14" x14ac:dyDescent="0.2">
      <c r="A497" s="306"/>
      <c r="B497" s="360"/>
      <c r="C497" s="366" t="s">
        <v>202</v>
      </c>
      <c r="D497" s="307"/>
      <c r="E497" s="307"/>
      <c r="F497" s="307"/>
      <c r="G497" s="307"/>
      <c r="H497" s="307"/>
      <c r="I497" s="340"/>
      <c r="J497" s="340"/>
      <c r="K497" s="306"/>
      <c r="L497" s="340"/>
      <c r="M497" s="377"/>
      <c r="N497" s="340"/>
    </row>
    <row r="498" spans="1:14" x14ac:dyDescent="0.2">
      <c r="A498" s="306"/>
      <c r="B498" s="360"/>
      <c r="C498" s="366" t="s">
        <v>203</v>
      </c>
      <c r="D498" s="307"/>
      <c r="E498" s="307"/>
      <c r="F498" s="307"/>
      <c r="G498" s="307"/>
      <c r="H498" s="307"/>
      <c r="I498" s="340"/>
      <c r="J498" s="340"/>
      <c r="K498" s="306"/>
      <c r="L498" s="838">
        <f>E499*L496</f>
        <v>1364519.0644276943</v>
      </c>
      <c r="M498" s="839"/>
      <c r="N498" s="376"/>
    </row>
    <row r="499" spans="1:14" ht="24" x14ac:dyDescent="0.2">
      <c r="A499" s="306"/>
      <c r="B499" s="378"/>
      <c r="C499" s="307" t="s">
        <v>204</v>
      </c>
      <c r="D499" s="379"/>
      <c r="E499" s="379">
        <v>3.5000000000000003E-2</v>
      </c>
      <c r="F499" s="365">
        <f>E499*F496</f>
        <v>2500801.5733458735</v>
      </c>
      <c r="G499" s="365"/>
      <c r="H499" s="831">
        <f>H496*E499</f>
        <v>875985.51781692333</v>
      </c>
      <c r="I499" s="831"/>
      <c r="J499" s="838">
        <f>E499*J496</f>
        <v>488533.5466107711</v>
      </c>
      <c r="K499" s="838"/>
      <c r="L499" s="838"/>
      <c r="M499" s="839"/>
      <c r="N499" s="380"/>
    </row>
    <row r="500" spans="1:14" ht="24" x14ac:dyDescent="0.2">
      <c r="A500" s="306"/>
      <c r="B500" s="378"/>
      <c r="C500" s="307" t="s">
        <v>205</v>
      </c>
      <c r="D500" s="379"/>
      <c r="E500" s="381">
        <v>0.1</v>
      </c>
      <c r="F500" s="365">
        <f>E500*F496</f>
        <v>7145147.3524167808</v>
      </c>
      <c r="G500" s="365"/>
      <c r="H500" s="831">
        <f>H496*E500</f>
        <v>2502815.7651912095</v>
      </c>
      <c r="I500" s="831"/>
      <c r="J500" s="838">
        <f>E500*J496</f>
        <v>1395810.1331736315</v>
      </c>
      <c r="K500" s="838"/>
      <c r="L500" s="838">
        <f>E500*L496</f>
        <v>3898625.8983648405</v>
      </c>
      <c r="M500" s="839"/>
      <c r="N500" s="376"/>
    </row>
    <row r="501" spans="1:14" ht="24" x14ac:dyDescent="0.2">
      <c r="A501" s="306"/>
      <c r="B501" s="378"/>
      <c r="C501" s="307" t="s">
        <v>206</v>
      </c>
      <c r="D501" s="379"/>
      <c r="E501" s="381">
        <v>0.18</v>
      </c>
      <c r="F501" s="365">
        <f>E501*F500</f>
        <v>1286126.5234350206</v>
      </c>
      <c r="G501" s="365"/>
      <c r="H501" s="831">
        <f>H500*E501</f>
        <v>450506.8377344177</v>
      </c>
      <c r="I501" s="831"/>
      <c r="J501" s="838">
        <f>E501*J500</f>
        <v>251245.82397125367</v>
      </c>
      <c r="K501" s="838"/>
      <c r="L501" s="838">
        <f>E501*L500</f>
        <v>701752.66170567123</v>
      </c>
      <c r="M501" s="839"/>
      <c r="N501" s="382"/>
    </row>
    <row r="502" spans="1:14" ht="24" x14ac:dyDescent="0.2">
      <c r="A502" s="306"/>
      <c r="B502" s="378"/>
      <c r="C502" s="307" t="s">
        <v>207</v>
      </c>
      <c r="D502" s="379"/>
      <c r="E502" s="381">
        <v>0.03</v>
      </c>
      <c r="F502" s="365">
        <f>E502*F496</f>
        <v>2143544.2057250342</v>
      </c>
      <c r="G502" s="365"/>
      <c r="H502" s="831">
        <f>H496*E502</f>
        <v>750844.72955736273</v>
      </c>
      <c r="I502" s="831"/>
      <c r="J502" s="838">
        <f>E502*J496</f>
        <v>418743.03995208943</v>
      </c>
      <c r="K502" s="838"/>
      <c r="L502" s="838">
        <f>E502*L496</f>
        <v>1169587.7695094522</v>
      </c>
      <c r="M502" s="839"/>
      <c r="N502" s="383"/>
    </row>
    <row r="503" spans="1:14" x14ac:dyDescent="0.2">
      <c r="A503" s="306"/>
      <c r="B503" s="378"/>
      <c r="C503" s="307" t="s">
        <v>208</v>
      </c>
      <c r="D503" s="381"/>
      <c r="E503" s="384">
        <v>0.02</v>
      </c>
      <c r="F503" s="365">
        <f>E503*F496</f>
        <v>1429029.4704833562</v>
      </c>
      <c r="G503" s="365"/>
      <c r="H503" s="831">
        <f>H496*E503</f>
        <v>500563.1530382419</v>
      </c>
      <c r="I503" s="831"/>
      <c r="J503" s="837">
        <f>E503*J496</f>
        <v>279162.02663472632</v>
      </c>
      <c r="K503" s="837"/>
      <c r="L503" s="838">
        <f>E503*L496</f>
        <v>779725.17967296811</v>
      </c>
      <c r="M503" s="839"/>
      <c r="N503" s="383"/>
    </row>
    <row r="504" spans="1:14" x14ac:dyDescent="0.2">
      <c r="A504" s="306"/>
      <c r="B504" s="378"/>
      <c r="C504" s="307" t="s">
        <v>209</v>
      </c>
      <c r="D504" s="379"/>
      <c r="E504" s="381">
        <v>0.01</v>
      </c>
      <c r="F504" s="365">
        <f>E504*F496</f>
        <v>714514.73524167808</v>
      </c>
      <c r="G504" s="365"/>
      <c r="H504" s="831">
        <f>H496*E504</f>
        <v>250281.57651912095</v>
      </c>
      <c r="I504" s="831"/>
      <c r="J504" s="837">
        <f>E504*J496</f>
        <v>139581.01331736316</v>
      </c>
      <c r="K504" s="837"/>
      <c r="L504" s="838">
        <f>E504*L496</f>
        <v>389862.58983648405</v>
      </c>
      <c r="M504" s="839"/>
      <c r="N504" s="383"/>
    </row>
    <row r="505" spans="1:14" x14ac:dyDescent="0.2">
      <c r="A505" s="306"/>
      <c r="B505" s="378"/>
      <c r="C505" s="307" t="s">
        <v>210</v>
      </c>
      <c r="D505" s="379"/>
      <c r="E505" s="385">
        <v>1E-3</v>
      </c>
      <c r="F505" s="386">
        <f>E505*F496</f>
        <v>71451.473524167814</v>
      </c>
      <c r="G505" s="386"/>
      <c r="H505" s="840">
        <f>H496*E505</f>
        <v>25028.157651912094</v>
      </c>
      <c r="I505" s="840"/>
      <c r="J505" s="841">
        <f>E505*J496</f>
        <v>13958.101331736316</v>
      </c>
      <c r="K505" s="841"/>
      <c r="L505" s="842">
        <f>E505*L496</f>
        <v>38986.258983648404</v>
      </c>
      <c r="M505" s="843"/>
      <c r="N505" s="387"/>
    </row>
    <row r="506" spans="1:14" ht="24" x14ac:dyDescent="0.2">
      <c r="A506" s="306"/>
      <c r="B506" s="378"/>
      <c r="C506" s="388" t="s">
        <v>211</v>
      </c>
      <c r="D506" s="389"/>
      <c r="E506" s="389">
        <f>E505+E504+E503+E502+E500+E499+1.8%</f>
        <v>0.21400000000000002</v>
      </c>
      <c r="F506" s="371">
        <f>F499+F500+F501+F502+F503+F504+F505</f>
        <v>15290615.33417191</v>
      </c>
      <c r="G506" s="371"/>
      <c r="H506" s="827">
        <f>H505+H504+H503+H502+H501+H500+H499</f>
        <v>5356025.7375091882</v>
      </c>
      <c r="I506" s="827"/>
      <c r="J506" s="828">
        <f>J499+J500+J501+J502+J503+J504+J505</f>
        <v>2987033.6849915721</v>
      </c>
      <c r="K506" s="828"/>
      <c r="L506" s="829">
        <f>L498+L500+L501+L502+L503+L504+L505</f>
        <v>8343059.4225007584</v>
      </c>
      <c r="M506" s="830"/>
      <c r="N506" s="369"/>
    </row>
    <row r="507" spans="1:14" x14ac:dyDescent="0.2">
      <c r="A507" s="306"/>
      <c r="B507" s="378"/>
      <c r="C507" s="307"/>
      <c r="D507" s="381"/>
      <c r="E507" s="369"/>
      <c r="F507" s="392"/>
      <c r="G507" s="392"/>
      <c r="H507" s="393"/>
      <c r="I507" s="394"/>
      <c r="J507" s="395"/>
      <c r="K507" s="306"/>
      <c r="L507" s="396"/>
      <c r="M507" s="377"/>
      <c r="N507" s="369"/>
    </row>
    <row r="508" spans="1:14" ht="24" x14ac:dyDescent="0.2">
      <c r="A508" s="306"/>
      <c r="B508" s="378"/>
      <c r="C508" s="366" t="s">
        <v>212</v>
      </c>
      <c r="D508" s="397"/>
      <c r="E508" s="398"/>
      <c r="F508" s="371">
        <f>F496+F506</f>
        <v>86742088.858339712</v>
      </c>
      <c r="G508" s="371"/>
      <c r="H508" s="833">
        <f>H496+H506</f>
        <v>30384183.38942128</v>
      </c>
      <c r="I508" s="833"/>
      <c r="J508" s="834">
        <f>J496+J506</f>
        <v>16945135.016727887</v>
      </c>
      <c r="K508" s="834"/>
      <c r="L508" s="835">
        <f>L496+L506</f>
        <v>47329318.406149164</v>
      </c>
      <c r="M508" s="836"/>
      <c r="N508" s="399"/>
    </row>
    <row r="509" spans="1:14" x14ac:dyDescent="0.2">
      <c r="A509" s="306"/>
      <c r="B509" s="378"/>
      <c r="C509" s="366"/>
      <c r="D509" s="397"/>
      <c r="E509" s="398"/>
      <c r="F509" s="371"/>
      <c r="G509" s="371"/>
      <c r="H509" s="390"/>
      <c r="I509" s="306"/>
      <c r="J509" s="391"/>
      <c r="K509" s="306"/>
      <c r="L509" s="371"/>
      <c r="M509" s="377"/>
      <c r="N509" s="399"/>
    </row>
    <row r="510" spans="1:14" x14ac:dyDescent="0.2">
      <c r="A510" s="306"/>
      <c r="B510" s="378"/>
      <c r="C510" s="832" t="s">
        <v>213</v>
      </c>
      <c r="D510" s="832"/>
      <c r="E510" s="381">
        <v>0.05</v>
      </c>
      <c r="F510" s="400">
        <f>E510*F496</f>
        <v>3572573.6762083904</v>
      </c>
      <c r="G510" s="371"/>
      <c r="H510" s="390"/>
      <c r="I510" s="306"/>
      <c r="J510" s="391"/>
      <c r="K510" s="306"/>
      <c r="L510" s="371"/>
      <c r="M510" s="377"/>
      <c r="N510" s="399"/>
    </row>
    <row r="511" spans="1:14" x14ac:dyDescent="0.2">
      <c r="A511" s="306"/>
      <c r="B511" s="378"/>
      <c r="C511" s="832" t="s">
        <v>214</v>
      </c>
      <c r="D511" s="832"/>
      <c r="E511" s="398" t="s">
        <v>33</v>
      </c>
      <c r="F511" s="400">
        <v>80000</v>
      </c>
      <c r="G511" s="371"/>
      <c r="H511" s="390"/>
      <c r="I511" s="306"/>
      <c r="J511" s="391"/>
      <c r="K511" s="306"/>
      <c r="L511" s="371"/>
      <c r="M511" s="377"/>
      <c r="N511" s="399"/>
    </row>
    <row r="512" spans="1:14" x14ac:dyDescent="0.2">
      <c r="A512" s="306"/>
      <c r="B512" s="378"/>
      <c r="C512" s="832" t="s">
        <v>215</v>
      </c>
      <c r="D512" s="832"/>
      <c r="E512" s="398" t="s">
        <v>33</v>
      </c>
      <c r="F512" s="400">
        <v>180000</v>
      </c>
      <c r="G512" s="371"/>
      <c r="H512" s="390"/>
      <c r="I512" s="306"/>
      <c r="J512" s="391"/>
      <c r="K512" s="306"/>
      <c r="L512" s="371"/>
      <c r="M512" s="377"/>
      <c r="N512" s="399"/>
    </row>
    <row r="513" spans="1:14" ht="24" x14ac:dyDescent="0.2">
      <c r="A513" s="306"/>
      <c r="B513" s="378"/>
      <c r="C513" s="366" t="s">
        <v>216</v>
      </c>
      <c r="D513" s="397"/>
      <c r="E513" s="389">
        <v>0.03</v>
      </c>
      <c r="F513" s="400">
        <f>E513*F496</f>
        <v>2143544.2057250342</v>
      </c>
      <c r="G513" s="371"/>
      <c r="H513" s="828">
        <v>241428</v>
      </c>
      <c r="I513" s="828"/>
      <c r="L513" s="829"/>
      <c r="M513" s="830"/>
      <c r="N513" s="399"/>
    </row>
    <row r="514" spans="1:14" x14ac:dyDescent="0.2">
      <c r="A514" s="306"/>
      <c r="B514" s="378"/>
      <c r="C514" s="366" t="s">
        <v>217</v>
      </c>
      <c r="D514" s="397"/>
      <c r="E514" s="389">
        <v>0.05</v>
      </c>
      <c r="F514" s="400">
        <f>E514*F496</f>
        <v>3572573.6762083904</v>
      </c>
      <c r="G514" s="371"/>
      <c r="H514" s="827"/>
      <c r="I514" s="827"/>
      <c r="J514" s="828"/>
      <c r="K514" s="828"/>
      <c r="L514" s="829"/>
      <c r="M514" s="830"/>
      <c r="N514" s="399"/>
    </row>
    <row r="515" spans="1:14" x14ac:dyDescent="0.2">
      <c r="A515" s="306"/>
      <c r="B515" s="378"/>
      <c r="C515" s="366" t="s">
        <v>34</v>
      </c>
      <c r="D515" s="397"/>
      <c r="E515" s="389"/>
      <c r="F515" s="400">
        <f>SUM(F510:F514)</f>
        <v>9548691.5581418145</v>
      </c>
      <c r="G515" s="371"/>
      <c r="H515" s="827"/>
      <c r="I515" s="827"/>
      <c r="J515" s="828"/>
      <c r="K515" s="828"/>
      <c r="L515" s="829"/>
      <c r="M515" s="830"/>
      <c r="N515" s="399"/>
    </row>
    <row r="516" spans="1:14" x14ac:dyDescent="0.2">
      <c r="A516" s="306"/>
      <c r="B516" s="378"/>
      <c r="C516" s="306"/>
      <c r="D516" s="397"/>
      <c r="E516" s="389"/>
      <c r="F516" s="371"/>
      <c r="G516" s="371"/>
      <c r="H516" s="390"/>
      <c r="I516" s="306"/>
      <c r="J516" s="391"/>
      <c r="K516" s="306"/>
      <c r="L516" s="371"/>
      <c r="M516" s="377"/>
      <c r="N516" s="399"/>
    </row>
    <row r="517" spans="1:14" x14ac:dyDescent="0.2">
      <c r="A517" s="306"/>
      <c r="B517" s="378"/>
      <c r="C517" s="366" t="s">
        <v>218</v>
      </c>
      <c r="D517" s="401"/>
      <c r="E517" s="399"/>
      <c r="F517" s="402">
        <f>F515+F508-0.02</f>
        <v>96290780.396481529</v>
      </c>
      <c r="G517" s="396"/>
      <c r="H517" s="396"/>
      <c r="I517" s="394"/>
      <c r="J517" s="393"/>
      <c r="K517" s="306"/>
      <c r="L517" s="401"/>
      <c r="M517" s="403"/>
      <c r="N517" s="387"/>
    </row>
    <row r="518" spans="1:14" x14ac:dyDescent="0.2">
      <c r="A518" s="306"/>
      <c r="B518" s="378"/>
      <c r="C518" s="366"/>
      <c r="D518" s="401"/>
      <c r="E518" s="399"/>
      <c r="F518" s="396"/>
      <c r="G518" s="396"/>
      <c r="H518" s="396"/>
      <c r="I518" s="394"/>
      <c r="J518" s="393"/>
      <c r="K518" s="306"/>
      <c r="L518" s="401"/>
      <c r="M518" s="403"/>
      <c r="N518" s="387"/>
    </row>
    <row r="519" spans="1:14" x14ac:dyDescent="0.2">
      <c r="A519" s="306"/>
      <c r="B519" s="360"/>
      <c r="C519" s="404" t="s">
        <v>219</v>
      </c>
      <c r="D519" s="340"/>
      <c r="E519" s="340"/>
      <c r="F519" s="340"/>
      <c r="G519" s="340"/>
      <c r="H519" s="340"/>
      <c r="I519" s="340"/>
      <c r="J519" s="340"/>
      <c r="K519" s="306"/>
      <c r="L519" s="340"/>
      <c r="M519" s="370"/>
      <c r="N519" s="369"/>
    </row>
    <row r="520" spans="1:14" x14ac:dyDescent="0.2">
      <c r="A520" s="306"/>
      <c r="B520" s="360"/>
      <c r="C520" s="307" t="s">
        <v>447</v>
      </c>
      <c r="D520" s="340"/>
      <c r="E520" s="381"/>
      <c r="F520" s="340"/>
      <c r="G520" s="340"/>
      <c r="H520" s="825">
        <f>H504</f>
        <v>250281.57651912095</v>
      </c>
      <c r="I520" s="825"/>
      <c r="J520" s="831"/>
      <c r="K520" s="831"/>
      <c r="L520" s="825">
        <f>H520+J520</f>
        <v>250281.57651912095</v>
      </c>
      <c r="M520" s="826"/>
      <c r="N520" s="306"/>
    </row>
    <row r="521" spans="1:14" x14ac:dyDescent="0.2">
      <c r="A521" s="306"/>
      <c r="B521" s="360"/>
      <c r="C521" s="366"/>
      <c r="D521" s="340"/>
      <c r="E521" s="379"/>
      <c r="F521" s="340"/>
      <c r="G521" s="340"/>
      <c r="H521" s="825">
        <f>H505</f>
        <v>25028.157651912094</v>
      </c>
      <c r="I521" s="825"/>
      <c r="J521" s="825"/>
      <c r="K521" s="825"/>
      <c r="L521" s="825">
        <f>H521+J521</f>
        <v>25028.157651912094</v>
      </c>
      <c r="M521" s="826"/>
      <c r="N521" s="306"/>
    </row>
    <row r="522" spans="1:14" ht="24" x14ac:dyDescent="0.2">
      <c r="A522" s="306"/>
      <c r="B522" s="360"/>
      <c r="C522" s="366" t="s">
        <v>220</v>
      </c>
      <c r="D522" s="399"/>
      <c r="E522" s="384">
        <v>0.2</v>
      </c>
      <c r="F522" s="399"/>
      <c r="G522" s="399"/>
      <c r="H522" s="825">
        <f>H508*E522</f>
        <v>6076836.6778842565</v>
      </c>
      <c r="I522" s="825"/>
      <c r="J522" s="825">
        <f>J508*E522</f>
        <v>3389027.0033455775</v>
      </c>
      <c r="K522" s="825"/>
      <c r="L522" s="825">
        <f>H522+J522</f>
        <v>9465863.6812298335</v>
      </c>
      <c r="M522" s="826"/>
      <c r="N522" s="306"/>
    </row>
    <row r="523" spans="1:14" ht="36" x14ac:dyDescent="0.2">
      <c r="A523" s="306"/>
      <c r="B523" s="360"/>
      <c r="C523" s="366" t="s">
        <v>221</v>
      </c>
      <c r="D523" s="399"/>
      <c r="E523" s="399"/>
      <c r="F523" s="399"/>
      <c r="G523" s="399"/>
      <c r="H523" s="819">
        <f>SUM(H520:H522)</f>
        <v>6352146.4120552894</v>
      </c>
      <c r="I523" s="819"/>
      <c r="J523" s="819">
        <f>SUM(J520:J522)</f>
        <v>3389027.0033455775</v>
      </c>
      <c r="K523" s="819"/>
      <c r="L523" s="820">
        <f>SUM(L520:L522)</f>
        <v>9741173.4154008664</v>
      </c>
      <c r="M523" s="821"/>
      <c r="N523" s="306"/>
    </row>
    <row r="524" spans="1:14" ht="24" x14ac:dyDescent="0.2">
      <c r="A524" s="306"/>
      <c r="B524" s="360"/>
      <c r="C524" s="366" t="s">
        <v>448</v>
      </c>
      <c r="D524" s="399"/>
      <c r="E524" s="399"/>
      <c r="F524" s="399"/>
      <c r="G524" s="399"/>
      <c r="H524" s="405">
        <f>+H508-H523</f>
        <v>24032036.977365993</v>
      </c>
      <c r="I524" s="306"/>
      <c r="J524" s="822">
        <f>J508-J523</f>
        <v>13556108.01338231</v>
      </c>
      <c r="K524" s="822"/>
      <c r="L524" s="823">
        <f>L508-L523</f>
        <v>37588144.990748301</v>
      </c>
      <c r="M524" s="824"/>
      <c r="N524" s="306"/>
    </row>
    <row r="525" spans="1:14" x14ac:dyDescent="0.2">
      <c r="A525" s="306"/>
      <c r="B525" s="360"/>
      <c r="C525" s="366"/>
      <c r="D525" s="399"/>
      <c r="E525" s="399"/>
      <c r="F525" s="399"/>
      <c r="G525" s="399"/>
      <c r="H525" s="399"/>
      <c r="I525" s="394"/>
      <c r="J525" s="340"/>
      <c r="K525" s="387"/>
      <c r="L525" s="399"/>
      <c r="M525" s="359"/>
      <c r="N525" s="306"/>
    </row>
    <row r="526" spans="1:14" x14ac:dyDescent="0.2">
      <c r="A526" s="306"/>
      <c r="B526" s="374"/>
      <c r="C526" s="815" t="s">
        <v>223</v>
      </c>
      <c r="D526" s="815"/>
      <c r="E526" s="369"/>
      <c r="F526" s="369"/>
      <c r="G526" s="815" t="s">
        <v>224</v>
      </c>
      <c r="H526" s="815"/>
      <c r="I526" s="815"/>
      <c r="J526" s="815" t="s">
        <v>225</v>
      </c>
      <c r="K526" s="815"/>
      <c r="L526" s="815"/>
      <c r="M526" s="372"/>
      <c r="N526" s="306"/>
    </row>
    <row r="527" spans="1:14" x14ac:dyDescent="0.2">
      <c r="A527" s="306"/>
      <c r="B527" s="374"/>
      <c r="C527" s="369"/>
      <c r="D527" s="369"/>
      <c r="E527" s="369"/>
      <c r="F527" s="369"/>
      <c r="G527" s="369"/>
      <c r="H527" s="369"/>
      <c r="I527" s="369"/>
      <c r="J527" s="369"/>
      <c r="K527" s="369"/>
      <c r="L527" s="369"/>
      <c r="M527" s="372"/>
      <c r="N527" s="306"/>
    </row>
    <row r="528" spans="1:14" x14ac:dyDescent="0.2">
      <c r="A528" s="306"/>
      <c r="B528" s="374"/>
      <c r="C528" s="369"/>
      <c r="D528" s="369"/>
      <c r="E528" s="369"/>
      <c r="F528" s="369"/>
      <c r="G528" s="369"/>
      <c r="H528" s="369"/>
      <c r="I528" s="369"/>
      <c r="J528" s="369"/>
      <c r="K528" s="369"/>
      <c r="L528" s="369"/>
      <c r="M528" s="372"/>
      <c r="N528" s="306"/>
    </row>
    <row r="529" spans="1:14" ht="13.5" customHeight="1" x14ac:dyDescent="0.2">
      <c r="A529" s="306"/>
      <c r="B529" s="374"/>
      <c r="C529" s="815" t="s">
        <v>226</v>
      </c>
      <c r="D529" s="815"/>
      <c r="E529" s="369"/>
      <c r="F529" s="369"/>
      <c r="G529" s="815" t="s">
        <v>227</v>
      </c>
      <c r="H529" s="815"/>
      <c r="I529" s="815"/>
      <c r="J529" s="816" t="s">
        <v>228</v>
      </c>
      <c r="K529" s="816"/>
      <c r="L529" s="816"/>
      <c r="M529" s="406"/>
      <c r="N529" s="306"/>
    </row>
    <row r="530" spans="1:14" ht="27.75" customHeight="1" thickBot="1" x14ac:dyDescent="0.25">
      <c r="A530" s="306"/>
      <c r="B530" s="407"/>
      <c r="C530" s="817" t="s">
        <v>229</v>
      </c>
      <c r="D530" s="817"/>
      <c r="E530" s="408"/>
      <c r="F530" s="408"/>
      <c r="G530" s="817" t="s">
        <v>230</v>
      </c>
      <c r="H530" s="817"/>
      <c r="I530" s="817"/>
      <c r="J530" s="818" t="s">
        <v>231</v>
      </c>
      <c r="K530" s="818"/>
      <c r="L530" s="818"/>
      <c r="M530" s="409"/>
      <c r="N530" s="306"/>
    </row>
    <row r="531" spans="1:14" x14ac:dyDescent="0.2">
      <c r="A531" s="306"/>
      <c r="B531" s="306"/>
      <c r="C531" s="306"/>
      <c r="D531" s="306"/>
      <c r="E531" s="306"/>
      <c r="F531" s="306"/>
      <c r="G531" s="306"/>
      <c r="H531" s="306"/>
      <c r="I531" s="306"/>
      <c r="J531" s="306"/>
      <c r="K531" s="306"/>
      <c r="L531" s="306"/>
      <c r="M531" s="306"/>
      <c r="N531" s="306"/>
    </row>
  </sheetData>
  <mergeCells count="83">
    <mergeCell ref="A411:M411"/>
    <mergeCell ref="A1:M1"/>
    <mergeCell ref="A2:M2"/>
    <mergeCell ref="A9:F9"/>
    <mergeCell ref="G9:J9"/>
    <mergeCell ref="K9:M9"/>
    <mergeCell ref="L495:M495"/>
    <mergeCell ref="A412:F412"/>
    <mergeCell ref="G412:J412"/>
    <mergeCell ref="K412:M412"/>
    <mergeCell ref="E487:K487"/>
    <mergeCell ref="F488:H488"/>
    <mergeCell ref="D490:F490"/>
    <mergeCell ref="B492:C492"/>
    <mergeCell ref="D492:E492"/>
    <mergeCell ref="D493:E493"/>
    <mergeCell ref="H495:I495"/>
    <mergeCell ref="J495:K495"/>
    <mergeCell ref="B496:E496"/>
    <mergeCell ref="H496:I496"/>
    <mergeCell ref="J496:K496"/>
    <mergeCell ref="L496:M496"/>
    <mergeCell ref="L498:M499"/>
    <mergeCell ref="H499:I499"/>
    <mergeCell ref="J499:K499"/>
    <mergeCell ref="H500:I500"/>
    <mergeCell ref="J500:K500"/>
    <mergeCell ref="L500:M500"/>
    <mergeCell ref="H501:I501"/>
    <mergeCell ref="J501:K501"/>
    <mergeCell ref="L501:M501"/>
    <mergeCell ref="H502:I502"/>
    <mergeCell ref="J502:K502"/>
    <mergeCell ref="L502:M502"/>
    <mergeCell ref="H503:I503"/>
    <mergeCell ref="J503:K503"/>
    <mergeCell ref="L503:M503"/>
    <mergeCell ref="H504:I504"/>
    <mergeCell ref="J504:K504"/>
    <mergeCell ref="L504:M504"/>
    <mergeCell ref="H505:I505"/>
    <mergeCell ref="J505:K505"/>
    <mergeCell ref="L505:M505"/>
    <mergeCell ref="H514:I514"/>
    <mergeCell ref="J514:K514"/>
    <mergeCell ref="L514:M514"/>
    <mergeCell ref="H506:I506"/>
    <mergeCell ref="J506:K506"/>
    <mergeCell ref="L506:M506"/>
    <mergeCell ref="H508:I508"/>
    <mergeCell ref="J508:K508"/>
    <mergeCell ref="L508:M508"/>
    <mergeCell ref="C510:D510"/>
    <mergeCell ref="C511:D511"/>
    <mergeCell ref="C512:D512"/>
    <mergeCell ref="H513:I513"/>
    <mergeCell ref="L513:M513"/>
    <mergeCell ref="H515:I515"/>
    <mergeCell ref="J515:K515"/>
    <mergeCell ref="L515:M515"/>
    <mergeCell ref="H520:I520"/>
    <mergeCell ref="J520:K520"/>
    <mergeCell ref="L520:M520"/>
    <mergeCell ref="C526:D526"/>
    <mergeCell ref="G526:I526"/>
    <mergeCell ref="J526:L526"/>
    <mergeCell ref="H521:I521"/>
    <mergeCell ref="J521:K521"/>
    <mergeCell ref="L521:M521"/>
    <mergeCell ref="H522:I522"/>
    <mergeCell ref="J522:K522"/>
    <mergeCell ref="L522:M522"/>
    <mergeCell ref="H523:I523"/>
    <mergeCell ref="J523:K523"/>
    <mergeCell ref="L523:M523"/>
    <mergeCell ref="J524:K524"/>
    <mergeCell ref="L524:M524"/>
    <mergeCell ref="C529:D529"/>
    <mergeCell ref="G529:I529"/>
    <mergeCell ref="J529:L529"/>
    <mergeCell ref="C530:D530"/>
    <mergeCell ref="G530:I530"/>
    <mergeCell ref="J530:L530"/>
  </mergeCells>
  <pageMargins left="0.70866141732283472" right="0.70866141732283472" top="0.74803149606299213" bottom="0.74803149606299213" header="0.31496062992125984" footer="0.31496062992125984"/>
  <pageSetup paperSize="5" scale="70" fitToHeight="0" orientation="landscape" horizontalDpi="0" verticalDpi="0" r:id="rId1"/>
  <rowBreaks count="1" manualBreakCount="1">
    <brk id="48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Mes de Julio</vt:lpstr>
      <vt:lpstr>Cabarete</vt:lpstr>
      <vt:lpstr>Edificio</vt:lpstr>
      <vt:lpstr>Guananico</vt:lpstr>
      <vt:lpstr>Estero hondo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Joel García</dc:creator>
  <cp:lastModifiedBy>Marielis Tineo</cp:lastModifiedBy>
  <dcterms:created xsi:type="dcterms:W3CDTF">2023-10-04T15:06:37Z</dcterms:created>
  <dcterms:modified xsi:type="dcterms:W3CDTF">2023-10-06T18:43:38Z</dcterms:modified>
</cp:coreProperties>
</file>