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marielistineo\AppData\Roaming\PFU\ScanSnap Home\ScanSnap Home\"/>
    </mc:Choice>
  </mc:AlternateContent>
  <xr:revisionPtr revIDLastSave="0" documentId="8_{F9845B74-3307-4861-B666-CBAE90F7DD8D}" xr6:coauthVersionLast="47" xr6:coauthVersionMax="47" xr10:uidLastSave="{00000000-0000-0000-0000-000000000000}"/>
  <bookViews>
    <workbookView xWindow="-120" yWindow="-120" windowWidth="29040" windowHeight="15840" tabRatio="917" activeTab="5" xr2:uid="{00000000-000D-0000-FFFF-FFFF00000000}"/>
  </bookViews>
  <sheets>
    <sheet name="ESF - Situación Financiera" sheetId="1" r:id="rId1"/>
    <sheet name=" ERF-Rendimiento Financiero" sheetId="2" r:id="rId2"/>
    <sheet name="EFE-Flujo de Efectivo" sheetId="3" r:id="rId3"/>
    <sheet name="ECANP-Cambio Patrimonio" sheetId="4" r:id="rId4"/>
    <sheet name="Comparativo Enero-Julio 2022" sheetId="5" r:id="rId5"/>
    <sheet name="NOTAS ACLARATORIA 7-2022" sheetId="6" r:id="rId6"/>
  </sheets>
  <definedNames>
    <definedName name="_xlnm._FilterDatabase" localSheetId="1" hidden="1">' ERF-Rendimiento Financiero'!$A$5:$H$22</definedName>
    <definedName name="_xlnm._FilterDatabase" localSheetId="3" hidden="1">'ECANP-Cambio Patrimonio'!$C$13:$O$20</definedName>
    <definedName name="_xlnm._FilterDatabase" localSheetId="2" hidden="1">'EFE-Flujo de Efectivo'!$A$5:$F$63</definedName>
    <definedName name="_xlnm._FilterDatabase" localSheetId="0" hidden="1">'ESF - Situación Financiera'!$A$5:$F$5</definedName>
    <definedName name="_Hlk536722009" localSheetId="5">'NOTAS ACLARATORIA 7-2022'!$A$9</definedName>
    <definedName name="_Hlk536724686" localSheetId="5">'NOTAS ACLARATORIA 7-2022'!$A$44</definedName>
    <definedName name="_Hlk75857250" localSheetId="5">'NOTAS ACLARATORIA 7-2022'!$A$94</definedName>
    <definedName name="_Hlk75857322" localSheetId="5">'NOTAS ACLARATORIA 7-2022'!$A$98</definedName>
    <definedName name="_Hlk75857340" localSheetId="5">'NOTAS ACLARATORIA 7-2022'!$A$99</definedName>
    <definedName name="_Hlk75871507" localSheetId="5">'NOTAS ACLARATORIA 7-2022'!$A$141</definedName>
    <definedName name="_Hlk76638388" localSheetId="5">'NOTAS ACLARATORIA 7-2022'!$A$150</definedName>
    <definedName name="_Hlk76642950" localSheetId="5">'NOTAS ACLARATORIA 7-2022'!$C$170</definedName>
    <definedName name="_Hlk76642985" localSheetId="5">'NOTAS ACLARATORIA 7-2022'!$D$171</definedName>
    <definedName name="_Hlk76939823" localSheetId="5">'NOTAS ACLARATORIA 7-2022'!$A$47</definedName>
    <definedName name="_Hlk76939949" localSheetId="5">'NOTAS ACLARATORIA 7-2022'!$A$53</definedName>
    <definedName name="_Hlk76941331" localSheetId="5">'NOTAS ACLARATORIA 7-2022'!$A$138</definedName>
    <definedName name="_Hlk76942091" localSheetId="5">'NOTAS ACLARATORIA 7-2022'!$A$149</definedName>
    <definedName name="_Hlk76943010" localSheetId="5">'NOTAS ACLARATORIA 7-2022'!$A$164</definedName>
    <definedName name="_Hlk76993857" localSheetId="5">'NOTAS ACLARATORIA 7-2022'!$A$93</definedName>
    <definedName name="_xlnm.Print_Area" localSheetId="1">' ERF-Rendimiento Financiero'!$A$1:$F$34</definedName>
    <definedName name="_xlnm.Print_Area" localSheetId="3">'ECANP-Cambio Patrimonio'!$A$1:$M$45</definedName>
    <definedName name="_xlnm.Print_Area" localSheetId="2">'EFE-Flujo de Efectivo'!$A$1:$F$71</definedName>
    <definedName name="_xlnm.Print_Area" localSheetId="0">'ESF - Situación Financiera'!$A$1:$F$47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2" i="6" l="1"/>
  <c r="G332" i="6"/>
  <c r="G317" i="6"/>
  <c r="G305" i="6"/>
  <c r="G298" i="6"/>
  <c r="G288" i="6"/>
  <c r="G276" i="6"/>
  <c r="G269" i="6"/>
  <c r="G258" i="6"/>
  <c r="G239" i="6"/>
  <c r="G229" i="6"/>
  <c r="G222" i="6"/>
  <c r="G205" i="6"/>
  <c r="H185" i="6"/>
  <c r="F185" i="6"/>
  <c r="G183" i="6"/>
  <c r="G185" i="6" s="1"/>
  <c r="F183" i="6"/>
  <c r="E183" i="6"/>
  <c r="E185" i="6" s="1"/>
  <c r="D183" i="6"/>
  <c r="D185" i="6" s="1"/>
  <c r="I181" i="6"/>
  <c r="G180" i="6"/>
  <c r="D180" i="6"/>
  <c r="C180" i="6"/>
  <c r="B180" i="6"/>
  <c r="B187" i="6" s="1"/>
  <c r="I178" i="6"/>
  <c r="H176" i="6"/>
  <c r="H180" i="6" s="1"/>
  <c r="H187" i="6" s="1"/>
  <c r="F176" i="6"/>
  <c r="F180" i="6" s="1"/>
  <c r="F187" i="6" s="1"/>
  <c r="E176" i="6"/>
  <c r="E180" i="6" s="1"/>
  <c r="E187" i="6" s="1"/>
  <c r="I174" i="6"/>
  <c r="G170" i="6"/>
  <c r="G171" i="6" s="1"/>
  <c r="G169" i="6"/>
  <c r="G160" i="6"/>
  <c r="G147" i="6"/>
  <c r="G134" i="6"/>
  <c r="G112" i="6"/>
  <c r="G102" i="6"/>
  <c r="I185" i="6" l="1"/>
  <c r="D187" i="6"/>
  <c r="I180" i="6"/>
  <c r="I187" i="6" s="1"/>
  <c r="G187" i="6"/>
  <c r="I183" i="6"/>
  <c r="I176" i="6"/>
  <c r="C34" i="5" l="1"/>
  <c r="F33" i="5"/>
  <c r="F32" i="5"/>
  <c r="C31" i="5"/>
  <c r="F30" i="5"/>
  <c r="E30" i="5"/>
  <c r="F29" i="5"/>
  <c r="E29" i="5"/>
  <c r="F28" i="5"/>
  <c r="E28" i="5"/>
  <c r="F27" i="5"/>
  <c r="E27" i="5"/>
  <c r="F26" i="5"/>
  <c r="E26" i="5"/>
  <c r="F25" i="5"/>
  <c r="E25" i="5"/>
  <c r="F24" i="5"/>
  <c r="D24" i="5"/>
  <c r="E24" i="5" s="1"/>
  <c r="C24" i="5"/>
  <c r="F22" i="5"/>
  <c r="F15" i="5" s="1"/>
  <c r="F34" i="5" s="1"/>
  <c r="F21" i="5"/>
  <c r="F19" i="5"/>
  <c r="E19" i="5"/>
  <c r="F18" i="5"/>
  <c r="E18" i="5"/>
  <c r="F17" i="5"/>
  <c r="E17" i="5"/>
  <c r="F16" i="5"/>
  <c r="E16" i="5"/>
  <c r="D15" i="5"/>
  <c r="D34" i="5" s="1"/>
  <c r="C15" i="5"/>
  <c r="E15" i="5" l="1"/>
  <c r="E34" i="5" s="1"/>
  <c r="K19" i="4" l="1"/>
  <c r="I19" i="4"/>
  <c r="G19" i="4"/>
  <c r="E19" i="4"/>
  <c r="M18" i="4"/>
  <c r="M17" i="4"/>
  <c r="M16" i="4"/>
  <c r="M19" i="4" s="1"/>
  <c r="D55" i="3" l="1"/>
  <c r="D41" i="3"/>
  <c r="D23" i="3"/>
  <c r="D57" i="3" s="1"/>
  <c r="D59" i="3" s="1"/>
  <c r="D60" i="3" s="1"/>
  <c r="H20" i="2" l="1"/>
  <c r="H19" i="2"/>
  <c r="H18" i="2"/>
  <c r="D18" i="2"/>
  <c r="H17" i="2"/>
  <c r="H16" i="2"/>
  <c r="H15" i="2"/>
  <c r="H10" i="2"/>
  <c r="D10" i="2"/>
  <c r="D20" i="2" s="1"/>
  <c r="H9" i="2"/>
  <c r="H8" i="2"/>
  <c r="H7" i="2"/>
  <c r="D26" i="1" l="1"/>
  <c r="D13" i="1"/>
  <c r="D17" i="1"/>
  <c r="D35" i="1"/>
  <c r="D19" i="1" l="1"/>
  <c r="D29" i="1"/>
  <c r="D37" i="1" s="1"/>
  <c r="D38" i="1" l="1"/>
</calcChain>
</file>

<file path=xl/sharedStrings.xml><?xml version="1.0" encoding="utf-8"?>
<sst xmlns="http://schemas.openxmlformats.org/spreadsheetml/2006/main" count="443" uniqueCount="385">
  <si>
    <t>Estado de Situación Financiera</t>
  </si>
  <si>
    <t>(Valores en RD$)</t>
  </si>
  <si>
    <t>Activos</t>
  </si>
  <si>
    <t>Activos corrientes</t>
  </si>
  <si>
    <t>Total activos corrientes</t>
  </si>
  <si>
    <t>Activos no corrientes</t>
  </si>
  <si>
    <t>Total activos no corrientes</t>
  </si>
  <si>
    <t>Total activos</t>
  </si>
  <si>
    <t xml:space="preserve"> </t>
  </si>
  <si>
    <t>Pasivos</t>
  </si>
  <si>
    <t>Pasivos corrientes</t>
  </si>
  <si>
    <t>Total pasivos corrientes</t>
  </si>
  <si>
    <t>Total pasivos no corrientes</t>
  </si>
  <si>
    <t xml:space="preserve">Total pasivos </t>
  </si>
  <si>
    <t>Capital</t>
  </si>
  <si>
    <t>Total activos netos/patrimonio</t>
  </si>
  <si>
    <t>Total pasivos y activos netos/patrimonio</t>
  </si>
  <si>
    <t>Otros activos corrientes (Nota 11)</t>
  </si>
  <si>
    <t>Resultados positivos (ahorro) / negativo (desahorro).</t>
  </si>
  <si>
    <t xml:space="preserve">Resultados acumulados </t>
  </si>
  <si>
    <t>Oliver Nazario Brugal
Director General</t>
  </si>
  <si>
    <t>Máximo Antonio Herrera Salvador
Director Administrativo Financiero.</t>
  </si>
  <si>
    <t>Nancy M. Gonzalez Sandoval
    Contadora</t>
  </si>
  <si>
    <t xml:space="preserve">Efectivo y equivalentes de efectivo </t>
  </si>
  <si>
    <t xml:space="preserve">Cuenta por cobrar a corto plazo </t>
  </si>
  <si>
    <t>Inventarios</t>
  </si>
  <si>
    <t xml:space="preserve">Pagos anticipados </t>
  </si>
  <si>
    <t xml:space="preserve">Propiedad, Planta y equipos neto </t>
  </si>
  <si>
    <t>Retenciones y acumulaciones por pagar</t>
  </si>
  <si>
    <t>Cuentas por pagar a corto  plazo</t>
  </si>
  <si>
    <t xml:space="preserve">Otros pasivos corrientes </t>
  </si>
  <si>
    <t xml:space="preserve">Activos Netos/Patrimonio </t>
  </si>
  <si>
    <r>
      <t xml:space="preserve">               </t>
    </r>
    <r>
      <rPr>
        <b/>
        <sz val="13"/>
        <rFont val="Times New Roman"/>
        <family val="1"/>
      </rPr>
      <t>Diana Polanco Gonzalez
                Enc. Contabilidad</t>
    </r>
  </si>
  <si>
    <t>Al 31 de Julio, 2022</t>
  </si>
  <si>
    <t>Estado de Rendimiento Financiero</t>
  </si>
  <si>
    <t>Del ejercicio terminado al 31 de Julio, 2022</t>
  </si>
  <si>
    <t xml:space="preserve">Ingresos </t>
  </si>
  <si>
    <t>Ingresos por transacciones con contraprestación</t>
  </si>
  <si>
    <t>Transferencias</t>
  </si>
  <si>
    <t>Recargos, multas y otros ingresos</t>
  </si>
  <si>
    <t>Total ingresos</t>
  </si>
  <si>
    <t xml:space="preserve">                                                                                                                                                                                                                                                                                                                                                                                                                                                                                                                                                                                                                                                   </t>
  </si>
  <si>
    <t xml:space="preserve">Gastos </t>
  </si>
  <si>
    <t>Sueldos, salarios y beneficios a empleados</t>
  </si>
  <si>
    <t>Suministros y materiales para consumo</t>
  </si>
  <si>
    <t>Gasto de depreciación y amortización</t>
  </si>
  <si>
    <t>Otros gastos</t>
  </si>
  <si>
    <t>Gastos financieros</t>
  </si>
  <si>
    <t>Total gastos</t>
  </si>
  <si>
    <t>Resultados positivos (ahorro) / negativo (desahorro)</t>
  </si>
  <si>
    <t xml:space="preserve">                                                                                                                                                   </t>
  </si>
  <si>
    <r>
      <t xml:space="preserve">                </t>
    </r>
    <r>
      <rPr>
        <b/>
        <sz val="13"/>
        <rFont val="Times New Roman"/>
        <family val="1"/>
      </rPr>
      <t>Diana Polanco Gonzalez               
                    Enc. Contabilidad</t>
    </r>
  </si>
  <si>
    <t>Nancy M. Gonzalez Sandoval
Contadora</t>
  </si>
  <si>
    <t xml:space="preserve">
</t>
  </si>
  <si>
    <t>Estado de Flujo de Efectivo</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</si>
  <si>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</si>
  <si>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</si>
  <si>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</si>
  <si>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</si>
  <si>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</si>
  <si>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</si>
  <si>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</si>
  <si>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</si>
  <si>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</si>
  <si>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otras entidades para financiar sus operaciones (Transferencias)</t>
  </si>
  <si>
    <t>Pagos a los trabajadores o en beneficio de ellos</t>
  </si>
  <si>
    <t>Pagos por contribuciones a la seguridad social</t>
  </si>
  <si>
    <t>Pagos de pensiones y jubilaciones</t>
  </si>
  <si>
    <t xml:space="preserve">Pagos a proveedores </t>
  </si>
  <si>
    <t>Pagos por contratos mantenidos para negocios o intercambio</t>
  </si>
  <si>
    <t xml:space="preserve">Pagos de intereses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</si>
  <si>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</si>
  <si>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</si>
  <si>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</si>
  <si>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</si>
  <si>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</si>
  <si>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</si>
  <si>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</si>
  <si>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</si>
  <si>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</si>
  <si>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</si>
  <si>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</si>
  <si>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</si>
  <si>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</si>
  <si>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</si>
  <si>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Construcción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</si>
  <si>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</si>
  <si>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</si>
  <si>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</si>
  <si>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</si>
  <si>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</si>
  <si>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</si>
  <si>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</si>
  <si>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</si>
  <si>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</si>
  <si>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</si>
  <si>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</si>
  <si>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</si>
  <si>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</si>
  <si>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</si>
  <si>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</si>
  <si>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r>
      <t xml:space="preserve">                 </t>
    </r>
    <r>
      <rPr>
        <b/>
        <sz val="13"/>
        <rFont val="Times New Roman"/>
        <family val="1"/>
      </rPr>
      <t>Diana Polanco Gonzalez
                     Enc. Contabilidad</t>
    </r>
  </si>
  <si>
    <r>
      <rPr>
        <b/>
        <u val="singleAccounting"/>
        <sz val="13"/>
        <rFont val="Times New Roman"/>
        <family val="1"/>
      </rPr>
      <t>Nancy M. Gonzalez Sandoval</t>
    </r>
    <r>
      <rPr>
        <b/>
        <sz val="13"/>
        <rFont val="Times New Roman"/>
        <family val="1"/>
      </rPr>
      <t xml:space="preserve">
Contadora </t>
    </r>
  </si>
  <si>
    <t>Estado de Cambio de Activo / Patrimonio</t>
  </si>
  <si>
    <t>Capital Aportado</t>
  </si>
  <si>
    <t>Cambios en Políticas Contables</t>
  </si>
  <si>
    <t>Revaluación</t>
  </si>
  <si>
    <t>Resultados Acumulados</t>
  </si>
  <si>
    <t>Total Activos Netos / Patrimonio</t>
  </si>
  <si>
    <t>Saldo al 31 de diciembre de 2021</t>
  </si>
  <si>
    <t xml:space="preserve">Ajuste al patrimonio </t>
  </si>
  <si>
    <t>Resultado del período</t>
  </si>
  <si>
    <t>Saldo al 31 de julio, 2022</t>
  </si>
  <si>
    <t xml:space="preserve">        </t>
  </si>
  <si>
    <t>NOTA: Los ajuste en el patrimonio se debe a reclasificaciones de asientos y ajuste a cuentas que permanecian habilidatas y se procedio a cerrarlas</t>
  </si>
  <si>
    <t xml:space="preserve"> Oliver Nazario Brugal
Director General</t>
  </si>
  <si>
    <r>
      <t xml:space="preserve">                  </t>
    </r>
    <r>
      <rPr>
        <b/>
        <sz val="13"/>
        <rFont val="Times New Roman"/>
        <family val="1"/>
      </rPr>
      <t>Diana Polanco Gonzalez
                         Enc. Contabilidad</t>
    </r>
  </si>
  <si>
    <r>
      <rPr>
        <b/>
        <u val="singleAccounting"/>
        <sz val="13"/>
        <rFont val="Times New Roman"/>
        <family val="1"/>
      </rPr>
      <t xml:space="preserve">         Nancy M. Gonzalez Sandoval</t>
    </r>
    <r>
      <rPr>
        <b/>
        <sz val="13"/>
        <rFont val="Times New Roman"/>
        <family val="1"/>
      </rPr>
      <t xml:space="preserve">
          Contadora </t>
    </r>
  </si>
  <si>
    <t xml:space="preserve">Estado de Comparación de los Importes Presupuestados y Realizados </t>
  </si>
  <si>
    <t>Al 31 de Julio del  2022</t>
  </si>
  <si>
    <t>Presupuesto sobre la Base de Efectivo</t>
  </si>
  <si>
    <t>(Clasificación de Ingresos y Gastos por Objeto)</t>
  </si>
  <si>
    <t>(RD$)</t>
  </si>
  <si>
    <t xml:space="preserve">        Concepto</t>
  </si>
  <si>
    <t>Presupuesto Reformado (A)</t>
  </si>
  <si>
    <t>Presupuesto Ejecutado (B)</t>
  </si>
  <si>
    <t>% de Variac Ejecución (C=B/A)</t>
  </si>
  <si>
    <t>Variación (D=A-B)</t>
  </si>
  <si>
    <t>Ingresos totales</t>
  </si>
  <si>
    <t>1.4.1</t>
  </si>
  <si>
    <t>Transferencia Corriente (Sueldo)</t>
  </si>
  <si>
    <t>Transferencia Corriente (Energia no Cortable)</t>
  </si>
  <si>
    <t>1.4.2</t>
  </si>
  <si>
    <t>Transferencia de Capital</t>
  </si>
  <si>
    <t>Ingresos por contraprestación</t>
  </si>
  <si>
    <t>Aplicaciones Financieras</t>
  </si>
  <si>
    <t>Disminucion de Disponibilidad Interna</t>
  </si>
  <si>
    <t>Incremento de Disponibilidad Interna a Corto Plazo</t>
  </si>
  <si>
    <t>Gastos</t>
  </si>
  <si>
    <t xml:space="preserve">Presupuesto Inicial </t>
  </si>
  <si>
    <t>Devengado</t>
  </si>
  <si>
    <t>Gastos totales</t>
  </si>
  <si>
    <t>Remuneraciones y contribuciones</t>
  </si>
  <si>
    <t>Contratación de servicios</t>
  </si>
  <si>
    <t>Materiales y suministros</t>
  </si>
  <si>
    <t>Transferencias corrientes</t>
  </si>
  <si>
    <t>Bienes muebles, inmuebles e intangibles</t>
  </si>
  <si>
    <t>Obras</t>
  </si>
  <si>
    <t>Incremento de Disponibilidad Interna</t>
  </si>
  <si>
    <t>Disminucion de Cuentas por Pagar a corto Plazo</t>
  </si>
  <si>
    <t>Resultado financiero (1-2)</t>
  </si>
  <si>
    <t>Nota: El Presupuesto en la parte de lo ejecutado, esta realizado por el metodo de lo percibido</t>
  </si>
  <si>
    <t xml:space="preserve">                    Oliver Nazario Brugal
                     Director General</t>
  </si>
  <si>
    <t>_____________________________________</t>
  </si>
  <si>
    <r>
      <t xml:space="preserve">                              Máximo Antonio Herrera Salvador
</t>
    </r>
    <r>
      <rPr>
        <b/>
        <sz val="12"/>
        <rFont val="Times New Roman"/>
        <family val="1"/>
      </rPr>
      <t xml:space="preserve">                                   Director Administrativo Financiero.</t>
    </r>
  </si>
  <si>
    <t xml:space="preserve">                  Diana Polanco Gonzalez
                  Enc. Contabilidad</t>
  </si>
  <si>
    <r>
      <rPr>
        <u val="singleAccounting"/>
        <sz val="12"/>
        <rFont val="Times New Roman"/>
        <family val="1"/>
      </rPr>
      <t xml:space="preserve">                                   Nancy M. Gonzalez Sandoval</t>
    </r>
    <r>
      <rPr>
        <sz val="12"/>
        <rFont val="Times New Roman"/>
        <family val="1"/>
      </rPr>
      <t xml:space="preserve">
                              </t>
    </r>
    <r>
      <rPr>
        <b/>
        <sz val="12"/>
        <rFont val="Times New Roman"/>
        <family val="1"/>
      </rPr>
      <t xml:space="preserve">Contadora </t>
    </r>
  </si>
  <si>
    <t>NOTAS A LOS ESTADOS FINANCIEROS</t>
  </si>
  <si>
    <r>
      <t xml:space="preserve">Nota #1 Entidad </t>
    </r>
    <r>
      <rPr>
        <b/>
        <sz val="12"/>
        <color rgb="FF000000"/>
        <rFont val="Times New Roman"/>
        <family val="1"/>
      </rPr>
      <t>E</t>
    </r>
    <r>
      <rPr>
        <b/>
        <sz val="12"/>
        <color theme="1"/>
        <rFont val="Times New Roman"/>
        <family val="1"/>
      </rPr>
      <t>conómica</t>
    </r>
  </si>
  <si>
    <r>
      <t xml:space="preserve">La Corporación de Acueductos y Alcantarillados de Puerto Plata (CORAAPPLATA), fue </t>
    </r>
    <r>
      <rPr>
        <sz val="12"/>
        <color rgb="FF000000"/>
        <rFont val="Times New Roman"/>
        <family val="1"/>
      </rPr>
      <t>creada</t>
    </r>
    <r>
      <rPr>
        <sz val="12"/>
        <color rgb="FFFF0000"/>
        <rFont val="Times New Roman"/>
        <family val="1"/>
      </rPr>
      <t xml:space="preserve"> </t>
    </r>
    <r>
      <rPr>
        <sz val="12"/>
        <color rgb="FF282828"/>
        <rFont val="Times New Roman"/>
        <family val="1"/>
      </rPr>
      <t>mediante la Ley 142-97, para brindar a la provincia de Puerto Plata servicios de agua potable, alcantarillado y saneamiento con calidad, eficiencia y eficacia, elevando el nivel de vida de la población y la satisfacción de los clientes a partir del compromiso medioambiental sustentable, siendo una corporación que se desarrolla con un capital humano competente, motivado y comprometido.</t>
    </r>
  </si>
  <si>
    <t>Al 31 de Julio del 2022, los principales funcionarios de La Corporación de Acueductos y Alcantarillados de Puerto Plata (CORAAPPLATA) son los siguientes:</t>
  </si>
  <si>
    <t xml:space="preserve">Nombre </t>
  </si>
  <si>
    <t xml:space="preserve">Oliver Nazario Brugal                               </t>
  </si>
  <si>
    <t>Director General CORAAPPLATA</t>
  </si>
  <si>
    <t xml:space="preserve">Otto Manuel Gomez Sanchez                                         </t>
  </si>
  <si>
    <t>Presidente del Consejo</t>
  </si>
  <si>
    <t xml:space="preserve">Máximo Antonio Herrera Salvador         </t>
  </si>
  <si>
    <t>Director Administrativo y Financiero</t>
  </si>
  <si>
    <t xml:space="preserve">Nancy Gonzalez                               </t>
  </si>
  <si>
    <t xml:space="preserve">Contadora </t>
  </si>
  <si>
    <t xml:space="preserve">Diana Polanco Gonzalez                   </t>
  </si>
  <si>
    <t>Enc. Contabilidad</t>
  </si>
  <si>
    <t xml:space="preserve">Nota #2 Base de presentación </t>
  </si>
  <si>
    <t>Los Estados Financieros han sido preparados de conformidad con las Normas Internacionales de Contabilidad del Sector Público (NICSP), adoptadas por la Dirección General de Contabilidad Gubernamental de la República Dominicana (DIGECOG).</t>
  </si>
  <si>
    <t>La Corporación de Acueductos y Alcantarillados de Puerto Plata (CORAAPPLATA), presenta su presupuesto aprobado según la base contable de efectivo y los Estados Financieros sobre la base de lo percibido conforme a las estipulaciones de la NICSP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</si>
  <si>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Julio del 2022 y es incluido como información suplementaria en los Estados Financieros y sus Notas.</t>
  </si>
  <si>
    <t>La emisión y aprobación final de los Estados Financieros es autorizada por los funcionarios de alto nivel de la Institución.</t>
  </si>
  <si>
    <t xml:space="preserve">Nota # 3 Moneda funcional y de presentación </t>
  </si>
  <si>
    <t>Los Estados Financieros están presentados en pesos dominicanos (RD$) moneda de curso legal en República Dominicana.</t>
  </si>
  <si>
    <t>Nota #4 Uso de estimados y Juicios</t>
  </si>
  <si>
    <t>La preparación de los Estados Financieros de confirmada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</si>
  <si>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</si>
  <si>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</si>
  <si>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</si>
  <si>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r>
      <t xml:space="preserve">Cuando se mide el valor razonable de un activo o pasivo, </t>
    </r>
    <r>
      <rPr>
        <sz val="12"/>
        <color rgb="FF282828"/>
        <rFont val="Times New Roman"/>
        <family val="1"/>
      </rPr>
      <t>La Corporación de Acueductos y Alcantarillados de Puerto Plata (CORAAPPLATA)</t>
    </r>
    <r>
      <rPr>
        <sz val="12"/>
        <color theme="1"/>
        <rFont val="Times New Roman"/>
        <family val="1"/>
      </rPr>
      <t xml:space="preserve"> utiliza siempre que sea posible, precios cotizados en un mercado activo.</t>
    </r>
  </si>
  <si>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</si>
  <si>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</si>
  <si>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</si>
  <si>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</si>
  <si>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</si>
  <si>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</si>
  <si>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r>
      <t>La Corporación de Acueductos y Alcantarillados de Puerto Plata (CORAAPPLATA),</t>
    </r>
    <r>
      <rPr>
        <sz val="12"/>
        <color theme="1"/>
        <rFont val="Times New Roman"/>
        <family val="1"/>
      </rPr>
      <t xml:space="preserve"> reconoce las transferencias entre los niveles de la jerarquía del valor razonable al final del periodo sobre el que se informa en el momento en que ocurrió el cambio.</t>
    </r>
  </si>
  <si>
    <t xml:space="preserve">Nota #5 Base de medición </t>
  </si>
  <si>
    <t>Los Estados Financieros se elaboran sobre la base del costo histórico, a excepción de los terrenos y edificios los cuales son valuados mediante tasaciones realizadas por un experto externo.</t>
  </si>
  <si>
    <t>Nota#6 Resumen de Políticas Contables significativas</t>
  </si>
  <si>
    <t>Aquí se detalla todo lo relacionado con las principales Políticas Contables significativas como podría ser, sin que esta enumeración se considere limitativa.</t>
  </si>
  <si>
    <t>Inventarios de materiales de oficina</t>
  </si>
  <si>
    <t>Hasta el momento contabilidad no realiza esta medición por lo que ya hemos notificado o explicamos, mis cuantas contables son basada a un sistema empresarial privado y el presupuesto a un sistema de cuentas gubernamental.</t>
  </si>
  <si>
    <t xml:space="preserve">Cuentas por cobrar y por pagar </t>
  </si>
  <si>
    <t>Los pasivos son reconocidos cuando se ha generado el cargo por el servicio brindado, independientemente del momento en el que se realiza el pago.</t>
  </si>
  <si>
    <t xml:space="preserve">Los pasivos son dados de baja cuando los compromisos son saldados o expira el compromiso. </t>
  </si>
  <si>
    <t>Propiedad, mobiliario y equipos</t>
  </si>
  <si>
    <t xml:space="preserve">Reconocimiento y medición </t>
  </si>
  <si>
    <t>Las partidas de mobiliarios y equipos son medidas al costo de adquisición menos la depreciación acumulada y pérdidas por deterioro. Si las partes significativas de un elemento de mobiliarios y equipos tiene vida útil diferente, se contabiliza como elementos separados de mobiliarios y equipos. Cualquier ganancia o pérdida procedente de la disposición de un elemento de mobiliarios y equipos (calculada como la diferencia entre el valor obtenido de la disposición y el valor en libros del activo) se reconoce en resultados. Para los activos de la institucion utilizamos el Sistema de Administrativo de Bienes (SIAB) basado sobre la NICSP 12.</t>
  </si>
  <si>
    <t xml:space="preserve"> Costos posteriores</t>
  </si>
  <si>
    <r>
      <t xml:space="preserve">Los desembolsos posteriores se capitalizan solo si es probable que </t>
    </r>
    <r>
      <rPr>
        <sz val="12"/>
        <color rgb="FF282828"/>
        <rFont val="Times New Roman"/>
        <family val="1"/>
      </rPr>
      <t>La Corporación de Acueductos y Alcantarillados de Puerto Plata (CORAAPPLATA),</t>
    </r>
    <r>
      <rPr>
        <sz val="12"/>
        <color theme="1"/>
        <rFont val="Times New Roman"/>
        <family val="1"/>
      </rPr>
      <t xml:space="preserve"> reciba los beneficios económicos futuros asociados con los costos. Las reparaciones y mantenimientos continuos se registran como gastos en resultados cuando se incurren.</t>
    </r>
  </si>
  <si>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</si>
  <si>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</si>
  <si>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</si>
  <si>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</si>
  <si>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El estimado de vida útil de los mobiliarios y equipos, es como sigue:</t>
  </si>
  <si>
    <t>Años de:</t>
  </si>
  <si>
    <r>
      <t>Tipo de Activo</t>
    </r>
    <r>
      <rPr>
        <b/>
        <sz val="12"/>
        <color rgb="FF000000"/>
        <rFont val="Times New Roman"/>
        <family val="1"/>
      </rPr>
      <t xml:space="preserve"> </t>
    </r>
  </si>
  <si>
    <t>Vida Útil</t>
  </si>
  <si>
    <t>Mobiliarios y equipos</t>
  </si>
  <si>
    <r>
      <t xml:space="preserve">4 Años </t>
    </r>
    <r>
      <rPr>
        <b/>
        <sz val="12"/>
        <color theme="1"/>
        <rFont val="Times New Roman"/>
        <family val="1"/>
      </rPr>
      <t>-</t>
    </r>
    <r>
      <rPr>
        <sz val="12"/>
        <color theme="1"/>
        <rFont val="Times New Roman"/>
        <family val="1"/>
      </rPr>
      <t>10 Años</t>
    </r>
  </si>
  <si>
    <t>Los métodos de depreciación, la vida útil y los valores residuales son revisados anualmente y se ajustan si es 
necesario.</t>
  </si>
  <si>
    <t xml:space="preserve">Desembolsos posteriores </t>
  </si>
  <si>
    <t>Los desembolsos posteriores son capitalizados solo cuando aumentan los beneficios económicos futuros incorporados en el activo específico relacionado con dichos desembolsos.</t>
  </si>
  <si>
    <r>
      <rPr>
        <b/>
        <sz val="12"/>
        <color theme="1"/>
        <rFont val="Times New Roman"/>
        <family val="1"/>
      </rPr>
      <t>Amortización</t>
    </r>
    <r>
      <rPr>
        <sz val="12"/>
        <color theme="1"/>
        <rFont val="Times New Roman"/>
        <family val="1"/>
      </rPr>
      <t xml:space="preserve"> La amortización se calcula sobre el monto depreciable, que corresponde al costo de un activo menos su 
valor residual.</t>
    </r>
  </si>
  <si>
    <t>La amortización es reconocida en el resultado sobre la base del método de línea recta.</t>
  </si>
  <si>
    <t>La vida útil estimada de las licencias, programas y software abarca un período de 5 a 10 años.</t>
  </si>
  <si>
    <t>El método de amortización, la vida útil y el valor residual son revisados anualmente, si existe evidencia de algún cambio 
y se ajustan, si es necesario.</t>
  </si>
  <si>
    <t>Nota #7 Efectivo y equivalentes de efectivo.</t>
  </si>
  <si>
    <r>
      <t xml:space="preserve">Al 31 de Julio, del 2022, las cuentas bancarias presentan los siguientes balances 
</t>
    </r>
    <r>
      <rPr>
        <b/>
        <sz val="12"/>
        <color theme="1"/>
        <rFont val="Times New Roman"/>
        <family val="1"/>
      </rPr>
      <t>RD$ 219,915,530</t>
    </r>
    <r>
      <rPr>
        <sz val="12"/>
        <color theme="1"/>
        <rFont val="Times New Roman"/>
        <family val="1"/>
      </rPr>
      <t>. Según Detalle:</t>
    </r>
  </si>
  <si>
    <t xml:space="preserve">Descripción                                                                                     </t>
  </si>
  <si>
    <t xml:space="preserve">Cuenta Banreservas Institucional cta. 070-005011-6            </t>
  </si>
  <si>
    <t xml:space="preserve">Cta Especial Banreservas cta. 070-005078-7                              </t>
  </si>
  <si>
    <t xml:space="preserve">Cta Banreserva (Servicio de Recaudo #070-005071-8)            </t>
  </si>
  <si>
    <r>
      <t xml:space="preserve">Cta Banreservas (Corte y Rec. # 070-006272-6)                  </t>
    </r>
    <r>
      <rPr>
        <u/>
        <sz val="12"/>
        <color rgb="FF000000"/>
        <rFont val="Times New Roman"/>
        <family val="1"/>
      </rPr>
      <t xml:space="preserve">       </t>
    </r>
  </si>
  <si>
    <t>Cta Unica SIGEF 999-509700-0</t>
  </si>
  <si>
    <t xml:space="preserve">Total, Efectivo en Banreservas                        </t>
  </si>
  <si>
    <t>Nota# 7.1 Efectivo en Caja chica</t>
  </si>
  <si>
    <r>
      <t xml:space="preserve">Al 31 de Julio, del 2022, el efectivo en caja chica disponible presenta los siguientes balances
 </t>
    </r>
    <r>
      <rPr>
        <b/>
        <sz val="12"/>
        <color theme="1"/>
        <rFont val="Times New Roman"/>
        <family val="1"/>
      </rPr>
      <t>RD$ 285,000</t>
    </r>
    <r>
      <rPr>
        <sz val="12"/>
        <color theme="1"/>
        <rFont val="Times New Roman"/>
        <family val="1"/>
      </rPr>
      <t>. Según Detalle:</t>
    </r>
  </si>
  <si>
    <t>Efectivo en Caja Chica:</t>
  </si>
  <si>
    <t>Caja Chica Dirección General</t>
  </si>
  <si>
    <t xml:space="preserve">Caja Chica Tesorería de Calidad                                                  </t>
  </si>
  <si>
    <t>Caja Chica de Laboratorio</t>
  </si>
  <si>
    <t xml:space="preserve">Caja chica Depto. de Saneamiento                                                    </t>
  </si>
  <si>
    <t xml:space="preserve">Total, Efectivo en Caja Chica                                                                </t>
  </si>
  <si>
    <t xml:space="preserve">                                                                                                                                                                                                                                                                                                                                                                                                                                                                                                                                                                                                                                                                                                                                                                                                                                                                                                                                                                                             </t>
  </si>
  <si>
    <t>Nota #8 Cuenta por Cobrar a Corto Plazo</t>
  </si>
  <si>
    <r>
      <t xml:space="preserve">Al 31 de Julio, del 2022, la partida de Cuentas por Cobrar comprende las siguientes partidas; el cobro del servicio brindado como corporación a los diferentes usuarios, los avances a la las obras en ejecución, compras en proceso, avance a trabajos de averías, reparación y mantenimiento de equipos y acueductos, la cuenta por cobrar empleados por descuentos dejados de aplicar en su momento por nomina, y otras cuentas por cobrar por monto pagado de más a proveedores, los balances ascendentes a </t>
    </r>
    <r>
      <rPr>
        <b/>
        <sz val="12"/>
        <color theme="1"/>
        <rFont val="Times New Roman"/>
        <family val="1"/>
      </rPr>
      <t>RD$ 2,090,915,305 .</t>
    </r>
    <r>
      <rPr>
        <sz val="12"/>
        <color theme="1"/>
        <rFont val="Times New Roman"/>
        <family val="1"/>
      </rPr>
      <t xml:space="preserve">  según se detalla:</t>
    </r>
  </si>
  <si>
    <t xml:space="preserve">Descripción                                                                                  </t>
  </si>
  <si>
    <t>Cuenta por Cobrar a Corto Plazo:</t>
  </si>
  <si>
    <t>Solares y Parqueos</t>
  </si>
  <si>
    <t>Residenciales</t>
  </si>
  <si>
    <t>Instituciones Públicas</t>
  </si>
  <si>
    <t xml:space="preserve">Sector Comercial                                                            </t>
  </si>
  <si>
    <t xml:space="preserve">Sin Fines de Lucro (ONG)                                                     </t>
  </si>
  <si>
    <t>Zona Industrial</t>
  </si>
  <si>
    <t>Hoteles</t>
  </si>
  <si>
    <t xml:space="preserve">Avance a Obras                                                                 </t>
  </si>
  <si>
    <t>Compras en Proceso</t>
  </si>
  <si>
    <t>Avance a Trabajos</t>
  </si>
  <si>
    <t xml:space="preserve">Cuentas por Cobrar Empleados                                                    </t>
  </si>
  <si>
    <r>
      <t xml:space="preserve">Otras Cuentas Por Cobrar                                          </t>
    </r>
    <r>
      <rPr>
        <u/>
        <sz val="12"/>
        <color theme="1"/>
        <rFont val="Times New Roman"/>
        <family val="1"/>
      </rPr>
      <t xml:space="preserve">                </t>
    </r>
  </si>
  <si>
    <t>TOTAL</t>
  </si>
  <si>
    <t>Nota: dentro del sistema de facturación las instituciones públicas están como Oficiales en una base de 50 mil usuarios, por lo que se le dificulta al departamento de facturacion tener a mano el desglose de esta. Muchas de las instituciones funcionan en propiedad privada y la factura se emiten a nombra del propietario de la localidad.</t>
  </si>
  <si>
    <t>Nota #9 Inventarios</t>
  </si>
  <si>
    <r>
      <t>Al 31 de Julio</t>
    </r>
    <r>
      <rPr>
        <sz val="12"/>
        <color rgb="FF000000"/>
        <rFont val="Times New Roman"/>
        <family val="1"/>
      </rPr>
      <t>,</t>
    </r>
    <r>
      <rPr>
        <sz val="12"/>
        <color theme="1"/>
        <rFont val="Times New Roman"/>
        <family val="1"/>
      </rPr>
      <t xml:space="preserve"> del 2022 la cuenta de Inventarios de Bienes y Suministros está compuesta por la 
existencia de bienes para uso interno de la Corporación de Acueducto y Alcantarillado Puerto plata (Coraapplata</t>
    </r>
    <r>
      <rPr>
        <b/>
        <sz val="12"/>
        <color rgb="FF000000"/>
        <rFont val="Times New Roman"/>
        <family val="1"/>
      </rPr>
      <t>)</t>
    </r>
    <r>
      <rPr>
        <sz val="12"/>
        <color rgb="FF000000"/>
        <rFont val="Times New Roman"/>
        <family val="1"/>
      </rPr>
      <t>,</t>
    </r>
    <r>
      <rPr>
        <sz val="12"/>
        <color rgb="FFFF0000"/>
        <rFont val="Times New Roman"/>
        <family val="1"/>
      </rPr>
      <t xml:space="preserve"> </t>
    </r>
    <r>
      <rPr>
        <sz val="12"/>
        <color theme="1"/>
        <rFont val="Times New Roman"/>
        <family val="1"/>
      </rPr>
      <t xml:space="preserve">adquiridos para el mantenimiento y Reparación de Acueductos y Alcantarillado de la Provincia y sus municipios a </t>
    </r>
    <r>
      <rPr>
        <b/>
        <sz val="12"/>
        <color theme="1"/>
        <rFont val="Times New Roman"/>
        <family val="1"/>
      </rPr>
      <t>RD$ 5,520,889.</t>
    </r>
    <r>
      <rPr>
        <sz val="12"/>
        <color theme="1"/>
        <rFont val="Times New Roman"/>
        <family val="1"/>
      </rPr>
      <t xml:space="preserve"> Según se detalla:</t>
    </r>
  </si>
  <si>
    <t xml:space="preserve">Descripción                                                                                </t>
  </si>
  <si>
    <t>Inventarios de Herramientas de Lab.</t>
  </si>
  <si>
    <t xml:space="preserve">Inventarios de Cloro                                   </t>
  </si>
  <si>
    <t xml:space="preserve">Inventarios de Sulfato </t>
  </si>
  <si>
    <t xml:space="preserve">Inventarios de Almacén                                                          </t>
  </si>
  <si>
    <t>Materiales y Suministro</t>
  </si>
  <si>
    <t>Nota #10 Los Pagos por Anticipados</t>
  </si>
  <si>
    <r>
      <t xml:space="preserve">Al 31 de Julio, del 2022  la cuenta de Gastos Pagados por anticipados disponible está compuesta 
por los seguros pagados por anticipados de vehículos, Propiedad, Incendio y   Fianzas de los bienes de la Corporación de Acueducto y Alcantarillado Puerto plata (Coraapplata), a </t>
    </r>
    <r>
      <rPr>
        <b/>
        <sz val="12"/>
        <color theme="1"/>
        <rFont val="Times New Roman"/>
        <family val="1"/>
      </rPr>
      <t>RD$ 860,168.</t>
    </r>
    <r>
      <rPr>
        <sz val="12"/>
        <color theme="1"/>
        <rFont val="Times New Roman"/>
        <family val="1"/>
      </rPr>
      <t xml:space="preserve"> Según se detalla:</t>
    </r>
  </si>
  <si>
    <t xml:space="preserve">Pagos por Anticipados:   </t>
  </si>
  <si>
    <t xml:space="preserve">         </t>
  </si>
  <si>
    <t>Seguro de Vehículos</t>
  </si>
  <si>
    <t>Seguro Incendio</t>
  </si>
  <si>
    <t xml:space="preserve">Seguro Responsabilidad Civil                                                     </t>
  </si>
  <si>
    <r>
      <t xml:space="preserve">Seguro Fidelidad 3D                                                                      </t>
    </r>
    <r>
      <rPr>
        <u/>
        <sz val="12"/>
        <color theme="1"/>
        <rFont val="Times New Roman"/>
        <family val="1"/>
      </rPr>
      <t xml:space="preserve">   </t>
    </r>
  </si>
  <si>
    <t>Antivirus</t>
  </si>
  <si>
    <t>Alquileres</t>
  </si>
  <si>
    <t>Nota#11 Propiedad Planta y Equipos</t>
  </si>
  <si>
    <r>
      <t xml:space="preserve">Al 31 de Julio, del 2022, los balances de las cuentas de Activos No Financieros (Neto) son de 
</t>
    </r>
    <r>
      <rPr>
        <b/>
        <sz val="12"/>
        <color theme="1"/>
        <rFont val="Times New Roman"/>
        <family val="1"/>
      </rPr>
      <t>RD$ 854,977,760.</t>
    </r>
    <r>
      <rPr>
        <sz val="12"/>
        <color theme="1"/>
        <rFont val="Times New Roman"/>
        <family val="1"/>
      </rPr>
      <t>, según detalle:</t>
    </r>
  </si>
  <si>
    <t xml:space="preserve">Descripción                                                                            </t>
  </si>
  <si>
    <t xml:space="preserve">Propiedad Planta y Equipos          </t>
  </si>
  <si>
    <t xml:space="preserve">Depreciación acumulada                      </t>
  </si>
  <si>
    <t>Total, Propiedad Planta y Equipos</t>
  </si>
  <si>
    <t>Terreno</t>
  </si>
  <si>
    <t>Infraestructura</t>
  </si>
  <si>
    <t>Edif. Y componente</t>
  </si>
  <si>
    <t>Maq. Y Equipos</t>
  </si>
  <si>
    <t>Mob. Y equipo de ofic.</t>
  </si>
  <si>
    <t>Equipo Transp y otros</t>
  </si>
  <si>
    <t>Contruciones en Proceso</t>
  </si>
  <si>
    <t>Total</t>
  </si>
  <si>
    <t xml:space="preserve">Costos de adquisición  </t>
  </si>
  <si>
    <t>Adiciones</t>
  </si>
  <si>
    <t>Retiros</t>
  </si>
  <si>
    <t>otros</t>
  </si>
  <si>
    <t>Saldo al final del periodo</t>
  </si>
  <si>
    <t xml:space="preserve">Dep. Acum. al inicio del periodo  </t>
  </si>
  <si>
    <t>Cargo del periodo</t>
  </si>
  <si>
    <t>Prop. planta y equipos neto</t>
  </si>
  <si>
    <t>Entre  presupuesto  y  contabilidad  hay  una  diferencia  de  $945,960.00  debido  a  que presupuesto trabaja según los 
pagos realizado y contabilidad registra cuando se cierra la negoción y se ha recibido el activo. Mientras no se cierra las transacciones de los avances a obras y a las compras, el departamento de contabilidad  lo van cargando en las cuantas llamada compras en procesos y avances a obras.</t>
  </si>
  <si>
    <t>Nota# 12 Cuentas por pagar Corto plazo</t>
  </si>
  <si>
    <r>
      <t xml:space="preserve">Las cuentas por pagar a corto plazo  al 31 de Julio del 2022, son de </t>
    </r>
    <r>
      <rPr>
        <b/>
        <sz val="12"/>
        <color theme="1"/>
        <rFont val="Times New Roman"/>
        <family val="1"/>
      </rPr>
      <t xml:space="preserve">RD$ 15,361,678. </t>
    </r>
    <r>
      <rPr>
        <sz val="12"/>
        <color theme="1"/>
        <rFont val="Times New Roman"/>
        <family val="1"/>
      </rPr>
      <t xml:space="preserve">
</t>
    </r>
    <r>
      <rPr>
        <b/>
        <sz val="12"/>
        <color theme="1"/>
        <rFont val="Times New Roman"/>
        <family val="1"/>
      </rPr>
      <t xml:space="preserve"> </t>
    </r>
    <r>
      <rPr>
        <sz val="12"/>
        <color theme="1"/>
        <rFont val="Times New Roman"/>
        <family val="1"/>
      </rPr>
      <t>Según detalle:</t>
    </r>
  </si>
  <si>
    <t xml:space="preserve">Descripción                                                                                       </t>
  </si>
  <si>
    <t>Proveedores Locales</t>
  </si>
  <si>
    <t>Proveedores Especiales (Contratista de Obras)</t>
  </si>
  <si>
    <t xml:space="preserve">                                                                                                                                                                         </t>
  </si>
  <si>
    <t>Nota# 13 Retenciones y Acumulaciones por Pagar</t>
  </si>
  <si>
    <r>
      <t xml:space="preserve">Un detalle de la Retenciones y Acumulaciones por Pagar al 31 de Julio del 2022, son de </t>
    </r>
    <r>
      <rPr>
        <b/>
        <sz val="12"/>
        <rFont val="Times New Roman"/>
        <family val="1"/>
      </rPr>
      <t xml:space="preserve">RD $90,347,410. </t>
    </r>
    <r>
      <rPr>
        <sz val="12"/>
        <rFont val="Times New Roman"/>
        <family val="1"/>
      </rPr>
      <t xml:space="preserve">Según detalle:             </t>
    </r>
  </si>
  <si>
    <t xml:space="preserve">Descripción                                                                                  
</t>
  </si>
  <si>
    <t xml:space="preserve">vacaciones por pagar                                                                                 </t>
  </si>
  <si>
    <t xml:space="preserve">Regalía por pagar                                                                                           </t>
  </si>
  <si>
    <t xml:space="preserve">Prestaciones por pagar                                                                                   </t>
  </si>
  <si>
    <t xml:space="preserve">retenciones de empleados                                                                            </t>
  </si>
  <si>
    <t xml:space="preserve">2% ley   147-00                                                                                                 </t>
  </si>
  <si>
    <t xml:space="preserve">10% RTVD                                                                                                    </t>
  </si>
  <si>
    <t xml:space="preserve">10% ley 557-05                                                                                          </t>
  </si>
  <si>
    <t xml:space="preserve">0.1% Codia                                                                                                  </t>
  </si>
  <si>
    <t xml:space="preserve">1% ley 6/86                                                                                                 </t>
  </si>
  <si>
    <t xml:space="preserve">5% Garantía                                                                                                 </t>
  </si>
  <si>
    <t xml:space="preserve">5% ley 253-12                                                                                                </t>
  </si>
  <si>
    <t xml:space="preserve">TOTAL                                                                             </t>
  </si>
  <si>
    <t>Nota# 14 Otros Pasivos Corrientes</t>
  </si>
  <si>
    <r>
      <rPr>
        <sz val="12"/>
        <rFont val="Times New Roman"/>
        <family val="1"/>
      </rPr>
      <t xml:space="preserve">Un detalle de Otros Pasivos Corrientes al 31 de Julio del 2022, son de </t>
    </r>
    <r>
      <rPr>
        <b/>
        <sz val="12"/>
        <rFont val="Times New Roman"/>
        <family val="1"/>
      </rPr>
      <t>RD</t>
    </r>
    <r>
      <rPr>
        <sz val="12"/>
        <color theme="1"/>
        <rFont val="Calibri"/>
        <family val="2"/>
        <scheme val="minor"/>
      </rPr>
      <t xml:space="preserve"> $</t>
    </r>
    <r>
      <rPr>
        <b/>
        <sz val="12"/>
        <color theme="1"/>
        <rFont val="Calibri"/>
        <family val="2"/>
        <scheme val="minor"/>
      </rPr>
      <t xml:space="preserve"> 7,976,770</t>
    </r>
    <r>
      <rPr>
        <sz val="12"/>
        <color theme="1"/>
        <rFont val="Calibri"/>
        <family val="2"/>
        <scheme val="minor"/>
      </rPr>
      <t xml:space="preserve"> 
Según detalle:</t>
    </r>
  </si>
  <si>
    <t xml:space="preserve">Descripción                                                                               </t>
  </si>
  <si>
    <t>Otros Pasivos Corrientes</t>
  </si>
  <si>
    <t>Nota# 15 Activos Netos/Patrimonio</t>
  </si>
  <si>
    <r>
      <rPr>
        <sz val="12"/>
        <rFont val="Times New Roman"/>
        <family val="1"/>
      </rPr>
      <t xml:space="preserve">Capital Al 31 de Julio del 2022 , son de </t>
    </r>
    <r>
      <rPr>
        <b/>
        <sz val="12"/>
        <rFont val="Times New Roman"/>
        <family val="1"/>
      </rPr>
      <t>RD $ 3,058,788,794</t>
    </r>
    <r>
      <rPr>
        <b/>
        <sz val="12"/>
        <color theme="1"/>
        <rFont val="Calibri"/>
        <family val="2"/>
        <scheme val="minor"/>
      </rPr>
      <t>.</t>
    </r>
    <r>
      <rPr>
        <sz val="12"/>
        <color theme="1"/>
        <rFont val="Calibri"/>
        <family val="2"/>
        <scheme val="minor"/>
      </rPr>
      <t xml:space="preserve"> la composición del 
capital de la Institución es como sigue:</t>
    </r>
  </si>
  <si>
    <t>Resultados positivos (ahorro)/negativo (desahorro) del periodo</t>
  </si>
  <si>
    <t>Ajuste al Patrimonio de Periodos Anteriores</t>
  </si>
  <si>
    <t>Resultado acumulado</t>
  </si>
  <si>
    <t>En el estado de cambio del patrimonio y el estado de situación, hay una variación de $ 72,758,085. Debido a cierre de cuantas por pagar que permanecían en balance de años anteriores y las cuales procedimos a cerrar, aumentando la disponibilidad de periodos anteriores y disminuyendo la cuenta por pagar.</t>
  </si>
  <si>
    <t>Nota# 16 Ingresos por Trans. con contraprestación</t>
  </si>
  <si>
    <r>
      <t xml:space="preserve">Al  31  de  Julio,  del  2022,  la  Corporación  de  Acueducto  y Alcantarillado de Puerto Plata, 
por servicios de agua y alcantarillado sus ingresos totales por Transacciones con contraprestación de servicios fueron de </t>
    </r>
    <r>
      <rPr>
        <b/>
        <sz val="12"/>
        <rFont val="Times New Roman"/>
        <family val="1"/>
      </rPr>
      <t>RD$ 294,862,882.</t>
    </r>
    <r>
      <rPr>
        <sz val="12"/>
        <rFont val="Times New Roman"/>
        <family val="1"/>
      </rPr>
      <t xml:space="preserve"> según detalle:</t>
    </r>
  </si>
  <si>
    <t>Descripción</t>
  </si>
  <si>
    <t xml:space="preserve">Ingresos por Transacciones con contraprestación:                </t>
  </si>
  <si>
    <t>Sector Comercial</t>
  </si>
  <si>
    <t>Sin Fines de Lucro (ONG)</t>
  </si>
  <si>
    <t>En los ingresos por contraprestación no concuerda con los importes presupuestado, debido a que en el estado de rendimiento lo 
facturado mensualmente es los ingresos para contabilidad y en presupuesto se toma lo recaudado en el mes. En conclusión, contabilidad trabaja por lo devengado y presupuesto por lo percibido.</t>
  </si>
  <si>
    <t>Nota# 17 Transferencia y Donaciones</t>
  </si>
  <si>
    <r>
      <t xml:space="preserve">Al 31 de Julio, del 2022, la Corporación de Acueducto y Alcantarillado de Puerto Plata, en aportes 
corriente, capital y energía no cortable el total recibido por transferencia fueron de </t>
    </r>
    <r>
      <rPr>
        <b/>
        <sz val="12"/>
        <rFont val="Times New Roman"/>
        <family val="1"/>
      </rPr>
      <t xml:space="preserve">RD$ 240,318,750 . </t>
    </r>
    <r>
      <rPr>
        <sz val="12"/>
        <rFont val="Times New Roman"/>
        <family val="1"/>
      </rPr>
      <t>según detalle:</t>
    </r>
  </si>
  <si>
    <t>Transferencias Corriente Ministerio de Hacienda</t>
  </si>
  <si>
    <t>Transferencias Capital Ministerio de Hacienda</t>
  </si>
  <si>
    <t>Transf. Energía no Cortable Ministerio de Hacienda</t>
  </si>
  <si>
    <t>Nota# 18 Recargos, multas y otros ingresos</t>
  </si>
  <si>
    <r>
      <t xml:space="preserve">Al 31 de Julio, del 2022, la Corporación de Acueducto y Alcantarillado de Puerto Plata, por la partida 
de otros cobros, los ingresos fueron de </t>
    </r>
    <r>
      <rPr>
        <b/>
        <sz val="12"/>
        <rFont val="Times New Roman"/>
        <family val="1"/>
      </rPr>
      <t xml:space="preserve">RD$ 3,829,791. </t>
    </r>
    <r>
      <rPr>
        <sz val="12"/>
        <rFont val="Times New Roman"/>
        <family val="1"/>
      </rPr>
      <t>según detalle:</t>
    </r>
  </si>
  <si>
    <t xml:space="preserve">Descripción                                                                           </t>
  </si>
  <si>
    <t>Otros Ingresos por Servicios</t>
  </si>
  <si>
    <t>Nota # 19 Sueldos, Salarios y beneficios a empleados</t>
  </si>
  <si>
    <r>
      <t xml:space="preserve">Al 31 de Julio, del 2022 la Corporación de Acueducto y Alcantarillado de Puerto Plata, sus 
Sueldos, Salarios y beneficios a empleados fueron de </t>
    </r>
    <r>
      <rPr>
        <b/>
        <sz val="12"/>
        <rFont val="Times New Roman"/>
        <family val="1"/>
      </rPr>
      <t xml:space="preserve">RD$ 109,085,837. </t>
    </r>
    <r>
      <rPr>
        <sz val="12"/>
        <rFont val="Times New Roman"/>
        <family val="1"/>
      </rPr>
      <t>según detalle:</t>
    </r>
  </si>
  <si>
    <t xml:space="preserve">Descripción                                                                             </t>
  </si>
  <si>
    <t>Sueldos para cargos fijos</t>
  </si>
  <si>
    <t>Prestaciones Económicas</t>
  </si>
  <si>
    <t>Pensiones y jubilaciones</t>
  </si>
  <si>
    <t>Regalía pascual</t>
  </si>
  <si>
    <t>Vacaciones</t>
  </si>
  <si>
    <t>Otros Beneficios a Empleados</t>
  </si>
  <si>
    <t>Nota # 19.1 Contribuciones a la Tesorería de la Seguridad Social</t>
  </si>
  <si>
    <r>
      <t>Al  31 de  Julio,  del 2022 la  Corporación  de  Acueducto  y Alcantarillado de Puerto Plata, sus 
Contribuciones a la Tesorería de la Seguridad Social a empleados fueron de RD$</t>
    </r>
    <r>
      <rPr>
        <b/>
        <sz val="12"/>
        <rFont val="Times New Roman"/>
        <family val="1"/>
      </rPr>
      <t>10,959,345</t>
    </r>
    <r>
      <rPr>
        <sz val="12"/>
        <rFont val="Times New Roman"/>
        <family val="1"/>
      </rPr>
      <t>. según detalle:</t>
    </r>
  </si>
  <si>
    <t>Fondo de Pensiones</t>
  </si>
  <si>
    <t>Riegos laborales</t>
  </si>
  <si>
    <t>Sistema Familiar de Salud</t>
  </si>
  <si>
    <t>Nota# 20 Suministro y materiales para consumo</t>
  </si>
  <si>
    <r>
      <t xml:space="preserve">Al  31  de  Julio,  del  2022,  la  Corporación  de  Acueducto  y Alcantarillado de Puerto Plata, su 
Suministro y materiales para consumo fueron de RD$ </t>
    </r>
    <r>
      <rPr>
        <b/>
        <sz val="12"/>
        <rFont val="Times New Roman"/>
        <family val="1"/>
      </rPr>
      <t>476,692</t>
    </r>
    <r>
      <rPr>
        <sz val="12"/>
        <rFont val="Times New Roman"/>
        <family val="1"/>
      </rPr>
      <t>. según detalle:</t>
    </r>
  </si>
  <si>
    <t>Materiales de Oficina y Limpieza</t>
  </si>
  <si>
    <t>CORAAPPLATA  trabaja  con  un  sistema  diseñado  para  una  empresa  privada,  los  estados financieros y Presupuesto trabaja con un sistema gubernamental, por lo que por más que la Institución quiera enviarle una información tal y como presupuesto la carga, le es imposible.</t>
  </si>
  <si>
    <t>Nota# 21 Gastos de depreciación y amortización</t>
  </si>
  <si>
    <r>
      <t xml:space="preserve">Al  31  de  Julio,  del  2022 ,  la  Corporación  de  Acueducto  y Alcantarillado de Puerto Plata, sus 
gastos de depreciación y amortización fueron de RD$ </t>
    </r>
    <r>
      <rPr>
        <b/>
        <sz val="12"/>
        <rFont val="Times New Roman"/>
        <family val="1"/>
      </rPr>
      <t>4,248,452</t>
    </r>
    <r>
      <rPr>
        <sz val="12"/>
        <rFont val="Times New Roman"/>
        <family val="1"/>
      </rPr>
      <t xml:space="preserve">. </t>
    </r>
  </si>
  <si>
    <t>Gasto de Depreciación y Amortización:</t>
  </si>
  <si>
    <t>Depreciación Maquinaria y Equipos</t>
  </si>
  <si>
    <t>Depreciación. de Mobiliarios y Eq. Oficina</t>
  </si>
  <si>
    <t>Depreciación. Equipo de Transportes y Otros</t>
  </si>
  <si>
    <t xml:space="preserve">La edificación no se está despreciando, debido a que el SIAB, no nos da la opción o el rublo para cargar las 
edificaciones y los acueductos. </t>
  </si>
  <si>
    <t>Nota# 22 Otros gastos</t>
  </si>
  <si>
    <r>
      <t xml:space="preserve">Al  31  de  Julio,  del  2022,  la  Corporación  de  Acueducto  y Alcantarillado de Puerto Plata, sus
Otros gastos fueron de RD$ </t>
    </r>
    <r>
      <rPr>
        <b/>
        <sz val="12"/>
        <rFont val="Times New Roman"/>
        <family val="1"/>
      </rPr>
      <t>184,167,75</t>
    </r>
    <r>
      <rPr>
        <sz val="12"/>
        <rFont val="Times New Roman"/>
        <family val="1"/>
      </rPr>
      <t>1. según detalle:</t>
    </r>
  </si>
  <si>
    <t>Servicios Generales</t>
  </si>
  <si>
    <t>Costo de venta</t>
  </si>
  <si>
    <t>Gastos Administración</t>
  </si>
  <si>
    <t>Gastos de Representación</t>
  </si>
  <si>
    <t>Gastos de Arrendamientos</t>
  </si>
  <si>
    <t>Reparaciones y Mantenimientos</t>
  </si>
  <si>
    <t>Gastos de Ventas</t>
  </si>
  <si>
    <r>
      <rPr>
        <b/>
        <sz val="12"/>
        <rFont val="Times New Roman"/>
        <family val="1"/>
      </rPr>
      <t>Nota: con relación al comentario hecho de los gastos administrativo, CORAAPPLATA trabaja</t>
    </r>
    <r>
      <rPr>
        <b/>
        <sz val="12"/>
        <color theme="1"/>
        <rFont val="Calibri"/>
        <family val="2"/>
        <scheme val="minor"/>
      </rPr>
      <t xml:space="preserve"> con un sistema diseñado para una empresa privada, los estados financieros y Presupuesto trabaja con un sistema gubernamental, por lo que por más que la Institución quiera enviarle una información tal y como presupuesto la carga, le es imposible.</t>
    </r>
  </si>
  <si>
    <t>Nota# 23 Gastos Financieros</t>
  </si>
  <si>
    <r>
      <t xml:space="preserve">Al  31  de  Ju1io,  del  2022,  la  Corporación  de  Acueducto  y Acantarillado de Puerto Plata, los 
Gastos Financieros fueron de </t>
    </r>
    <r>
      <rPr>
        <b/>
        <sz val="12"/>
        <rFont val="Times New Roman"/>
        <family val="1"/>
      </rPr>
      <t>RD$ 1,080,421</t>
    </r>
    <r>
      <rPr>
        <sz val="12"/>
        <rFont val="Times New Roman"/>
        <family val="1"/>
      </rPr>
      <t>, según detalle:</t>
    </r>
  </si>
  <si>
    <t>Comisiones y gastos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</si>
</sst>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RD$&quot;* #,##0.00_);_(&quot;RD$&quot;* \(#,##0.00\);_(&quot;RD$&quot;* &quot;-&quot;??_);_(@_)"/>
    <numFmt numFmtId="167" formatCode="_-* #,##0.00\ _P_t_s_-;\-* #,##0.00\ _P_t_s_-;_-* &quot;-&quot;??\ _P_t_s_-;_-@_-"/>
    <numFmt numFmtId="168" formatCode="_-* #,##0\ _P_t_s_-;\-* #,##0\ _P_t_s_-;_-* &quot;-&quot;??\ _P_t_s_-;_-@_-"/>
    <numFmt numFmtId="169" formatCode="_(* #,##0_);_(* \(#,##0\);_(* &quot;-&quot;??_);_(@_)"/>
    <numFmt numFmtId="170" formatCode="###0;###0"/>
    <numFmt numFmtId="171" formatCode="###0.0;###0.0"/>
  </numFmts>
  <fonts count="67"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sz val="10"/>
      <name val="Arial"/>
      <family val="2"/>
    </font>
    <font>
      <sz val="11"/>
      <color rgb="FF000000"/>
      <name val="Calibri"/>
      <family val="2"/>
      <scheme val="minor"/>
    </font>
    <font>
      <sz val="10"/>
      <name val="Arial"/>
      <family val="2"/>
    </font>
    <font>
      <b/>
      <sz val="14"/>
      <color theme="1"/>
      <name val="Times New Roman"/>
      <family val="1"/>
    </font>
    <font>
      <sz val="14"/>
      <color theme="1"/>
      <name val="Times New Roman"/>
      <family val="1"/>
    </font>
    <font>
      <sz val="14"/>
      <color theme="1"/>
      <name val="Calibri"/>
      <family val="2"/>
      <scheme val="minor"/>
    </font>
    <font>
      <b/>
      <sz val="14"/>
      <name val="Times New Roman"/>
      <family val="1"/>
    </font>
    <font>
      <sz val="12"/>
      <color theme="1"/>
      <name val="Times New Roman"/>
      <family val="1"/>
    </font>
    <font>
      <sz val="13"/>
      <color theme="1"/>
      <name val="Times New Roman"/>
      <family val="1"/>
    </font>
    <font>
      <b/>
      <u/>
      <sz val="13"/>
      <color theme="1"/>
      <name val="Times New Roman"/>
      <family val="1"/>
    </font>
    <font>
      <b/>
      <sz val="13"/>
      <color theme="1"/>
      <name val="Times New Roman"/>
      <family val="1"/>
    </font>
    <font>
      <b/>
      <u val="double"/>
      <sz val="12"/>
      <color theme="1"/>
      <name val="Times New Roman"/>
      <family val="1"/>
    </font>
    <font>
      <b/>
      <sz val="13"/>
      <name val="Times New Roman"/>
      <family val="1"/>
    </font>
    <font>
      <sz val="13"/>
      <color theme="1"/>
      <name val="Calibri"/>
      <family val="2"/>
      <scheme val="minor"/>
    </font>
    <font>
      <sz val="13"/>
      <name val="Arial"/>
      <family val="2"/>
    </font>
    <font>
      <sz val="13"/>
      <name val="Times New Roman"/>
      <family val="1"/>
    </font>
    <font>
      <b/>
      <sz val="10"/>
      <color theme="1"/>
      <name val="Times New Roman"/>
      <family val="1"/>
    </font>
    <font>
      <b/>
      <sz val="13"/>
      <color theme="1"/>
      <name val="Calibri"/>
      <family val="2"/>
      <scheme val="minor"/>
    </font>
    <font>
      <b/>
      <sz val="11"/>
      <color theme="1"/>
      <name val="Calibri"/>
      <family val="2"/>
      <scheme val="minor"/>
    </font>
    <font>
      <b/>
      <sz val="6"/>
      <color theme="1"/>
      <name val="Times New Roman"/>
      <family val="1"/>
    </font>
    <font>
      <b/>
      <u/>
      <sz val="11"/>
      <color theme="1"/>
      <name val="Times New Roman"/>
      <family val="1"/>
    </font>
    <font>
      <b/>
      <sz val="11"/>
      <name val="Times New Roman"/>
      <family val="1"/>
    </font>
    <font>
      <sz val="11"/>
      <name val="Times New Roman"/>
      <family val="1"/>
    </font>
    <font>
      <b/>
      <u/>
      <sz val="11"/>
      <name val="Times New Roman"/>
      <family val="1"/>
    </font>
    <font>
      <sz val="11"/>
      <name val="Calibri"/>
      <family val="2"/>
      <scheme val="minor"/>
    </font>
    <font>
      <u/>
      <sz val="11"/>
      <color theme="1"/>
      <name val="Times New Roman"/>
      <family val="1"/>
    </font>
    <font>
      <b/>
      <u val="double"/>
      <sz val="11"/>
      <color theme="1"/>
      <name val="Times New Roman"/>
      <family val="1"/>
    </font>
    <font>
      <b/>
      <u val="singleAccounting"/>
      <sz val="13"/>
      <name val="Times New Roman"/>
      <family val="1"/>
    </font>
    <font>
      <sz val="14"/>
      <name val="Times New Roman"/>
      <family val="1"/>
    </font>
    <font>
      <b/>
      <sz val="14"/>
      <color rgb="FF1F3864"/>
      <name val="Bernard MT Condensed"/>
      <family val="1"/>
    </font>
    <font>
      <sz val="14"/>
      <color rgb="FF1F3864"/>
      <name val="Bernard MT Condensed"/>
      <family val="1"/>
    </font>
    <font>
      <b/>
      <sz val="11"/>
      <color rgb="FF000099"/>
      <name val="Times New Roman"/>
      <family val="1"/>
    </font>
    <font>
      <b/>
      <sz val="10"/>
      <color rgb="FF0F243E"/>
      <name val="Calibri"/>
      <family val="2"/>
      <scheme val="minor"/>
    </font>
    <font>
      <b/>
      <sz val="11"/>
      <color rgb="FF231F20"/>
      <name val="Times New Roman"/>
      <family val="1"/>
    </font>
    <font>
      <b/>
      <sz val="11"/>
      <color rgb="FFFF0000"/>
      <name val="Times New Roman"/>
      <family val="1"/>
    </font>
    <font>
      <b/>
      <sz val="11"/>
      <color rgb="FF000000"/>
      <name val="Times New Roman"/>
      <family val="1"/>
    </font>
    <font>
      <b/>
      <sz val="12"/>
      <color theme="0"/>
      <name val="Times New Roman"/>
      <family val="1"/>
    </font>
    <font>
      <b/>
      <sz val="12"/>
      <color rgb="FF000000"/>
      <name val="Times New Roman"/>
      <family val="1"/>
    </font>
    <font>
      <b/>
      <sz val="12"/>
      <name val="Times New Roman"/>
      <family val="1"/>
    </font>
    <font>
      <sz val="12"/>
      <color rgb="FF000000"/>
      <name val="Times New Roman"/>
      <family val="1"/>
    </font>
    <font>
      <sz val="12"/>
      <name val="Times New Roman"/>
      <family val="1"/>
    </font>
    <font>
      <b/>
      <sz val="12"/>
      <color rgb="FF000000"/>
      <name val="Times New Roman"/>
      <family val="2"/>
    </font>
    <font>
      <sz val="12"/>
      <color rgb="FF000000"/>
      <name val="Times New Roman"/>
      <family val="2"/>
    </font>
    <font>
      <sz val="12"/>
      <color theme="1"/>
      <name val="Calibri"/>
      <family val="2"/>
      <scheme val="minor"/>
    </font>
    <font>
      <b/>
      <sz val="11"/>
      <color theme="0"/>
      <name val="Times New Roman"/>
      <family val="1"/>
    </font>
    <font>
      <u val="singleAccounting"/>
      <sz val="12"/>
      <name val="Times New Roman"/>
      <family val="1"/>
    </font>
    <font>
      <sz val="12"/>
      <color rgb="FF282828"/>
      <name val="Times New Roman"/>
      <family val="1"/>
    </font>
    <font>
      <sz val="12"/>
      <color rgb="FFFF0000"/>
      <name val="Times New Roman"/>
      <family val="1"/>
    </font>
    <font>
      <b/>
      <u/>
      <sz val="12"/>
      <color theme="1"/>
      <name val="Times New Roman"/>
      <family val="1"/>
    </font>
    <font>
      <b/>
      <u/>
      <sz val="12"/>
      <color rgb="FF000000"/>
      <name val="Times New Roman"/>
      <family val="1"/>
    </font>
    <font>
      <u/>
      <sz val="12"/>
      <color rgb="FF000000"/>
      <name val="Times New Roman"/>
      <family val="1"/>
    </font>
    <font>
      <b/>
      <sz val="12"/>
      <color theme="1"/>
      <name val="Calibri"/>
      <family val="2"/>
      <scheme val="minor"/>
    </font>
    <font>
      <u/>
      <sz val="12"/>
      <color theme="1"/>
      <name val="Times New Roman"/>
      <family val="1"/>
    </font>
    <font>
      <b/>
      <sz val="10"/>
      <name val="Times New Roman"/>
      <family val="1"/>
    </font>
    <font>
      <sz val="10"/>
      <name val="Times New Roman"/>
      <family val="1"/>
    </font>
    <font>
      <sz val="10"/>
      <name val="Calibri"/>
      <family val="2"/>
      <scheme val="minor"/>
    </font>
    <font>
      <sz val="12"/>
      <name val="Calibri"/>
      <family val="2"/>
    </font>
    <font>
      <b/>
      <sz val="14"/>
      <color rgb="FF000000"/>
      <name val="Times New Roman"/>
      <family val="1"/>
    </font>
    <font>
      <sz val="12"/>
      <color theme="1"/>
      <name val="Calibri"/>
      <family val="1"/>
      <scheme val="minor"/>
    </font>
    <font>
      <b/>
      <sz val="12"/>
      <color rgb="FFFF0000"/>
      <name val="Times New Roman"/>
      <family val="1"/>
    </font>
    <font>
      <b/>
      <sz val="12"/>
      <name val="Calibri"/>
      <family val="2"/>
    </font>
    <font>
      <b/>
      <sz val="12"/>
      <color theme="1"/>
      <name val="Calibri"/>
      <family val="1"/>
      <scheme val="minor"/>
    </font>
  </fonts>
  <fills count="7">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style="thin">
        <color theme="1"/>
      </left>
      <right style="thin">
        <color theme="1"/>
      </right>
      <top style="thin">
        <color theme="1"/>
      </top>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1"/>
      </left>
      <right style="medium">
        <color theme="1"/>
      </right>
      <top style="medium">
        <color theme="1"/>
      </top>
      <bottom style="medium">
        <color theme="1"/>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medium">
        <color theme="1"/>
      </right>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diagonal/>
    </border>
    <border>
      <left/>
      <right style="thin">
        <color indexed="64"/>
      </right>
      <top style="thin">
        <color indexed="64"/>
      </top>
      <bottom/>
      <diagonal/>
    </border>
    <border>
      <left style="medium">
        <color theme="1"/>
      </left>
      <right style="medium">
        <color theme="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right style="thin">
        <color indexed="64"/>
      </right>
      <top/>
      <bottom style="thin">
        <color indexed="64"/>
      </bottom>
      <diagonal/>
    </border>
    <border>
      <left style="medium">
        <color theme="1"/>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s>
  <cellStyleXfs count="14">
    <xf numFmtId="0" fontId="0" fillId="0" borderId="0"/>
    <xf numFmtId="0" fontId="5" fillId="0" borderId="0"/>
    <xf numFmtId="165" fontId="5" fillId="0" borderId="0" applyFont="0" applyFill="0" applyBorder="0" applyAlignment="0" applyProtection="0"/>
    <xf numFmtId="166" fontId="5" fillId="0" borderId="0" applyFont="0" applyFill="0" applyBorder="0" applyAlignment="0" applyProtection="0"/>
    <xf numFmtId="0" fontId="4" fillId="0" borderId="0"/>
    <xf numFmtId="165" fontId="5" fillId="0" borderId="0" applyFont="0" applyFill="0" applyBorder="0" applyAlignment="0" applyProtection="0"/>
    <xf numFmtId="167" fontId="5" fillId="0" borderId="0" applyFont="0" applyFill="0" applyBorder="0" applyAlignment="0" applyProtection="0"/>
    <xf numFmtId="165" fontId="7" fillId="0" borderId="0" applyFont="0" applyFill="0" applyBorder="0" applyAlignment="0" applyProtection="0"/>
    <xf numFmtId="0" fontId="6" fillId="0" borderId="0"/>
    <xf numFmtId="165" fontId="4" fillId="0" borderId="0" applyFont="0" applyFill="0" applyBorder="0" applyAlignment="0" applyProtection="0"/>
    <xf numFmtId="0" fontId="5" fillId="0" borderId="0"/>
    <xf numFmtId="165" fontId="5" fillId="0" borderId="0" applyFont="0" applyFill="0" applyBorder="0" applyAlignment="0" applyProtection="0"/>
    <xf numFmtId="167" fontId="5" fillId="0" borderId="0" applyFont="0" applyFill="0" applyBorder="0" applyAlignment="0" applyProtection="0"/>
    <xf numFmtId="9" fontId="4" fillId="0" borderId="0" applyFont="0" applyFill="0" applyBorder="0" applyAlignment="0" applyProtection="0"/>
  </cellStyleXfs>
  <cellXfs count="413">
    <xf numFmtId="0" fontId="0" fillId="0" borderId="0" xfId="0"/>
    <xf numFmtId="0" fontId="2" fillId="0" borderId="0" xfId="0" applyFont="1" applyBorder="1" applyAlignment="1">
      <alignment vertical="center"/>
    </xf>
    <xf numFmtId="0" fontId="0" fillId="0" borderId="0" xfId="0" applyBorder="1" applyAlignment="1">
      <alignment vertical="center"/>
    </xf>
    <xf numFmtId="0" fontId="0" fillId="0" borderId="0" xfId="0" applyBorder="1"/>
    <xf numFmtId="0" fontId="2" fillId="0" borderId="0" xfId="0" applyFont="1" applyFill="1" applyBorder="1" applyAlignment="1">
      <alignment vertical="center"/>
    </xf>
    <xf numFmtId="165" fontId="0" fillId="0" borderId="0" xfId="9" applyFont="1" applyBorder="1"/>
    <xf numFmtId="165" fontId="0" fillId="0" borderId="0" xfId="9" applyFont="1" applyBorder="1" applyAlignment="1">
      <alignment vertical="center"/>
    </xf>
    <xf numFmtId="0" fontId="2" fillId="0" borderId="0" xfId="0" applyFont="1" applyFill="1" applyBorder="1" applyAlignment="1">
      <alignment vertical="center" wrapText="1"/>
    </xf>
    <xf numFmtId="0" fontId="9"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Fill="1" applyBorder="1" applyAlignment="1">
      <alignment vertical="center"/>
    </xf>
    <xf numFmtId="0" fontId="10" fillId="0" borderId="0" xfId="0" applyFont="1"/>
    <xf numFmtId="0" fontId="11" fillId="0" borderId="0" xfId="0" applyFont="1" applyAlignment="1">
      <alignment horizontal="center"/>
    </xf>
    <xf numFmtId="165" fontId="11" fillId="0" borderId="0" xfId="9" applyFont="1" applyAlignment="1">
      <alignment horizontal="center"/>
    </xf>
    <xf numFmtId="0" fontId="13" fillId="0" borderId="0" xfId="0" applyFont="1" applyBorder="1" applyAlignment="1">
      <alignment vertical="center"/>
    </xf>
    <xf numFmtId="1" fontId="14" fillId="0" borderId="0" xfId="0" applyNumberFormat="1" applyFont="1" applyFill="1" applyBorder="1" applyAlignment="1">
      <alignment horizontal="center" vertical="center"/>
    </xf>
    <xf numFmtId="0" fontId="15" fillId="0" borderId="0" xfId="0" applyFont="1" applyBorder="1" applyAlignment="1">
      <alignment horizontal="left" vertical="center"/>
    </xf>
    <xf numFmtId="0" fontId="13" fillId="0" borderId="0" xfId="0" applyFont="1" applyBorder="1" applyAlignment="1">
      <alignment horizontal="justify" vertical="center"/>
    </xf>
    <xf numFmtId="39" fontId="15" fillId="0" borderId="0" xfId="0" applyNumberFormat="1" applyFont="1" applyFill="1" applyBorder="1" applyAlignment="1">
      <alignment vertical="center"/>
    </xf>
    <xf numFmtId="39" fontId="13" fillId="0" borderId="0" xfId="0" applyNumberFormat="1" applyFont="1" applyFill="1" applyBorder="1" applyAlignment="1">
      <alignment vertical="center"/>
    </xf>
    <xf numFmtId="0" fontId="12" fillId="0" borderId="0" xfId="0" applyFont="1" applyBorder="1" applyAlignment="1">
      <alignment vertical="center"/>
    </xf>
    <xf numFmtId="164" fontId="12" fillId="0" borderId="0" xfId="0" applyNumberFormat="1" applyFont="1" applyFill="1" applyBorder="1" applyAlignment="1">
      <alignment vertical="center"/>
    </xf>
    <xf numFmtId="0" fontId="12" fillId="0" borderId="0" xfId="0" applyFont="1" applyBorder="1"/>
    <xf numFmtId="164" fontId="12" fillId="0" borderId="0" xfId="0" applyNumberFormat="1" applyFont="1" applyFill="1" applyBorder="1" applyAlignment="1"/>
    <xf numFmtId="0" fontId="12" fillId="0" borderId="0" xfId="0" applyFont="1" applyFill="1" applyBorder="1" applyAlignment="1">
      <alignment vertical="center"/>
    </xf>
    <xf numFmtId="0" fontId="1" fillId="0" borderId="0" xfId="0" applyFont="1" applyBorder="1" applyAlignment="1">
      <alignment horizontal="left" vertical="center"/>
    </xf>
    <xf numFmtId="164" fontId="1" fillId="0" borderId="0" xfId="0" applyNumberFormat="1" applyFont="1" applyFill="1" applyBorder="1" applyAlignment="1">
      <alignment vertical="center"/>
    </xf>
    <xf numFmtId="164" fontId="12" fillId="0" borderId="0" xfId="0" applyNumberFormat="1" applyFont="1" applyFill="1" applyBorder="1" applyAlignment="1">
      <alignment horizontal="left" vertical="center" indent="5"/>
    </xf>
    <xf numFmtId="0" fontId="1" fillId="2" borderId="0" xfId="0" applyFont="1" applyFill="1" applyBorder="1" applyAlignment="1">
      <alignment horizontal="left" vertical="center"/>
    </xf>
    <xf numFmtId="0" fontId="12" fillId="2" borderId="0" xfId="0" applyFont="1" applyFill="1" applyBorder="1" applyAlignment="1">
      <alignment vertical="center"/>
    </xf>
    <xf numFmtId="164" fontId="12" fillId="0" borderId="0" xfId="0" applyNumberFormat="1" applyFont="1" applyFill="1" applyBorder="1" applyAlignment="1">
      <alignment horizontal="left" vertical="center"/>
    </xf>
    <xf numFmtId="0" fontId="1" fillId="0" borderId="0" xfId="0" applyFont="1" applyBorder="1" applyAlignment="1">
      <alignment horizontal="left" vertical="top"/>
    </xf>
    <xf numFmtId="39" fontId="12" fillId="0" borderId="0" xfId="0" applyNumberFormat="1" applyFont="1" applyFill="1" applyBorder="1" applyAlignment="1">
      <alignment vertical="center"/>
    </xf>
    <xf numFmtId="0" fontId="18" fillId="0" borderId="0" xfId="0" applyFont="1"/>
    <xf numFmtId="0" fontId="17" fillId="0" borderId="0" xfId="0" applyFont="1" applyAlignment="1">
      <alignment horizontal="center"/>
    </xf>
    <xf numFmtId="165" fontId="17" fillId="0" borderId="0" xfId="9" applyFont="1" applyAlignment="1">
      <alignment horizontal="center"/>
    </xf>
    <xf numFmtId="0" fontId="17" fillId="0" borderId="0" xfId="0" applyFont="1" applyAlignment="1">
      <alignment horizontal="left" indent="3"/>
    </xf>
    <xf numFmtId="165" fontId="19" fillId="0" borderId="0" xfId="9" applyFont="1" applyAlignment="1">
      <alignment horizontal="left"/>
    </xf>
    <xf numFmtId="164" fontId="1" fillId="2" borderId="3" xfId="0" applyNumberFormat="1" applyFont="1" applyFill="1" applyBorder="1" applyAlignment="1">
      <alignment vertical="center"/>
    </xf>
    <xf numFmtId="164" fontId="12" fillId="0" borderId="2" xfId="0" applyNumberFormat="1" applyFont="1" applyFill="1" applyBorder="1" applyAlignment="1"/>
    <xf numFmtId="164" fontId="1" fillId="0" borderId="2" xfId="0" applyNumberFormat="1" applyFont="1" applyFill="1" applyBorder="1" applyAlignment="1">
      <alignment vertical="center"/>
    </xf>
    <xf numFmtId="164" fontId="1" fillId="0" borderId="1" xfId="0" applyNumberFormat="1" applyFont="1" applyFill="1" applyBorder="1" applyAlignment="1">
      <alignment vertical="center"/>
    </xf>
    <xf numFmtId="164" fontId="0" fillId="0" borderId="0" xfId="0" applyNumberFormat="1" applyBorder="1" applyAlignment="1">
      <alignment vertical="center"/>
    </xf>
    <xf numFmtId="0" fontId="12" fillId="0" borderId="0" xfId="0" applyFont="1" applyFill="1" applyBorder="1" applyAlignment="1">
      <alignment vertical="center" wrapText="1"/>
    </xf>
    <xf numFmtId="165" fontId="0" fillId="0" borderId="0" xfId="0" applyNumberFormat="1" applyBorder="1"/>
    <xf numFmtId="165" fontId="17" fillId="0" borderId="0" xfId="9" applyFont="1" applyBorder="1" applyAlignment="1">
      <alignment wrapText="1"/>
    </xf>
    <xf numFmtId="0" fontId="15" fillId="0" borderId="0" xfId="0" applyFont="1" applyFill="1" applyBorder="1" applyAlignment="1">
      <alignment horizontal="center" vertical="center"/>
    </xf>
    <xf numFmtId="164" fontId="16" fillId="0" borderId="0" xfId="0" applyNumberFormat="1" applyFont="1" applyFill="1" applyBorder="1" applyAlignment="1">
      <alignment horizontal="left" vertical="center"/>
    </xf>
    <xf numFmtId="164" fontId="12" fillId="0" borderId="0" xfId="0" applyNumberFormat="1" applyFont="1" applyFill="1" applyBorder="1"/>
    <xf numFmtId="168" fontId="11" fillId="0" borderId="0" xfId="9" applyNumberFormat="1" applyFont="1" applyFill="1" applyAlignment="1">
      <alignment horizontal="right"/>
    </xf>
    <xf numFmtId="168" fontId="17" fillId="0" borderId="0" xfId="9" applyNumberFormat="1" applyFont="1" applyFill="1" applyAlignment="1">
      <alignment horizontal="right"/>
    </xf>
    <xf numFmtId="168" fontId="19" fillId="0" borderId="0" xfId="9" applyNumberFormat="1" applyFont="1" applyFill="1" applyAlignment="1">
      <alignment horizontal="right"/>
    </xf>
    <xf numFmtId="0" fontId="8" fillId="0" borderId="0" xfId="0" applyFont="1" applyFill="1" applyBorder="1" applyAlignment="1">
      <alignment horizontal="left" vertical="center"/>
    </xf>
    <xf numFmtId="165" fontId="19" fillId="0" borderId="0" xfId="9" applyFont="1" applyFill="1" applyBorder="1" applyAlignment="1">
      <alignment horizontal="left"/>
    </xf>
    <xf numFmtId="165" fontId="11" fillId="0" borderId="0" xfId="9" applyFont="1" applyFill="1" applyBorder="1" applyAlignment="1">
      <alignment horizontal="center"/>
    </xf>
    <xf numFmtId="165" fontId="17" fillId="0" borderId="0" xfId="9" applyFont="1" applyFill="1" applyBorder="1" applyAlignment="1">
      <alignment horizontal="center"/>
    </xf>
    <xf numFmtId="165" fontId="12" fillId="0" borderId="0" xfId="9" applyFont="1" applyFill="1" applyBorder="1" applyAlignment="1">
      <alignment vertical="center"/>
    </xf>
    <xf numFmtId="0" fontId="17" fillId="0" borderId="0" xfId="0" applyFont="1" applyAlignment="1">
      <alignment wrapText="1"/>
    </xf>
    <xf numFmtId="169" fontId="1" fillId="0" borderId="2" xfId="9" applyNumberFormat="1" applyFont="1" applyBorder="1" applyAlignment="1">
      <alignment vertical="center"/>
    </xf>
    <xf numFmtId="169" fontId="21" fillId="2" borderId="3" xfId="9" applyNumberFormat="1" applyFont="1" applyFill="1" applyBorder="1" applyAlignment="1">
      <alignment vertical="center"/>
    </xf>
    <xf numFmtId="164" fontId="0" fillId="0" borderId="0" xfId="0" applyNumberFormat="1" applyBorder="1"/>
    <xf numFmtId="165" fontId="17" fillId="0" borderId="0" xfId="9" applyFont="1" applyBorder="1" applyAlignment="1">
      <alignment horizontal="center" wrapText="1"/>
    </xf>
    <xf numFmtId="0" fontId="17" fillId="0" borderId="0" xfId="0" applyFont="1" applyAlignment="1">
      <alignment horizontal="center" wrapText="1"/>
    </xf>
    <xf numFmtId="0" fontId="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1" fontId="25" fillId="0" borderId="0" xfId="0" applyNumberFormat="1"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12" fillId="0" borderId="0" xfId="0" applyFont="1" applyAlignment="1">
      <alignment horizontal="justify" vertical="center"/>
    </xf>
    <xf numFmtId="39" fontId="1" fillId="0" borderId="0" xfId="0" applyNumberFormat="1" applyFont="1" applyAlignment="1">
      <alignment vertical="center"/>
    </xf>
    <xf numFmtId="39" fontId="12" fillId="0" borderId="0" xfId="0" applyNumberFormat="1" applyFont="1" applyAlignment="1">
      <alignment vertical="center"/>
    </xf>
    <xf numFmtId="164" fontId="2" fillId="0" borderId="0" xfId="0" applyNumberFormat="1" applyFont="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164" fontId="12" fillId="0" borderId="0" xfId="0" applyNumberFormat="1" applyFont="1" applyAlignment="1">
      <alignment horizontal="left" vertical="center"/>
    </xf>
    <xf numFmtId="164" fontId="12" fillId="0" borderId="2" xfId="0" applyNumberFormat="1" applyFont="1" applyBorder="1" applyAlignment="1">
      <alignment vertical="center"/>
    </xf>
    <xf numFmtId="164" fontId="1" fillId="0" borderId="1" xfId="0" applyNumberFormat="1" applyFont="1" applyBorder="1" applyAlignment="1">
      <alignment vertical="center"/>
    </xf>
    <xf numFmtId="164" fontId="1" fillId="0" borderId="0" xfId="0" applyNumberFormat="1" applyFont="1" applyAlignment="1">
      <alignment vertical="center"/>
    </xf>
    <xf numFmtId="9" fontId="2" fillId="0" borderId="0" xfId="13" applyFont="1" applyBorder="1" applyAlignment="1">
      <alignment vertical="center"/>
    </xf>
    <xf numFmtId="37" fontId="0" fillId="0" borderId="0" xfId="0" applyNumberFormat="1" applyAlignment="1">
      <alignment vertical="center"/>
    </xf>
    <xf numFmtId="169" fontId="12" fillId="0" borderId="0" xfId="9" applyNumberFormat="1" applyFont="1" applyBorder="1" applyAlignment="1">
      <alignment vertical="center"/>
    </xf>
    <xf numFmtId="37" fontId="2" fillId="0" borderId="0" xfId="0" applyNumberFormat="1" applyFont="1" applyAlignment="1">
      <alignment vertical="center"/>
    </xf>
    <xf numFmtId="169" fontId="1" fillId="0" borderId="1" xfId="9" applyNumberFormat="1" applyFont="1" applyBorder="1" applyAlignment="1">
      <alignment vertical="center"/>
    </xf>
    <xf numFmtId="165" fontId="2" fillId="0" borderId="0" xfId="9" applyFont="1" applyBorder="1" applyAlignment="1">
      <alignment vertical="center"/>
    </xf>
    <xf numFmtId="0" fontId="12" fillId="0" borderId="0" xfId="0" applyFont="1" applyAlignment="1">
      <alignment horizontal="left" vertical="center"/>
    </xf>
    <xf numFmtId="169" fontId="1" fillId="0" borderId="3" xfId="9" applyNumberFormat="1" applyFont="1" applyBorder="1" applyAlignment="1">
      <alignment vertical="center"/>
    </xf>
    <xf numFmtId="0" fontId="26" fillId="0" borderId="0" xfId="0" applyFont="1" applyAlignment="1">
      <alignment horizontal="left" vertical="top" wrapText="1"/>
    </xf>
    <xf numFmtId="0" fontId="3" fillId="0" borderId="0" xfId="0" applyFont="1" applyAlignment="1">
      <alignment horizontal="left" vertical="center"/>
    </xf>
    <xf numFmtId="165" fontId="21" fillId="0" borderId="0" xfId="9" applyFont="1" applyBorder="1" applyAlignment="1">
      <alignment horizontal="left" vertical="center"/>
    </xf>
    <xf numFmtId="168" fontId="17" fillId="0" borderId="0" xfId="9" applyNumberFormat="1" applyFont="1" applyAlignment="1">
      <alignment horizontal="right"/>
    </xf>
    <xf numFmtId="168" fontId="19" fillId="0" borderId="0" xfId="9" applyNumberFormat="1" applyFont="1" applyAlignment="1">
      <alignment horizontal="right"/>
    </xf>
    <xf numFmtId="0" fontId="9" fillId="0" borderId="0" xfId="0" applyFont="1" applyAlignment="1">
      <alignment vertical="center"/>
    </xf>
    <xf numFmtId="164" fontId="27" fillId="0" borderId="0" xfId="0" applyNumberFormat="1" applyFont="1" applyAlignment="1">
      <alignment vertical="center"/>
    </xf>
    <xf numFmtId="0" fontId="28" fillId="0" borderId="0" xfId="0" applyFont="1" applyAlignment="1">
      <alignment horizontal="center" vertical="center"/>
    </xf>
    <xf numFmtId="0" fontId="2" fillId="0" borderId="0" xfId="0" applyFont="1" applyAlignment="1">
      <alignment horizontal="justify" vertical="center"/>
    </xf>
    <xf numFmtId="39" fontId="26" fillId="0" borderId="0" xfId="0" applyNumberFormat="1" applyFont="1" applyAlignment="1">
      <alignment vertical="center"/>
    </xf>
    <xf numFmtId="39" fontId="2" fillId="0" borderId="0" xfId="0" applyNumberFormat="1" applyFont="1" applyAlignment="1">
      <alignment vertical="center"/>
    </xf>
    <xf numFmtId="0" fontId="2" fillId="0" borderId="0" xfId="0" applyFont="1"/>
    <xf numFmtId="0" fontId="2" fillId="0" borderId="0" xfId="0" applyFont="1" applyAlignment="1">
      <alignment vertical="center" wrapText="1"/>
    </xf>
    <xf numFmtId="164" fontId="27" fillId="0" borderId="0" xfId="0" applyNumberFormat="1" applyFont="1"/>
    <xf numFmtId="164" fontId="2" fillId="0" borderId="0" xfId="0" applyNumberFormat="1" applyFont="1" applyAlignment="1">
      <alignment horizontal="left" vertical="center" indent="5"/>
    </xf>
    <xf numFmtId="169" fontId="0" fillId="0" borderId="0" xfId="9" applyNumberFormat="1" applyFont="1" applyBorder="1"/>
    <xf numFmtId="164" fontId="2" fillId="0" borderId="0" xfId="0" applyNumberFormat="1" applyFont="1" applyAlignment="1">
      <alignment horizontal="left" vertical="center"/>
    </xf>
    <xf numFmtId="164" fontId="0" fillId="0" borderId="0" xfId="0" applyNumberFormat="1"/>
    <xf numFmtId="0" fontId="27" fillId="0" borderId="0" xfId="0" applyFont="1" applyAlignment="1">
      <alignment vertical="center"/>
    </xf>
    <xf numFmtId="0" fontId="27" fillId="0" borderId="0" xfId="0" applyFont="1" applyAlignment="1">
      <alignment vertical="center" wrapText="1"/>
    </xf>
    <xf numFmtId="165" fontId="27" fillId="0" borderId="0" xfId="9" applyFont="1" applyFill="1" applyBorder="1" applyAlignment="1">
      <alignment vertical="center"/>
    </xf>
    <xf numFmtId="164" fontId="27" fillId="0" borderId="0" xfId="0" applyNumberFormat="1" applyFont="1" applyAlignment="1">
      <alignment horizontal="left" vertical="center"/>
    </xf>
    <xf numFmtId="0" fontId="29" fillId="0" borderId="0" xfId="0" applyFont="1" applyAlignment="1">
      <alignment vertical="center"/>
    </xf>
    <xf numFmtId="165" fontId="27" fillId="0" borderId="0" xfId="9" applyFont="1" applyFill="1" applyBorder="1" applyAlignment="1"/>
    <xf numFmtId="165" fontId="0" fillId="0" borderId="0" xfId="0" applyNumberFormat="1"/>
    <xf numFmtId="164" fontId="27" fillId="0" borderId="2" xfId="0" applyNumberFormat="1" applyFont="1" applyBorder="1" applyAlignment="1">
      <alignment vertical="center"/>
    </xf>
    <xf numFmtId="0" fontId="30" fillId="0" borderId="0" xfId="0" applyFont="1" applyAlignment="1">
      <alignment horizontal="left" vertical="center"/>
    </xf>
    <xf numFmtId="164" fontId="26" fillId="0" borderId="0" xfId="0" applyNumberFormat="1" applyFont="1" applyAlignment="1">
      <alignment vertical="center"/>
    </xf>
    <xf numFmtId="169" fontId="27" fillId="0" borderId="0" xfId="9" applyNumberFormat="1" applyFont="1" applyBorder="1" applyAlignment="1">
      <alignment vertical="center"/>
    </xf>
    <xf numFmtId="165" fontId="23" fillId="0" borderId="0" xfId="9" applyFont="1" applyBorder="1" applyAlignment="1">
      <alignment vertical="center"/>
    </xf>
    <xf numFmtId="0" fontId="3" fillId="0" borderId="0" xfId="0" applyFont="1" applyAlignment="1">
      <alignment horizontal="left" vertical="top"/>
    </xf>
    <xf numFmtId="0" fontId="2" fillId="0" borderId="0" xfId="0" applyFont="1" applyAlignment="1">
      <alignment wrapText="1"/>
    </xf>
    <xf numFmtId="164" fontId="2" fillId="0" borderId="0" xfId="0" applyNumberFormat="1" applyFont="1"/>
    <xf numFmtId="165" fontId="0" fillId="0" borderId="0" xfId="0" applyNumberFormat="1" applyAlignment="1">
      <alignment vertical="center"/>
    </xf>
    <xf numFmtId="169" fontId="27" fillId="0" borderId="0" xfId="0" applyNumberFormat="1" applyFont="1" applyAlignment="1">
      <alignment vertical="center"/>
    </xf>
    <xf numFmtId="169" fontId="27" fillId="0" borderId="0" xfId="0" applyNumberFormat="1" applyFont="1"/>
    <xf numFmtId="169" fontId="27" fillId="0" borderId="2" xfId="9" applyNumberFormat="1" applyFont="1" applyBorder="1" applyAlignment="1"/>
    <xf numFmtId="0" fontId="30" fillId="0" borderId="0" xfId="0" applyFont="1" applyAlignment="1">
      <alignment horizontal="left" vertical="center" indent="5"/>
    </xf>
    <xf numFmtId="0" fontId="3" fillId="0" borderId="0" xfId="0" applyFont="1" applyAlignment="1">
      <alignment vertical="center"/>
    </xf>
    <xf numFmtId="169" fontId="26" fillId="0" borderId="0" xfId="0" applyNumberFormat="1" applyFont="1" applyAlignment="1">
      <alignment vertical="center"/>
    </xf>
    <xf numFmtId="164" fontId="3" fillId="0" borderId="0" xfId="0" applyNumberFormat="1" applyFont="1" applyAlignment="1">
      <alignment horizontal="left" vertical="center"/>
    </xf>
    <xf numFmtId="165" fontId="23"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justify" vertical="top"/>
    </xf>
    <xf numFmtId="0" fontId="2" fillId="0" borderId="0" xfId="0" applyFont="1" applyAlignment="1">
      <alignment horizontal="left" vertical="center"/>
    </xf>
    <xf numFmtId="169" fontId="27" fillId="0" borderId="0" xfId="9" applyNumberFormat="1" applyFont="1" applyFill="1" applyBorder="1" applyAlignment="1">
      <alignment vertical="center"/>
    </xf>
    <xf numFmtId="169" fontId="26" fillId="0" borderId="0" xfId="9" applyNumberFormat="1" applyFont="1" applyBorder="1" applyAlignment="1">
      <alignment vertical="center"/>
    </xf>
    <xf numFmtId="169" fontId="26" fillId="0" borderId="5" xfId="9" applyNumberFormat="1" applyFont="1" applyBorder="1" applyAlignment="1">
      <alignment vertical="center"/>
    </xf>
    <xf numFmtId="164" fontId="31" fillId="0" borderId="0" xfId="0" applyNumberFormat="1" applyFont="1" applyAlignment="1">
      <alignment horizontal="left" vertical="center"/>
    </xf>
    <xf numFmtId="37" fontId="27" fillId="0" borderId="0" xfId="0" applyNumberFormat="1" applyFont="1" applyAlignment="1">
      <alignment vertical="center"/>
    </xf>
    <xf numFmtId="165" fontId="27" fillId="0" borderId="0" xfId="9" applyFont="1" applyBorder="1" applyAlignment="1">
      <alignment vertical="center"/>
    </xf>
    <xf numFmtId="165" fontId="17" fillId="0" borderId="0" xfId="9" applyFont="1" applyAlignment="1">
      <alignment horizontal="left" indent="3"/>
    </xf>
    <xf numFmtId="165" fontId="19" fillId="0" borderId="0" xfId="9" applyFont="1" applyBorder="1" applyAlignment="1">
      <alignment horizontal="left"/>
    </xf>
    <xf numFmtId="165" fontId="17" fillId="0" borderId="0" xfId="9" applyFont="1" applyBorder="1" applyAlignment="1">
      <alignment horizontal="left" indent="3"/>
    </xf>
    <xf numFmtId="168" fontId="19" fillId="0" borderId="0" xfId="9" applyNumberFormat="1" applyFont="1" applyBorder="1" applyAlignment="1">
      <alignment horizontal="right"/>
    </xf>
    <xf numFmtId="0" fontId="33" fillId="0" borderId="0" xfId="0" applyFont="1" applyAlignment="1">
      <alignment vertical="center"/>
    </xf>
    <xf numFmtId="0" fontId="34" fillId="0" borderId="0" xfId="0" applyFont="1" applyAlignment="1">
      <alignment horizontal="center" vertical="center"/>
    </xf>
    <xf numFmtId="0" fontId="0" fillId="0" borderId="0" xfId="0" applyAlignment="1">
      <alignment vertical="center" wrapText="1"/>
    </xf>
    <xf numFmtId="0" fontId="35" fillId="0" borderId="0" xfId="0" applyFont="1" applyAlignment="1">
      <alignment horizontal="center" vertical="center"/>
    </xf>
    <xf numFmtId="0" fontId="1" fillId="0" borderId="0" xfId="0" applyFont="1" applyAlignment="1">
      <alignment horizontal="center" vertical="center" wrapText="1"/>
    </xf>
    <xf numFmtId="0" fontId="2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wrapText="1"/>
    </xf>
    <xf numFmtId="164" fontId="2" fillId="0" borderId="0" xfId="0" applyNumberFormat="1" applyFont="1" applyAlignment="1">
      <alignment vertical="center" wrapText="1"/>
    </xf>
    <xf numFmtId="169" fontId="2" fillId="0" borderId="0" xfId="9" applyNumberFormat="1" applyFont="1" applyBorder="1" applyAlignment="1">
      <alignment wrapText="1"/>
    </xf>
    <xf numFmtId="169" fontId="2" fillId="0" borderId="0" xfId="9" applyNumberFormat="1" applyFont="1" applyBorder="1" applyAlignment="1">
      <alignment vertical="center" wrapText="1"/>
    </xf>
    <xf numFmtId="0" fontId="0" fillId="0" borderId="0" xfId="0" applyAlignment="1">
      <alignment wrapText="1"/>
    </xf>
    <xf numFmtId="0" fontId="3" fillId="0" borderId="0" xfId="0" applyFont="1" applyAlignment="1">
      <alignment vertical="center" wrapText="1"/>
    </xf>
    <xf numFmtId="169" fontId="3" fillId="0" borderId="0" xfId="9" applyNumberFormat="1" applyFont="1" applyBorder="1" applyAlignment="1">
      <alignment wrapText="1"/>
    </xf>
    <xf numFmtId="169" fontId="3" fillId="0" borderId="0" xfId="9" applyNumberFormat="1" applyFont="1" applyBorder="1" applyAlignment="1">
      <alignment horizontal="left" vertical="center" wrapText="1"/>
    </xf>
    <xf numFmtId="169" fontId="3" fillId="0" borderId="0" xfId="9" applyNumberFormat="1" applyFont="1" applyBorder="1" applyAlignment="1">
      <alignment vertical="center" wrapText="1"/>
    </xf>
    <xf numFmtId="169" fontId="2" fillId="0" borderId="0" xfId="9" applyNumberFormat="1" applyFont="1" applyBorder="1" applyAlignment="1">
      <alignment horizontal="left" vertical="center" wrapText="1"/>
    </xf>
    <xf numFmtId="0" fontId="3" fillId="0" borderId="0" xfId="0" applyFont="1" applyAlignment="1">
      <alignment horizontal="left" vertical="center" wrapText="1"/>
    </xf>
    <xf numFmtId="169" fontId="3" fillId="0" borderId="5" xfId="9" applyNumberFormat="1" applyFont="1" applyBorder="1" applyAlignment="1">
      <alignment vertical="center" wrapText="1"/>
    </xf>
    <xf numFmtId="169" fontId="31" fillId="0" borderId="0" xfId="9" applyNumberFormat="1" applyFont="1" applyBorder="1" applyAlignment="1">
      <alignment horizontal="left" vertical="center" wrapText="1"/>
    </xf>
    <xf numFmtId="165" fontId="2" fillId="0" borderId="0" xfId="9" applyFont="1" applyBorder="1" applyAlignment="1">
      <alignment vertical="center" wrapText="1"/>
    </xf>
    <xf numFmtId="0" fontId="13" fillId="0" borderId="0" xfId="0" applyFont="1" applyAlignment="1">
      <alignment vertical="center"/>
    </xf>
    <xf numFmtId="0" fontId="20" fillId="0" borderId="0" xfId="0" applyFont="1" applyAlignment="1">
      <alignment wrapText="1"/>
    </xf>
    <xf numFmtId="0" fontId="34" fillId="0" borderId="0" xfId="0" applyFont="1" applyAlignment="1">
      <alignment vertical="center"/>
    </xf>
    <xf numFmtId="0" fontId="35" fillId="0" borderId="0" xfId="0" applyFont="1" applyAlignment="1">
      <alignment vertical="center"/>
    </xf>
    <xf numFmtId="0" fontId="38" fillId="0" borderId="0" xfId="0" applyFont="1" applyAlignment="1">
      <alignment vertical="center"/>
    </xf>
    <xf numFmtId="169" fontId="27" fillId="0" borderId="0" xfId="9" applyNumberFormat="1" applyFont="1" applyFill="1" applyBorder="1" applyAlignment="1">
      <alignment horizontal="center" vertical="top" wrapText="1"/>
    </xf>
    <xf numFmtId="0" fontId="40" fillId="0" borderId="0" xfId="0" applyFont="1" applyAlignment="1">
      <alignment vertical="center"/>
    </xf>
    <xf numFmtId="0" fontId="41" fillId="3" borderId="6" xfId="0" applyFont="1" applyFill="1" applyBorder="1" applyAlignment="1">
      <alignment horizontal="center" vertical="top" wrapText="1"/>
    </xf>
    <xf numFmtId="170" fontId="42" fillId="4" borderId="7" xfId="0" applyNumberFormat="1" applyFont="1" applyFill="1" applyBorder="1" applyAlignment="1">
      <alignment horizontal="center" vertical="center" wrapText="1"/>
    </xf>
    <xf numFmtId="0" fontId="43" fillId="4" borderId="8" xfId="0" applyFont="1" applyFill="1" applyBorder="1" applyAlignment="1">
      <alignment horizontal="left" vertical="top" wrapText="1"/>
    </xf>
    <xf numFmtId="169" fontId="26" fillId="4" borderId="8" xfId="0" applyNumberFormat="1" applyFont="1" applyFill="1" applyBorder="1" applyAlignment="1">
      <alignment horizontal="center" vertical="top" wrapText="1"/>
    </xf>
    <xf numFmtId="9" fontId="26" fillId="4" borderId="8" xfId="13" applyFont="1" applyFill="1" applyBorder="1" applyAlignment="1">
      <alignment horizontal="center" vertical="top" wrapText="1"/>
    </xf>
    <xf numFmtId="169" fontId="26" fillId="4" borderId="9" xfId="9" applyNumberFormat="1" applyFont="1" applyFill="1" applyBorder="1" applyAlignment="1">
      <alignment horizontal="center" vertical="top" wrapText="1"/>
    </xf>
    <xf numFmtId="0" fontId="45" fillId="0" borderId="11" xfId="0" applyFont="1" applyBorder="1" applyAlignment="1">
      <alignment horizontal="left" vertical="top" wrapText="1"/>
    </xf>
    <xf numFmtId="169" fontId="45" fillId="0" borderId="11" xfId="9" applyNumberFormat="1" applyFont="1" applyFill="1" applyBorder="1" applyAlignment="1">
      <alignment horizontal="center" vertical="top" wrapText="1"/>
    </xf>
    <xf numFmtId="9" fontId="45" fillId="0" borderId="11" xfId="13" applyFont="1" applyFill="1" applyBorder="1" applyAlignment="1">
      <alignment horizontal="center" vertical="top" wrapText="1"/>
    </xf>
    <xf numFmtId="169" fontId="45" fillId="0" borderId="12" xfId="9" applyNumberFormat="1" applyFont="1" applyFill="1" applyBorder="1" applyAlignment="1">
      <alignment horizontal="center" vertical="top" wrapText="1"/>
    </xf>
    <xf numFmtId="165" fontId="0" fillId="0" borderId="0" xfId="9" applyFont="1"/>
    <xf numFmtId="0" fontId="45" fillId="0" borderId="14" xfId="0" applyFont="1" applyBorder="1" applyAlignment="1">
      <alignment horizontal="left" vertical="top" wrapText="1"/>
    </xf>
    <xf numFmtId="169" fontId="45" fillId="0" borderId="14" xfId="9" applyNumberFormat="1" applyFont="1" applyFill="1" applyBorder="1" applyAlignment="1">
      <alignment horizontal="center" vertical="top" wrapText="1"/>
    </xf>
    <xf numFmtId="169" fontId="45" fillId="0" borderId="15" xfId="9" applyNumberFormat="1" applyFont="1" applyFill="1" applyBorder="1" applyAlignment="1">
      <alignment horizontal="center" vertical="top" wrapText="1"/>
    </xf>
    <xf numFmtId="171" fontId="44" fillId="0" borderId="13" xfId="0" applyNumberFormat="1" applyFont="1" applyBorder="1" applyAlignment="1">
      <alignment horizontal="right" vertical="top" wrapText="1"/>
    </xf>
    <xf numFmtId="9" fontId="45" fillId="0" borderId="14" xfId="13" applyFont="1" applyFill="1" applyBorder="1" applyAlignment="1">
      <alignment horizontal="center" vertical="top" wrapText="1"/>
    </xf>
    <xf numFmtId="171" fontId="44" fillId="0" borderId="16" xfId="0" applyNumberFormat="1" applyFont="1" applyBorder="1" applyAlignment="1">
      <alignment horizontal="right" vertical="top" wrapText="1"/>
    </xf>
    <xf numFmtId="0" fontId="45" fillId="0" borderId="17" xfId="0" applyFont="1" applyBorder="1" applyAlignment="1">
      <alignment horizontal="left" vertical="top" wrapText="1"/>
    </xf>
    <xf numFmtId="169" fontId="45" fillId="0" borderId="17" xfId="9" applyNumberFormat="1" applyFont="1" applyFill="1" applyBorder="1" applyAlignment="1">
      <alignment horizontal="center" vertical="top" wrapText="1"/>
    </xf>
    <xf numFmtId="9" fontId="45" fillId="0" borderId="17" xfId="13" applyFont="1" applyFill="1" applyBorder="1" applyAlignment="1">
      <alignment horizontal="center" vertical="top" wrapText="1"/>
    </xf>
    <xf numFmtId="169" fontId="45" fillId="0" borderId="18" xfId="9" applyNumberFormat="1" applyFont="1" applyFill="1" applyBorder="1" applyAlignment="1">
      <alignment horizontal="center" vertical="top" wrapText="1"/>
    </xf>
    <xf numFmtId="170" fontId="42" fillId="4" borderId="7" xfId="0" applyNumberFormat="1" applyFont="1" applyFill="1" applyBorder="1" applyAlignment="1">
      <alignment horizontal="center" vertical="top" wrapText="1"/>
    </xf>
    <xf numFmtId="169" fontId="43" fillId="4" borderId="8" xfId="9" applyNumberFormat="1" applyFont="1" applyFill="1" applyBorder="1" applyAlignment="1">
      <alignment horizontal="center" vertical="top" wrapText="1"/>
    </xf>
    <xf numFmtId="9" fontId="43" fillId="4" borderId="8" xfId="13" applyFont="1" applyFill="1" applyBorder="1" applyAlignment="1">
      <alignment horizontal="center" vertical="top" wrapText="1"/>
    </xf>
    <xf numFmtId="169" fontId="43" fillId="4" borderId="9" xfId="9" applyNumberFormat="1" applyFont="1" applyFill="1" applyBorder="1" applyAlignment="1">
      <alignment horizontal="center" vertical="top" wrapText="1"/>
    </xf>
    <xf numFmtId="169" fontId="0" fillId="0" borderId="0" xfId="0" applyNumberFormat="1"/>
    <xf numFmtId="171" fontId="44" fillId="0" borderId="10" xfId="0" applyNumberFormat="1" applyFont="1" applyBorder="1" applyAlignment="1">
      <alignment horizontal="right" vertical="top" wrapText="1"/>
    </xf>
    <xf numFmtId="171" fontId="44" fillId="0" borderId="19" xfId="0" applyNumberFormat="1" applyFont="1" applyBorder="1" applyAlignment="1">
      <alignment horizontal="right" vertical="top" wrapText="1"/>
    </xf>
    <xf numFmtId="0" fontId="45" fillId="0" borderId="20" xfId="0" applyFont="1" applyBorder="1" applyAlignment="1">
      <alignment horizontal="left" vertical="top" wrapText="1"/>
    </xf>
    <xf numFmtId="169" fontId="45" fillId="0" borderId="20" xfId="9" applyNumberFormat="1" applyFont="1" applyFill="1" applyBorder="1" applyAlignment="1">
      <alignment horizontal="center" vertical="top" wrapText="1"/>
    </xf>
    <xf numFmtId="9" fontId="45" fillId="0" borderId="20" xfId="13" applyFont="1" applyFill="1" applyBorder="1" applyAlignment="1">
      <alignment horizontal="center" vertical="top" wrapText="1"/>
    </xf>
    <xf numFmtId="169" fontId="45" fillId="0" borderId="21" xfId="9" applyNumberFormat="1" applyFont="1" applyFill="1" applyBorder="1" applyAlignment="1">
      <alignment horizontal="center" vertical="top" wrapText="1"/>
    </xf>
    <xf numFmtId="169" fontId="41" fillId="3" borderId="24" xfId="9" applyNumberFormat="1" applyFont="1" applyFill="1" applyBorder="1" applyAlignment="1">
      <alignment horizontal="center" vertical="top" wrapText="1"/>
    </xf>
    <xf numFmtId="9" fontId="41" fillId="3" borderId="24" xfId="13" applyFont="1" applyFill="1" applyBorder="1" applyAlignment="1">
      <alignment horizontal="center" vertical="top" wrapText="1"/>
    </xf>
    <xf numFmtId="169" fontId="41" fillId="3" borderId="25" xfId="9" applyNumberFormat="1" applyFont="1" applyFill="1" applyBorder="1" applyAlignment="1">
      <alignment horizontal="center" vertical="top" wrapText="1"/>
    </xf>
    <xf numFmtId="0" fontId="23" fillId="0" borderId="0" xfId="0" applyFont="1"/>
    <xf numFmtId="165" fontId="23" fillId="0" borderId="0" xfId="9" applyFont="1"/>
    <xf numFmtId="170" fontId="46" fillId="4" borderId="26" xfId="0" applyNumberFormat="1" applyFont="1" applyFill="1" applyBorder="1" applyAlignment="1">
      <alignment horizontal="center" vertical="top" wrapText="1"/>
    </xf>
    <xf numFmtId="0" fontId="43" fillId="4" borderId="27" xfId="0" applyFont="1" applyFill="1" applyBorder="1" applyAlignment="1">
      <alignment horizontal="left" vertical="top" wrapText="1"/>
    </xf>
    <xf numFmtId="169" fontId="43" fillId="4" borderId="28" xfId="9" applyNumberFormat="1" applyFont="1" applyFill="1" applyBorder="1" applyAlignment="1">
      <alignment horizontal="center" vertical="top" wrapText="1"/>
    </xf>
    <xf numFmtId="9" fontId="43" fillId="4" borderId="28" xfId="13" applyFont="1" applyFill="1" applyBorder="1" applyAlignment="1">
      <alignment horizontal="center" vertical="top" wrapText="1"/>
    </xf>
    <xf numFmtId="169" fontId="43" fillId="4" borderId="29" xfId="9" applyNumberFormat="1" applyFont="1" applyFill="1" applyBorder="1" applyAlignment="1">
      <alignment horizontal="center" vertical="top" wrapText="1"/>
    </xf>
    <xf numFmtId="171" fontId="47" fillId="0" borderId="30" xfId="0" applyNumberFormat="1" applyFont="1" applyBorder="1" applyAlignment="1">
      <alignment horizontal="center" vertical="top" wrapText="1"/>
    </xf>
    <xf numFmtId="0" fontId="45" fillId="0" borderId="31" xfId="0" applyFont="1" applyBorder="1" applyAlignment="1">
      <alignment horizontal="left" vertical="top" wrapText="1"/>
    </xf>
    <xf numFmtId="171" fontId="47" fillId="0" borderId="32" xfId="0" applyNumberFormat="1" applyFont="1" applyBorder="1" applyAlignment="1">
      <alignment horizontal="center" vertical="top" wrapText="1"/>
    </xf>
    <xf numFmtId="171" fontId="47" fillId="0" borderId="33" xfId="0" applyNumberFormat="1" applyFont="1" applyBorder="1" applyAlignment="1">
      <alignment horizontal="center" vertical="top" wrapText="1"/>
    </xf>
    <xf numFmtId="0" fontId="45" fillId="0" borderId="34" xfId="0" applyFont="1" applyBorder="1" applyAlignment="1">
      <alignment horizontal="left" vertical="top" wrapText="1"/>
    </xf>
    <xf numFmtId="170" fontId="42" fillId="5" borderId="35" xfId="0" applyNumberFormat="1" applyFont="1" applyFill="1" applyBorder="1" applyAlignment="1">
      <alignment horizontal="center" vertical="top" wrapText="1"/>
    </xf>
    <xf numFmtId="0" fontId="43" fillId="5" borderId="36" xfId="0" applyFont="1" applyFill="1" applyBorder="1" applyAlignment="1">
      <alignment horizontal="left" vertical="top" wrapText="1"/>
    </xf>
    <xf numFmtId="169" fontId="43" fillId="5" borderId="37" xfId="9" applyNumberFormat="1" applyFont="1" applyFill="1" applyBorder="1" applyAlignment="1">
      <alignment horizontal="center" vertical="top" wrapText="1"/>
    </xf>
    <xf numFmtId="9" fontId="43" fillId="5" borderId="37" xfId="13" applyFont="1" applyFill="1" applyBorder="1" applyAlignment="1">
      <alignment horizontal="center" vertical="top" wrapText="1"/>
    </xf>
    <xf numFmtId="169" fontId="43" fillId="5" borderId="38" xfId="9" applyNumberFormat="1" applyFont="1" applyFill="1" applyBorder="1" applyAlignment="1">
      <alignment horizontal="center" vertical="top" wrapText="1"/>
    </xf>
    <xf numFmtId="0" fontId="45" fillId="0" borderId="39" xfId="0" applyFont="1" applyBorder="1" applyAlignment="1">
      <alignment horizontal="left" vertical="top" wrapText="1"/>
    </xf>
    <xf numFmtId="169" fontId="27" fillId="0" borderId="11" xfId="9" applyNumberFormat="1" applyFont="1" applyFill="1" applyBorder="1" applyAlignment="1">
      <alignment horizontal="center" vertical="top" wrapText="1"/>
    </xf>
    <xf numFmtId="9" fontId="27" fillId="0" borderId="11" xfId="13" applyFont="1" applyFill="1" applyBorder="1" applyAlignment="1">
      <alignment horizontal="center" vertical="top" wrapText="1"/>
    </xf>
    <xf numFmtId="169" fontId="27" fillId="0" borderId="12" xfId="9" applyNumberFormat="1" applyFont="1" applyFill="1" applyBorder="1" applyAlignment="1">
      <alignment horizontal="center" vertical="top" wrapText="1"/>
    </xf>
    <xf numFmtId="171" fontId="47" fillId="0" borderId="40" xfId="0" applyNumberFormat="1" applyFont="1" applyBorder="1" applyAlignment="1">
      <alignment horizontal="center" vertical="top" wrapText="1"/>
    </xf>
    <xf numFmtId="0" fontId="45" fillId="0" borderId="41" xfId="0" applyFont="1" applyBorder="1" applyAlignment="1">
      <alignment horizontal="left" vertical="top" wrapText="1"/>
    </xf>
    <xf numFmtId="169" fontId="27" fillId="0" borderId="20" xfId="9" applyNumberFormat="1" applyFont="1" applyFill="1" applyBorder="1" applyAlignment="1">
      <alignment horizontal="center" vertical="top" wrapText="1"/>
    </xf>
    <xf numFmtId="9" fontId="27" fillId="0" borderId="20" xfId="13" applyFont="1" applyFill="1" applyBorder="1" applyAlignment="1">
      <alignment horizontal="center" vertical="top" wrapText="1"/>
    </xf>
    <xf numFmtId="169" fontId="27" fillId="0" borderId="21" xfId="9" applyNumberFormat="1" applyFont="1" applyFill="1" applyBorder="1" applyAlignment="1">
      <alignment horizontal="center" vertical="top" wrapText="1"/>
    </xf>
    <xf numFmtId="0" fontId="48" fillId="0" borderId="0" xfId="0" applyFont="1" applyAlignment="1">
      <alignment horizontal="center" vertical="top" wrapText="1"/>
    </xf>
    <xf numFmtId="0" fontId="41" fillId="3" borderId="7" xfId="0" applyFont="1" applyFill="1" applyBorder="1" applyAlignment="1">
      <alignment horizontal="left" vertical="center" wrapText="1"/>
    </xf>
    <xf numFmtId="169" fontId="49" fillId="3" borderId="8" xfId="9" applyNumberFormat="1" applyFont="1" applyFill="1" applyBorder="1" applyAlignment="1">
      <alignment horizontal="center" vertical="center" wrapText="1"/>
    </xf>
    <xf numFmtId="169" fontId="41" fillId="3" borderId="8" xfId="9" applyNumberFormat="1" applyFont="1" applyFill="1" applyBorder="1" applyAlignment="1">
      <alignment horizontal="center" vertical="center" wrapText="1"/>
    </xf>
    <xf numFmtId="9" fontId="41" fillId="3" borderId="8" xfId="0" applyNumberFormat="1" applyFont="1" applyFill="1" applyBorder="1" applyAlignment="1">
      <alignment horizontal="center" vertical="center" wrapText="1"/>
    </xf>
    <xf numFmtId="169" fontId="41" fillId="3" borderId="9" xfId="9" applyNumberFormat="1" applyFont="1" applyFill="1" applyBorder="1" applyAlignment="1">
      <alignment horizontal="center" vertical="center" wrapText="1"/>
    </xf>
    <xf numFmtId="0" fontId="48" fillId="0" borderId="0" xfId="0" applyFont="1" applyAlignment="1">
      <alignment horizontal="center"/>
    </xf>
    <xf numFmtId="0" fontId="12" fillId="0" borderId="0" xfId="0" applyFont="1" applyAlignment="1">
      <alignment horizontal="left" vertical="top" wrapText="1"/>
    </xf>
    <xf numFmtId="0" fontId="0" fillId="0" borderId="2" xfId="0" applyBorder="1"/>
    <xf numFmtId="0" fontId="48" fillId="0" borderId="45" xfId="0" applyFont="1" applyBorder="1" applyAlignment="1">
      <alignment horizontal="center"/>
    </xf>
    <xf numFmtId="0" fontId="18" fillId="0" borderId="45" xfId="0" applyFont="1" applyBorder="1"/>
    <xf numFmtId="165" fontId="17" fillId="0" borderId="45" xfId="9" applyFont="1" applyBorder="1" applyAlignment="1">
      <alignment horizontal="left" indent="3"/>
    </xf>
    <xf numFmtId="168" fontId="19" fillId="0" borderId="45" xfId="9" applyNumberFormat="1" applyFont="1" applyBorder="1" applyAlignment="1">
      <alignment horizontal="right"/>
    </xf>
    <xf numFmtId="0" fontId="1" fillId="0" borderId="0" xfId="0" applyFont="1" applyAlignment="1">
      <alignment vertical="center"/>
    </xf>
    <xf numFmtId="0" fontId="12" fillId="0" borderId="0" xfId="0" applyFont="1"/>
    <xf numFmtId="165" fontId="12" fillId="0" borderId="0" xfId="9" applyFont="1"/>
    <xf numFmtId="0" fontId="53" fillId="0" borderId="0" xfId="0" applyFont="1" applyAlignment="1">
      <alignment horizontal="justify" vertical="center"/>
    </xf>
    <xf numFmtId="0" fontId="1" fillId="0" borderId="0" xfId="0" applyFont="1"/>
    <xf numFmtId="0" fontId="12" fillId="0" borderId="0" xfId="0" applyFont="1" applyAlignment="1">
      <alignment horizontal="justify" vertical="center" wrapText="1"/>
    </xf>
    <xf numFmtId="0" fontId="12" fillId="0" borderId="0" xfId="0" applyFont="1" applyAlignment="1">
      <alignment wrapText="1"/>
    </xf>
    <xf numFmtId="165" fontId="12" fillId="0" borderId="0" xfId="9" applyFont="1" applyAlignment="1">
      <alignment wrapText="1"/>
    </xf>
    <xf numFmtId="0" fontId="51" fillId="0" borderId="0" xfId="0" applyFont="1" applyAlignment="1">
      <alignment horizontal="justify" vertical="center" wrapText="1"/>
    </xf>
    <xf numFmtId="0" fontId="1" fillId="0" borderId="0" xfId="0" applyFont="1" applyAlignment="1">
      <alignment horizontal="justify" vertical="center" wrapText="1"/>
    </xf>
    <xf numFmtId="0" fontId="44" fillId="0" borderId="0" xfId="0" applyFont="1" applyAlignment="1">
      <alignment horizontal="left"/>
    </xf>
    <xf numFmtId="16" fontId="12" fillId="0" borderId="0" xfId="0" applyNumberFormat="1" applyFont="1" applyAlignment="1">
      <alignment horizontal="center"/>
    </xf>
    <xf numFmtId="0" fontId="12" fillId="0" borderId="0" xfId="0" applyFont="1" applyAlignment="1">
      <alignment horizontal="left" wrapText="1"/>
    </xf>
    <xf numFmtId="0" fontId="1" fillId="0" borderId="43"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169" fontId="12" fillId="0" borderId="0" xfId="9" applyNumberFormat="1" applyFont="1"/>
    <xf numFmtId="169" fontId="12" fillId="0" borderId="0" xfId="9" applyNumberFormat="1" applyFont="1" applyBorder="1"/>
    <xf numFmtId="0" fontId="44" fillId="0" borderId="0" xfId="0" applyFont="1" applyAlignment="1">
      <alignment horizontal="left" vertical="center"/>
    </xf>
    <xf numFmtId="169" fontId="1" fillId="0" borderId="5" xfId="9" applyNumberFormat="1" applyFont="1" applyBorder="1"/>
    <xf numFmtId="169" fontId="1" fillId="0" borderId="0" xfId="9" applyNumberFormat="1" applyFont="1" applyBorder="1"/>
    <xf numFmtId="165" fontId="12" fillId="0" borderId="0" xfId="9" applyFont="1" applyAlignment="1">
      <alignment horizontal="left" indent="2"/>
    </xf>
    <xf numFmtId="12" fontId="1" fillId="0" borderId="0" xfId="9" applyNumberFormat="1" applyFont="1"/>
    <xf numFmtId="169" fontId="1" fillId="0" borderId="0" xfId="0" applyNumberFormat="1" applyFont="1"/>
    <xf numFmtId="0" fontId="12" fillId="0" borderId="0" xfId="0" applyFont="1" applyAlignment="1">
      <alignment horizontal="left" vertical="center" wrapText="1"/>
    </xf>
    <xf numFmtId="165" fontId="12" fillId="0" borderId="0" xfId="9" applyFont="1" applyAlignment="1">
      <alignment horizontal="left" vertical="center"/>
    </xf>
    <xf numFmtId="0" fontId="48" fillId="0" borderId="0" xfId="0" applyFont="1"/>
    <xf numFmtId="1" fontId="56" fillId="0" borderId="0" xfId="9" applyNumberFormat="1" applyFont="1" applyAlignment="1">
      <alignment horizontal="center"/>
    </xf>
    <xf numFmtId="0" fontId="56" fillId="0" borderId="0" xfId="0" applyFont="1" applyAlignment="1">
      <alignment horizontal="center"/>
    </xf>
    <xf numFmtId="1" fontId="56" fillId="0" borderId="0" xfId="9" applyNumberFormat="1" applyFont="1" applyBorder="1" applyAlignment="1">
      <alignment horizontal="center"/>
    </xf>
    <xf numFmtId="169" fontId="48" fillId="0" borderId="0" xfId="9" applyNumberFormat="1" applyFont="1"/>
    <xf numFmtId="169" fontId="48" fillId="0" borderId="0" xfId="9" applyNumberFormat="1" applyFont="1" applyBorder="1"/>
    <xf numFmtId="4" fontId="12" fillId="0" borderId="0" xfId="0" applyNumberFormat="1" applyFont="1" applyAlignment="1">
      <alignment vertical="center"/>
    </xf>
    <xf numFmtId="169" fontId="12" fillId="0" borderId="0" xfId="9" applyNumberFormat="1" applyFont="1" applyAlignment="1">
      <alignment vertical="center"/>
    </xf>
    <xf numFmtId="169" fontId="56" fillId="0" borderId="5" xfId="9" applyNumberFormat="1" applyFont="1" applyBorder="1"/>
    <xf numFmtId="169" fontId="56" fillId="0" borderId="0" xfId="9" applyNumberFormat="1" applyFont="1"/>
    <xf numFmtId="169" fontId="56" fillId="0" borderId="0" xfId="9" applyNumberFormat="1" applyFont="1" applyBorder="1"/>
    <xf numFmtId="165" fontId="48" fillId="0" borderId="0" xfId="9" applyFont="1"/>
    <xf numFmtId="0" fontId="1" fillId="0" borderId="0" xfId="0" applyFont="1" applyAlignment="1">
      <alignment horizontal="left" vertical="top" wrapText="1"/>
    </xf>
    <xf numFmtId="0" fontId="1" fillId="0" borderId="0" xfId="0" applyFont="1" applyAlignment="1">
      <alignment horizontal="left" vertical="top"/>
    </xf>
    <xf numFmtId="165" fontId="1" fillId="0" borderId="0" xfId="9" applyFont="1" applyAlignment="1">
      <alignment horizontal="left" vertical="top"/>
    </xf>
    <xf numFmtId="0" fontId="56" fillId="0" borderId="0" xfId="9" applyNumberFormat="1" applyFont="1" applyAlignment="1">
      <alignment horizontal="center"/>
    </xf>
    <xf numFmtId="0" fontId="48" fillId="0" borderId="0" xfId="0" applyFont="1" applyAlignment="1">
      <alignment horizontal="left"/>
    </xf>
    <xf numFmtId="0" fontId="56" fillId="0" borderId="0" xfId="9" applyNumberFormat="1" applyFont="1" applyAlignment="1">
      <alignment horizontal="center" vertical="top"/>
    </xf>
    <xf numFmtId="0" fontId="56" fillId="0" borderId="0" xfId="0" applyFont="1" applyAlignment="1">
      <alignment horizontal="center" vertical="top"/>
    </xf>
    <xf numFmtId="169" fontId="1" fillId="0" borderId="0" xfId="9" applyNumberFormat="1" applyFont="1"/>
    <xf numFmtId="0" fontId="58" fillId="0" borderId="46" xfId="0" applyFont="1" applyBorder="1" applyAlignment="1">
      <alignment horizontal="left" vertical="center" wrapText="1"/>
    </xf>
    <xf numFmtId="169" fontId="58" fillId="6" borderId="47" xfId="9" applyNumberFormat="1" applyFont="1" applyFill="1" applyBorder="1" applyAlignment="1">
      <alignment horizontal="center" vertical="center" wrapText="1"/>
    </xf>
    <xf numFmtId="169" fontId="58" fillId="6" borderId="47" xfId="0" applyNumberFormat="1" applyFont="1" applyFill="1" applyBorder="1" applyAlignment="1">
      <alignment horizontal="center" vertical="center" wrapText="1"/>
    </xf>
    <xf numFmtId="0" fontId="58" fillId="0" borderId="49" xfId="0" applyFont="1" applyBorder="1" applyAlignment="1">
      <alignment horizontal="left" vertical="center" wrapText="1"/>
    </xf>
    <xf numFmtId="169" fontId="59" fillId="0" borderId="44" xfId="9" applyNumberFormat="1" applyFont="1" applyFill="1" applyBorder="1" applyAlignment="1">
      <alignment horizontal="center" vertical="center" wrapText="1"/>
    </xf>
    <xf numFmtId="169" fontId="59" fillId="0" borderId="43" xfId="9" applyNumberFormat="1" applyFont="1" applyFill="1" applyBorder="1" applyAlignment="1">
      <alignment horizontal="center" vertical="center" wrapText="1"/>
    </xf>
    <xf numFmtId="169" fontId="59" fillId="0" borderId="46" xfId="9" applyNumberFormat="1" applyFont="1" applyFill="1" applyBorder="1" applyAlignment="1">
      <alignment vertical="center" wrapText="1"/>
    </xf>
    <xf numFmtId="169" fontId="60" fillId="0" borderId="44" xfId="9" applyNumberFormat="1" applyFont="1" applyFill="1" applyBorder="1" applyAlignment="1">
      <alignment horizontal="center" vertical="center" wrapText="1"/>
    </xf>
    <xf numFmtId="169" fontId="58" fillId="6" borderId="50" xfId="9" applyNumberFormat="1" applyFont="1" applyFill="1" applyBorder="1" applyAlignment="1">
      <alignment horizontal="center" vertical="center" wrapText="1"/>
    </xf>
    <xf numFmtId="169" fontId="58" fillId="6" borderId="46" xfId="9" applyNumberFormat="1" applyFont="1" applyFill="1" applyBorder="1" applyAlignment="1">
      <alignment horizontal="center" vertical="center" wrapText="1"/>
    </xf>
    <xf numFmtId="165" fontId="58" fillId="0" borderId="50" xfId="9" applyFont="1" applyFill="1" applyBorder="1" applyAlignment="1">
      <alignment horizontal="left" vertical="center"/>
    </xf>
    <xf numFmtId="169" fontId="60" fillId="0" borderId="52" xfId="9" applyNumberFormat="1" applyFont="1" applyFill="1" applyBorder="1" applyAlignment="1">
      <alignment horizontal="center" vertical="center"/>
    </xf>
    <xf numFmtId="169" fontId="59" fillId="0" borderId="50" xfId="9" applyNumberFormat="1" applyFont="1" applyFill="1" applyBorder="1" applyAlignment="1">
      <alignment horizontal="center" vertical="center"/>
    </xf>
    <xf numFmtId="169" fontId="60" fillId="0" borderId="44" xfId="9" applyNumberFormat="1" applyFont="1" applyFill="1" applyBorder="1" applyAlignment="1">
      <alignment horizontal="center" vertical="center"/>
    </xf>
    <xf numFmtId="169" fontId="60" fillId="0" borderId="46" xfId="9" applyNumberFormat="1" applyFont="1" applyFill="1" applyBorder="1" applyAlignment="1">
      <alignment horizontal="center" vertical="center"/>
    </xf>
    <xf numFmtId="0" fontId="58" fillId="0" borderId="49" xfId="0" applyFont="1" applyBorder="1" applyAlignment="1">
      <alignment horizontal="left" vertical="center"/>
    </xf>
    <xf numFmtId="169" fontId="59" fillId="0" borderId="49" xfId="9" applyNumberFormat="1" applyFont="1" applyFill="1" applyBorder="1" applyAlignment="1">
      <alignment horizontal="center" vertical="center"/>
    </xf>
    <xf numFmtId="0" fontId="43" fillId="0" borderId="0" xfId="0" applyFont="1" applyAlignment="1">
      <alignment horizontal="left" vertical="top"/>
    </xf>
    <xf numFmtId="0" fontId="43" fillId="0" borderId="0" xfId="0" applyFont="1" applyAlignment="1">
      <alignment vertical="top"/>
    </xf>
    <xf numFmtId="165" fontId="43" fillId="0" borderId="0" xfId="9" applyFont="1" applyAlignment="1">
      <alignment vertical="top"/>
    </xf>
    <xf numFmtId="0" fontId="61" fillId="0" borderId="0" xfId="0" applyFont="1" applyAlignment="1">
      <alignment vertical="top" wrapText="1"/>
    </xf>
    <xf numFmtId="169" fontId="61" fillId="0" borderId="0" xfId="9" applyNumberFormat="1" applyFont="1" applyAlignment="1">
      <alignment vertical="top" wrapText="1"/>
    </xf>
    <xf numFmtId="169" fontId="61" fillId="0" borderId="0" xfId="9" applyNumberFormat="1" applyFont="1" applyBorder="1" applyAlignment="1">
      <alignment vertical="top" wrapText="1"/>
    </xf>
    <xf numFmtId="0" fontId="43" fillId="0" borderId="0" xfId="0" applyFont="1" applyAlignment="1">
      <alignment vertical="top" wrapText="1"/>
    </xf>
    <xf numFmtId="169" fontId="43" fillId="0" borderId="5" xfId="9" applyNumberFormat="1" applyFont="1" applyBorder="1" applyAlignment="1">
      <alignment vertical="top" wrapText="1"/>
    </xf>
    <xf numFmtId="165" fontId="43" fillId="0" borderId="0" xfId="9" applyFont="1" applyAlignment="1">
      <alignment vertical="top" wrapText="1"/>
    </xf>
    <xf numFmtId="169" fontId="43" fillId="0" borderId="0" xfId="9" applyNumberFormat="1" applyFont="1" applyBorder="1" applyAlignment="1">
      <alignment vertical="top" wrapText="1"/>
    </xf>
    <xf numFmtId="0" fontId="45" fillId="0" borderId="0" xfId="0" applyFont="1" applyAlignment="1">
      <alignment horizontal="left" vertical="top" wrapText="1"/>
    </xf>
    <xf numFmtId="169" fontId="62" fillId="0" borderId="0" xfId="9" applyNumberFormat="1" applyFont="1" applyBorder="1" applyAlignment="1">
      <alignment vertical="top" wrapText="1"/>
    </xf>
    <xf numFmtId="0" fontId="45" fillId="0" borderId="0" xfId="0" applyFont="1" applyAlignment="1">
      <alignment vertical="top" wrapText="1"/>
    </xf>
    <xf numFmtId="165" fontId="45" fillId="0" borderId="0" xfId="9" applyFont="1" applyAlignment="1">
      <alignment vertical="top" wrapText="1"/>
    </xf>
    <xf numFmtId="0" fontId="48" fillId="0" borderId="0" xfId="0" applyFont="1" applyAlignment="1">
      <alignment horizontal="left" vertical="top"/>
    </xf>
    <xf numFmtId="169" fontId="12" fillId="0" borderId="0" xfId="0" applyNumberFormat="1" applyFont="1"/>
    <xf numFmtId="0" fontId="43" fillId="0" borderId="0" xfId="0" applyFont="1" applyAlignment="1">
      <alignment horizontal="left" vertical="top" wrapText="1"/>
    </xf>
    <xf numFmtId="165" fontId="12" fillId="0" borderId="0" xfId="9" applyFont="1" applyBorder="1"/>
    <xf numFmtId="0" fontId="64" fillId="0" borderId="0" xfId="0" applyFont="1" applyAlignment="1">
      <alignment horizontal="left" vertical="top" wrapText="1"/>
    </xf>
    <xf numFmtId="0" fontId="64" fillId="0" borderId="0" xfId="0" applyFont="1" applyAlignment="1">
      <alignment horizontal="left" vertical="top"/>
    </xf>
    <xf numFmtId="0" fontId="45" fillId="0" borderId="0" xfId="0" applyFont="1" applyAlignment="1">
      <alignment horizontal="left" vertical="top"/>
    </xf>
    <xf numFmtId="169" fontId="45" fillId="0" borderId="0" xfId="9" applyNumberFormat="1" applyFont="1" applyAlignment="1">
      <alignment vertical="top" wrapText="1"/>
    </xf>
    <xf numFmtId="169" fontId="45" fillId="0" borderId="0" xfId="9" applyNumberFormat="1" applyFont="1" applyBorder="1" applyAlignment="1">
      <alignment vertical="top" wrapText="1"/>
    </xf>
    <xf numFmtId="0" fontId="8" fillId="0" borderId="0" xfId="0" applyFont="1" applyBorder="1" applyAlignment="1">
      <alignment horizontal="center" vertical="center"/>
    </xf>
    <xf numFmtId="0" fontId="22" fillId="0" borderId="0" xfId="0" applyFont="1" applyAlignment="1">
      <alignment horizontal="center"/>
    </xf>
    <xf numFmtId="165" fontId="17" fillId="0" borderId="0" xfId="9" applyFont="1" applyBorder="1" applyAlignment="1">
      <alignment horizontal="center" wrapText="1"/>
    </xf>
    <xf numFmtId="0" fontId="20" fillId="0" borderId="0" xfId="0" applyFont="1" applyAlignment="1">
      <alignment horizontal="left" wrapText="1"/>
    </xf>
    <xf numFmtId="0" fontId="17" fillId="0" borderId="0" xfId="0" applyFont="1" applyAlignment="1">
      <alignment horizontal="center" wrapText="1"/>
    </xf>
    <xf numFmtId="0" fontId="3" fillId="0" borderId="0" xfId="0" applyFont="1" applyBorder="1" applyAlignment="1">
      <alignment horizontal="left" vertical="center"/>
    </xf>
    <xf numFmtId="165" fontId="17" fillId="0" borderId="0" xfId="9" applyFont="1" applyBorder="1" applyAlignment="1">
      <alignment horizontal="center"/>
    </xf>
    <xf numFmtId="0" fontId="8" fillId="0" borderId="0" xfId="0" applyFont="1" applyAlignment="1">
      <alignment horizontal="center" vertical="center"/>
    </xf>
    <xf numFmtId="0" fontId="26" fillId="0" borderId="4" xfId="0" applyFont="1" applyBorder="1" applyAlignment="1">
      <alignment horizontal="left" vertical="top" wrapText="1"/>
    </xf>
    <xf numFmtId="0" fontId="1" fillId="0" borderId="0" xfId="0" applyFont="1" applyAlignment="1">
      <alignment horizontal="center" vertical="center"/>
    </xf>
    <xf numFmtId="0" fontId="20" fillId="0" borderId="0" xfId="0" applyFont="1" applyAlignment="1">
      <alignment wrapText="1"/>
    </xf>
    <xf numFmtId="0" fontId="3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vertical="center" wrapText="1"/>
    </xf>
    <xf numFmtId="0" fontId="17" fillId="0" borderId="0" xfId="0" applyFont="1" applyAlignment="1">
      <alignment horizontal="center"/>
    </xf>
    <xf numFmtId="0" fontId="45" fillId="0" borderId="0" xfId="0" applyFont="1" applyAlignment="1">
      <alignment horizontal="center" wrapText="1"/>
    </xf>
    <xf numFmtId="0" fontId="45" fillId="0" borderId="0" xfId="0" applyFont="1" applyAlignment="1">
      <alignment horizontal="left" vertical="center" wrapText="1"/>
    </xf>
    <xf numFmtId="165" fontId="45" fillId="0" borderId="0" xfId="9" applyFont="1" applyBorder="1" applyAlignment="1">
      <alignment horizontal="center" vertical="center" wrapText="1"/>
    </xf>
    <xf numFmtId="0" fontId="40" fillId="0" borderId="0" xfId="0" applyFont="1" applyAlignment="1">
      <alignment horizontal="center" vertical="center"/>
    </xf>
    <xf numFmtId="0" fontId="41" fillId="3" borderId="6" xfId="0" applyFont="1" applyFill="1" applyBorder="1" applyAlignment="1">
      <alignment horizontal="left" vertical="center" wrapText="1"/>
    </xf>
    <xf numFmtId="171" fontId="44" fillId="0" borderId="10" xfId="0" applyNumberFormat="1" applyFont="1" applyBorder="1" applyAlignment="1">
      <alignment horizontal="right" vertical="center" wrapText="1"/>
    </xf>
    <xf numFmtId="171" fontId="44" fillId="0" borderId="13" xfId="0" applyNumberFormat="1" applyFont="1" applyBorder="1" applyAlignment="1">
      <alignment horizontal="right" vertical="center" wrapText="1"/>
    </xf>
    <xf numFmtId="171" fontId="41" fillId="3" borderId="22" xfId="0" applyNumberFormat="1" applyFont="1" applyFill="1" applyBorder="1" applyAlignment="1">
      <alignment horizontal="left" vertical="top" wrapText="1"/>
    </xf>
    <xf numFmtId="171" fontId="41" fillId="3" borderId="23" xfId="0" applyNumberFormat="1" applyFont="1" applyFill="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38" fillId="0" borderId="0" xfId="0" applyFont="1" applyAlignment="1">
      <alignment horizontal="center" vertical="center"/>
    </xf>
    <xf numFmtId="0" fontId="39" fillId="0" borderId="0" xfId="0" applyFont="1" applyAlignment="1">
      <alignment horizontal="center" vertical="center"/>
    </xf>
    <xf numFmtId="0" fontId="45" fillId="0" borderId="0" xfId="0" applyFont="1" applyAlignment="1">
      <alignment horizontal="left" vertical="top" wrapText="1"/>
    </xf>
    <xf numFmtId="0" fontId="43" fillId="0" borderId="0" xfId="0" applyFont="1" applyAlignment="1">
      <alignment horizontal="left" vertical="top" wrapText="1"/>
    </xf>
    <xf numFmtId="0" fontId="66" fillId="0" borderId="0" xfId="0" applyFont="1" applyAlignment="1">
      <alignment horizontal="left" vertical="top" wrapText="1"/>
    </xf>
    <xf numFmtId="0" fontId="66" fillId="0" borderId="0" xfId="0" applyFont="1" applyAlignment="1">
      <alignment horizontal="left" vertical="top"/>
    </xf>
    <xf numFmtId="0" fontId="45" fillId="0" borderId="0" xfId="0" applyFont="1" applyAlignment="1">
      <alignment horizontal="left" vertical="top"/>
    </xf>
    <xf numFmtId="0" fontId="43" fillId="0" borderId="0" xfId="0" applyFont="1" applyAlignment="1">
      <alignment horizontal="left" vertical="top"/>
    </xf>
    <xf numFmtId="0" fontId="65" fillId="0" borderId="0" xfId="0" applyFont="1" applyAlignment="1">
      <alignment horizontal="left" vertical="top" wrapText="1"/>
    </xf>
    <xf numFmtId="0" fontId="65" fillId="0" borderId="0" xfId="0" applyFont="1" applyAlignment="1">
      <alignment horizontal="left" vertical="top"/>
    </xf>
    <xf numFmtId="0" fontId="43" fillId="0" borderId="0" xfId="0" applyFont="1" applyAlignment="1">
      <alignment horizontal="center" vertical="top" wrapText="1"/>
    </xf>
    <xf numFmtId="0" fontId="45" fillId="0" borderId="0" xfId="0" applyFont="1" applyAlignment="1">
      <alignment vertical="top" wrapText="1"/>
    </xf>
    <xf numFmtId="0" fontId="45" fillId="0" borderId="0" xfId="0" applyFont="1" applyAlignment="1">
      <alignment vertical="top"/>
    </xf>
    <xf numFmtId="0" fontId="48" fillId="0" borderId="0" xfId="0" applyFont="1" applyAlignment="1">
      <alignment horizontal="left" vertical="top"/>
    </xf>
    <xf numFmtId="0" fontId="45" fillId="0" borderId="0" xfId="0" applyFont="1" applyAlignment="1">
      <alignment horizontal="center" vertical="top" wrapText="1"/>
    </xf>
    <xf numFmtId="0" fontId="1" fillId="0" borderId="0" xfId="0" applyFont="1" applyAlignment="1">
      <alignment horizontal="left" vertical="top" wrapText="1"/>
    </xf>
    <xf numFmtId="0" fontId="63" fillId="0" borderId="0" xfId="0" applyFont="1" applyAlignment="1">
      <alignment horizontal="left" vertical="top" wrapText="1"/>
    </xf>
    <xf numFmtId="0" fontId="61" fillId="0" borderId="0" xfId="0" applyFont="1" applyAlignment="1">
      <alignment horizontal="left" vertical="top" wrapText="1"/>
    </xf>
    <xf numFmtId="0" fontId="61" fillId="0" borderId="0" xfId="0" applyFont="1" applyAlignment="1">
      <alignment horizontal="left" vertical="top"/>
    </xf>
    <xf numFmtId="0" fontId="48" fillId="0" borderId="0" xfId="0" applyFont="1" applyAlignment="1">
      <alignment horizontal="left" vertical="top" wrapText="1"/>
    </xf>
    <xf numFmtId="0" fontId="12" fillId="0" borderId="0" xfId="0" applyFont="1" applyAlignment="1">
      <alignment horizontal="left" vertical="top" wrapText="1"/>
    </xf>
    <xf numFmtId="169" fontId="58" fillId="0" borderId="48" xfId="9" applyNumberFormat="1" applyFont="1" applyFill="1" applyBorder="1" applyAlignment="1">
      <alignment horizontal="center" vertical="center" wrapText="1"/>
    </xf>
    <xf numFmtId="169" fontId="58" fillId="0" borderId="49" xfId="9" applyNumberFormat="1" applyFont="1" applyFill="1" applyBorder="1" applyAlignment="1">
      <alignment horizontal="center" vertical="center" wrapText="1"/>
    </xf>
    <xf numFmtId="0" fontId="58" fillId="0" borderId="48" xfId="0" applyFont="1" applyBorder="1" applyAlignment="1">
      <alignment horizontal="left" vertical="center" wrapText="1"/>
    </xf>
    <xf numFmtId="0" fontId="58" fillId="0" borderId="49" xfId="0" applyFont="1" applyBorder="1" applyAlignment="1">
      <alignment horizontal="left" vertical="center" wrapText="1"/>
    </xf>
    <xf numFmtId="169" fontId="58" fillId="6" borderId="48" xfId="9" applyNumberFormat="1" applyFont="1" applyFill="1" applyBorder="1" applyAlignment="1">
      <alignment horizontal="center" vertical="center" wrapText="1"/>
    </xf>
    <xf numFmtId="169" fontId="58" fillId="6" borderId="49" xfId="9" applyNumberFormat="1" applyFont="1" applyFill="1" applyBorder="1" applyAlignment="1">
      <alignment horizontal="center" vertical="center" wrapText="1"/>
    </xf>
    <xf numFmtId="169" fontId="59" fillId="0" borderId="51" xfId="9" applyNumberFormat="1" applyFont="1" applyFill="1" applyBorder="1" applyAlignment="1">
      <alignment horizontal="center" vertical="center" wrapText="1"/>
    </xf>
    <xf numFmtId="169" fontId="59" fillId="0" borderId="49" xfId="9" applyNumberFormat="1" applyFont="1" applyFill="1" applyBorder="1" applyAlignment="1">
      <alignment horizontal="center" vertical="center" wrapText="1"/>
    </xf>
    <xf numFmtId="169" fontId="59" fillId="0" borderId="48" xfId="9" applyNumberFormat="1" applyFont="1" applyFill="1" applyBorder="1" applyAlignment="1">
      <alignment horizontal="center" vertical="center" wrapText="1"/>
    </xf>
    <xf numFmtId="0" fontId="12" fillId="0" borderId="0" xfId="0" applyFont="1" applyAlignment="1">
      <alignment horizontal="left" vertical="center"/>
    </xf>
    <xf numFmtId="0" fontId="1" fillId="0" borderId="0" xfId="0" applyFont="1" applyAlignment="1">
      <alignment horizontal="left" vertical="center"/>
    </xf>
    <xf numFmtId="0" fontId="12" fillId="0" borderId="0" xfId="0" applyFont="1" applyAlignment="1">
      <alignment horizontal="left" vertical="center" wrapText="1"/>
    </xf>
    <xf numFmtId="0" fontId="1" fillId="0" borderId="0" xfId="0" applyFont="1" applyAlignment="1">
      <alignment horizontal="left" vertical="top"/>
    </xf>
    <xf numFmtId="0" fontId="12" fillId="0" borderId="0" xfId="0" applyFont="1" applyAlignment="1">
      <alignment horizontal="left"/>
    </xf>
    <xf numFmtId="0" fontId="44"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wrapText="1"/>
    </xf>
    <xf numFmtId="0" fontId="44" fillId="0" borderId="0" xfId="0" applyFont="1" applyAlignment="1">
      <alignment horizontal="left" vertical="center" wrapText="1"/>
    </xf>
    <xf numFmtId="0" fontId="42" fillId="0" borderId="0" xfId="0" applyFont="1" applyAlignment="1">
      <alignment horizontal="center" vertical="center"/>
    </xf>
    <xf numFmtId="0" fontId="54" fillId="0" borderId="0" xfId="0" applyFont="1" applyAlignment="1">
      <alignment horizontal="left"/>
    </xf>
    <xf numFmtId="0" fontId="44" fillId="0" borderId="0" xfId="0" applyFont="1" applyAlignment="1">
      <alignment horizontal="center" vertical="center"/>
    </xf>
    <xf numFmtId="0" fontId="44" fillId="0" borderId="0" xfId="0" applyFont="1" applyAlignment="1">
      <alignment horizontal="left"/>
    </xf>
    <xf numFmtId="16" fontId="12" fillId="0" borderId="0" xfId="0" applyNumberFormat="1" applyFont="1" applyAlignment="1">
      <alignment horizontal="center"/>
    </xf>
    <xf numFmtId="0" fontId="1" fillId="0" borderId="0" xfId="0" applyFont="1" applyAlignment="1">
      <alignment horizontal="left" vertical="center" wrapText="1"/>
    </xf>
    <xf numFmtId="0" fontId="51" fillId="0" borderId="0" xfId="0" applyFont="1" applyAlignment="1">
      <alignment horizontal="left" vertical="center" wrapText="1"/>
    </xf>
    <xf numFmtId="0" fontId="1" fillId="0" borderId="0" xfId="0" applyFont="1" applyAlignment="1">
      <alignment horizontal="center"/>
    </xf>
    <xf numFmtId="0" fontId="51" fillId="0" borderId="0" xfId="0" applyFont="1" applyAlignment="1">
      <alignment horizontal="left" vertical="top" wrapText="1"/>
    </xf>
    <xf numFmtId="0" fontId="51" fillId="0" borderId="0" xfId="0" applyFont="1" applyAlignment="1">
      <alignment horizontal="left" vertical="top"/>
    </xf>
    <xf numFmtId="0" fontId="12" fillId="0" borderId="0" xfId="0" applyFont="1" applyAlignment="1">
      <alignment horizontal="left" vertical="top"/>
    </xf>
  </cellXfs>
  <cellStyles count="14">
    <cellStyle name="Comma_Hoja de trabajo flujo 2007" xfId="7" xr:uid="{00000000-0005-0000-0000-000000000000}"/>
    <cellStyle name="Millares" xfId="9" builtinId="3"/>
    <cellStyle name="Millares 2" xfId="2" xr:uid="{00000000-0005-0000-0000-000002000000}"/>
    <cellStyle name="Millares 3" xfId="6" xr:uid="{00000000-0005-0000-0000-000003000000}"/>
    <cellStyle name="Millares 3 2" xfId="5" xr:uid="{00000000-0005-0000-0000-000004000000}"/>
    <cellStyle name="Millares 4" xfId="12" xr:uid="{00000000-0005-0000-0000-000005000000}"/>
    <cellStyle name="Millares 5" xfId="11" xr:uid="{00000000-0005-0000-0000-000006000000}"/>
    <cellStyle name="Moneda 2" xfId="3" xr:uid="{00000000-0005-0000-0000-000007000000}"/>
    <cellStyle name="Normal" xfId="0" builtinId="0"/>
    <cellStyle name="Normal 2" xfId="8" xr:uid="{00000000-0005-0000-0000-000009000000}"/>
    <cellStyle name="Normal 2 2" xfId="1" xr:uid="{00000000-0005-0000-0000-00000A000000}"/>
    <cellStyle name="Normal 2 2 2" xfId="4" xr:uid="{00000000-0005-0000-0000-00000B000000}"/>
    <cellStyle name="Normal 3" xfId="10" xr:uid="{00000000-0005-0000-0000-00000C000000}"/>
    <cellStyle name="Porcentaje" xfId="13" builtinId="5"/>
  </cellStyles>
  <dxfs count="0"/>
  <tableStyles count="0" defaultTableStyle="TableStyleMedium2" defaultPivotStyle="PivotStyleLight16"/>
  <colors>
    <mruColors>
      <color rgb="FF26E6F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847725</xdr:colOff>
      <xdr:row>6</xdr:row>
      <xdr:rowOff>66675</xdr:rowOff>
    </xdr:from>
    <xdr:to>
      <xdr:col>0</xdr:col>
      <xdr:colOff>1543050</xdr:colOff>
      <xdr:row>8</xdr:row>
      <xdr:rowOff>0</xdr:rowOff>
    </xdr:to>
    <xdr:pic>
      <xdr:nvPicPr>
        <xdr:cNvPr id="2" name="Imagen 3">
          <a:extLst>
            <a:ext uri="{FF2B5EF4-FFF2-40B4-BE49-F238E27FC236}">
              <a16:creationId xmlns:a16="http://schemas.microsoft.com/office/drawing/2014/main" id="{C662707E-9684-4931-BA5A-D9AD4D6B7A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266825"/>
          <a:ext cx="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H47"/>
  <sheetViews>
    <sheetView zoomScale="120" zoomScaleNormal="120" workbookViewId="0">
      <selection activeCell="I23" sqref="I23"/>
    </sheetView>
  </sheetViews>
  <sheetFormatPr baseColWidth="10" defaultColWidth="11.42578125" defaultRowHeight="15" x14ac:dyDescent="0.25"/>
  <cols>
    <col min="1" max="1" width="4" style="1" customWidth="1"/>
    <col min="2" max="2" width="48.85546875" style="1" customWidth="1"/>
    <col min="3" max="3" width="8.7109375" style="1" customWidth="1"/>
    <col min="4" max="4" width="21.85546875" style="1" customWidth="1"/>
    <col min="5" max="5" width="0.140625" style="4" customWidth="1"/>
    <col min="6" max="6" width="2.28515625" style="4" hidden="1" customWidth="1"/>
    <col min="7" max="7" width="17.85546875" style="2" bestFit="1" customWidth="1"/>
    <col min="8" max="8" width="15.5703125" style="2" bestFit="1" customWidth="1"/>
    <col min="9" max="16384" width="11.42578125" style="2"/>
  </cols>
  <sheetData>
    <row r="1" spans="1:7" ht="18.75" x14ac:dyDescent="0.25">
      <c r="A1" s="330" t="s">
        <v>0</v>
      </c>
      <c r="B1" s="330"/>
      <c r="C1" s="330"/>
      <c r="D1" s="330"/>
      <c r="E1" s="330"/>
      <c r="F1" s="330"/>
    </row>
    <row r="2" spans="1:7" ht="18.75" x14ac:dyDescent="0.25">
      <c r="A2" s="330" t="s">
        <v>33</v>
      </c>
      <c r="B2" s="330"/>
      <c r="C2" s="330"/>
      <c r="D2" s="330"/>
      <c r="E2" s="330"/>
      <c r="F2" s="330"/>
    </row>
    <row r="3" spans="1:7" ht="18.75" x14ac:dyDescent="0.25">
      <c r="A3" s="330" t="s">
        <v>1</v>
      </c>
      <c r="B3" s="330"/>
      <c r="C3" s="330"/>
      <c r="D3" s="330"/>
      <c r="E3" s="330"/>
      <c r="F3" s="330"/>
    </row>
    <row r="4" spans="1:7" ht="18.75" x14ac:dyDescent="0.25">
      <c r="A4" s="8"/>
      <c r="B4" s="9"/>
      <c r="C4" s="9"/>
      <c r="D4" s="9"/>
      <c r="E4" s="52"/>
      <c r="F4" s="10"/>
    </row>
    <row r="5" spans="1:7" ht="16.5" x14ac:dyDescent="0.25">
      <c r="A5" s="14"/>
      <c r="B5" s="14"/>
      <c r="C5" s="14"/>
      <c r="D5" s="15">
        <v>2022</v>
      </c>
      <c r="E5" s="15"/>
      <c r="F5" s="46"/>
    </row>
    <row r="6" spans="1:7" ht="16.5" x14ac:dyDescent="0.25">
      <c r="A6" s="16" t="s">
        <v>2</v>
      </c>
      <c r="B6" s="17"/>
      <c r="C6" s="17"/>
      <c r="D6" s="18"/>
      <c r="E6" s="18"/>
      <c r="F6" s="19"/>
    </row>
    <row r="7" spans="1:7" ht="16.5" x14ac:dyDescent="0.25">
      <c r="A7" s="16" t="s">
        <v>3</v>
      </c>
      <c r="B7" s="17"/>
      <c r="C7" s="17"/>
      <c r="D7" s="19"/>
      <c r="E7" s="19"/>
      <c r="F7" s="19"/>
    </row>
    <row r="8" spans="1:7" ht="15.75" x14ac:dyDescent="0.25">
      <c r="A8" s="20"/>
      <c r="B8" s="20" t="s">
        <v>23</v>
      </c>
      <c r="C8" s="20"/>
      <c r="D8" s="21">
        <v>220200530.33000001</v>
      </c>
      <c r="E8" s="21"/>
      <c r="F8" s="30"/>
    </row>
    <row r="9" spans="1:7" s="3" customFormat="1" ht="15.75" x14ac:dyDescent="0.25">
      <c r="A9" s="22"/>
      <c r="B9" s="20" t="s">
        <v>24</v>
      </c>
      <c r="C9" s="20"/>
      <c r="D9" s="23">
        <v>2090915305.1400001</v>
      </c>
      <c r="E9" s="23"/>
      <c r="F9" s="27"/>
    </row>
    <row r="10" spans="1:7" ht="15.75" x14ac:dyDescent="0.25">
      <c r="A10" s="20"/>
      <c r="B10" s="20" t="s">
        <v>25</v>
      </c>
      <c r="C10" s="20"/>
      <c r="D10" s="23">
        <v>5520888.6500000004</v>
      </c>
      <c r="E10" s="23"/>
      <c r="F10" s="27"/>
    </row>
    <row r="11" spans="1:7" s="3" customFormat="1" ht="15.75" x14ac:dyDescent="0.25">
      <c r="A11" s="22"/>
      <c r="B11" s="24" t="s">
        <v>26</v>
      </c>
      <c r="C11" s="24"/>
      <c r="D11" s="39">
        <v>860167.82</v>
      </c>
      <c r="E11" s="23"/>
      <c r="F11" s="27"/>
    </row>
    <row r="12" spans="1:7" s="3" customFormat="1" ht="15.75" hidden="1" x14ac:dyDescent="0.25">
      <c r="A12" s="22"/>
      <c r="B12" s="20" t="s">
        <v>17</v>
      </c>
      <c r="C12" s="20"/>
      <c r="D12" s="23">
        <v>0</v>
      </c>
      <c r="E12" s="23"/>
      <c r="F12" s="27"/>
    </row>
    <row r="13" spans="1:7" ht="15.75" x14ac:dyDescent="0.25">
      <c r="A13" s="25" t="s">
        <v>4</v>
      </c>
      <c r="B13" s="20"/>
      <c r="C13" s="20"/>
      <c r="D13" s="40">
        <f>SUM(D7:D12)</f>
        <v>2317496891.9400005</v>
      </c>
      <c r="E13" s="26"/>
      <c r="F13" s="30"/>
    </row>
    <row r="14" spans="1:7" ht="15.75" x14ac:dyDescent="0.25">
      <c r="A14" s="25"/>
      <c r="B14" s="20"/>
      <c r="C14" s="20"/>
      <c r="D14" s="26"/>
      <c r="E14" s="26"/>
      <c r="F14" s="30"/>
    </row>
    <row r="15" spans="1:7" ht="15.75" x14ac:dyDescent="0.25">
      <c r="A15" s="25" t="s">
        <v>5</v>
      </c>
      <c r="B15" s="20"/>
      <c r="C15" s="20"/>
      <c r="D15" s="21"/>
      <c r="E15" s="21"/>
      <c r="F15" s="21"/>
    </row>
    <row r="16" spans="1:7" ht="15.75" x14ac:dyDescent="0.25">
      <c r="A16" s="20"/>
      <c r="B16" s="20" t="s">
        <v>27</v>
      </c>
      <c r="C16" s="20"/>
      <c r="D16" s="39">
        <v>854977759.77999997</v>
      </c>
      <c r="E16" s="23"/>
      <c r="F16" s="27"/>
      <c r="G16" s="6"/>
    </row>
    <row r="17" spans="1:8" ht="15.75" x14ac:dyDescent="0.25">
      <c r="A17" s="25" t="s">
        <v>6</v>
      </c>
      <c r="B17" s="20"/>
      <c r="C17" s="20"/>
      <c r="D17" s="41">
        <f>SUM(D16:D16)</f>
        <v>854977759.77999997</v>
      </c>
      <c r="E17" s="26"/>
      <c r="F17" s="30"/>
    </row>
    <row r="18" spans="1:8" ht="5.25" customHeight="1" x14ac:dyDescent="0.25">
      <c r="A18" s="25"/>
      <c r="B18" s="20"/>
      <c r="C18" s="20"/>
      <c r="D18" s="26"/>
      <c r="E18" s="26"/>
      <c r="F18" s="30"/>
    </row>
    <row r="19" spans="1:8" ht="16.5" thickBot="1" x14ac:dyDescent="0.3">
      <c r="A19" s="28" t="s">
        <v>7</v>
      </c>
      <c r="B19" s="29"/>
      <c r="C19" s="29"/>
      <c r="D19" s="38">
        <f>SUM(D17,D13)</f>
        <v>3172474651.7200003</v>
      </c>
      <c r="E19" s="26"/>
      <c r="F19" s="47"/>
    </row>
    <row r="20" spans="1:8" ht="11.25" customHeight="1" thickTop="1" x14ac:dyDescent="0.25">
      <c r="A20" s="20"/>
      <c r="B20" s="20" t="s">
        <v>8</v>
      </c>
      <c r="C20" s="20"/>
      <c r="D20" s="21"/>
      <c r="E20" s="21"/>
      <c r="F20" s="21"/>
    </row>
    <row r="21" spans="1:8" ht="15.75" x14ac:dyDescent="0.25">
      <c r="A21" s="25" t="s">
        <v>9</v>
      </c>
      <c r="B21" s="20"/>
      <c r="C21" s="20"/>
      <c r="D21" s="21"/>
      <c r="E21" s="21"/>
      <c r="F21" s="21"/>
    </row>
    <row r="22" spans="1:8" ht="15.75" x14ac:dyDescent="0.25">
      <c r="A22" s="25" t="s">
        <v>10</v>
      </c>
      <c r="B22" s="20"/>
      <c r="C22" s="20"/>
      <c r="D22" s="30"/>
      <c r="E22" s="30"/>
      <c r="F22" s="30"/>
    </row>
    <row r="23" spans="1:8" ht="15.75" x14ac:dyDescent="0.25">
      <c r="A23" s="20"/>
      <c r="B23" s="20" t="s">
        <v>29</v>
      </c>
      <c r="C23" s="20"/>
      <c r="D23" s="23">
        <v>15361678.25</v>
      </c>
      <c r="E23" s="23"/>
      <c r="F23" s="48"/>
    </row>
    <row r="24" spans="1:8" s="3" customFormat="1" ht="15.75" x14ac:dyDescent="0.25">
      <c r="A24" s="22"/>
      <c r="B24" s="20" t="s">
        <v>28</v>
      </c>
      <c r="C24" s="20"/>
      <c r="D24" s="23">
        <v>90347409.909999996</v>
      </c>
      <c r="E24" s="23"/>
      <c r="F24" s="27"/>
      <c r="G24" s="5"/>
      <c r="H24" s="44"/>
    </row>
    <row r="25" spans="1:8" s="3" customFormat="1" ht="15.75" x14ac:dyDescent="0.25">
      <c r="A25" s="22"/>
      <c r="B25" s="20" t="s">
        <v>30</v>
      </c>
      <c r="C25" s="20"/>
      <c r="D25" s="39">
        <v>7976769.79</v>
      </c>
      <c r="E25" s="23"/>
      <c r="F25" s="27"/>
      <c r="G25" s="60"/>
    </row>
    <row r="26" spans="1:8" ht="15.75" x14ac:dyDescent="0.25">
      <c r="A26" s="25" t="s">
        <v>11</v>
      </c>
      <c r="B26" s="20"/>
      <c r="C26" s="20"/>
      <c r="D26" s="26">
        <f>SUM(D23:D25)</f>
        <v>113685857.95</v>
      </c>
      <c r="E26" s="26"/>
      <c r="F26" s="30"/>
      <c r="G26" s="6"/>
    </row>
    <row r="27" spans="1:8" ht="5.25" customHeight="1" x14ac:dyDescent="0.25">
      <c r="A27" s="25"/>
      <c r="B27" s="20"/>
      <c r="C27" s="20"/>
      <c r="D27" s="26"/>
      <c r="E27" s="26"/>
      <c r="F27" s="30"/>
    </row>
    <row r="28" spans="1:8" s="3" customFormat="1" ht="15.75" x14ac:dyDescent="0.25">
      <c r="A28" s="31" t="s">
        <v>12</v>
      </c>
      <c r="B28" s="22"/>
      <c r="C28" s="22"/>
      <c r="D28" s="21">
        <v>0</v>
      </c>
      <c r="E28" s="21"/>
      <c r="F28" s="27"/>
    </row>
    <row r="29" spans="1:8" ht="15.75" x14ac:dyDescent="0.25">
      <c r="A29" s="25" t="s">
        <v>13</v>
      </c>
      <c r="B29" s="20"/>
      <c r="C29" s="20"/>
      <c r="D29" s="40">
        <f>SUM(D26,D28)</f>
        <v>113685857.95</v>
      </c>
      <c r="E29" s="26"/>
      <c r="F29" s="47"/>
    </row>
    <row r="30" spans="1:8" ht="9.75" customHeight="1" x14ac:dyDescent="0.25">
      <c r="A30" s="25"/>
      <c r="B30" s="20"/>
      <c r="C30" s="20"/>
      <c r="D30" s="21"/>
      <c r="E30" s="21"/>
      <c r="F30" s="21"/>
    </row>
    <row r="31" spans="1:8" ht="15.75" x14ac:dyDescent="0.25">
      <c r="A31" s="25" t="s">
        <v>31</v>
      </c>
      <c r="B31" s="20"/>
      <c r="C31" s="20"/>
      <c r="D31" s="21"/>
      <c r="E31" s="21"/>
      <c r="F31" s="21"/>
    </row>
    <row r="32" spans="1:8" s="3" customFormat="1" ht="15.75" x14ac:dyDescent="0.25">
      <c r="A32" s="31"/>
      <c r="B32" s="24" t="s">
        <v>14</v>
      </c>
      <c r="C32" s="24"/>
      <c r="D32" s="23">
        <v>1014524280</v>
      </c>
      <c r="E32" s="23"/>
      <c r="F32" s="27"/>
    </row>
    <row r="33" spans="1:8" ht="15.75" x14ac:dyDescent="0.25">
      <c r="A33" s="20"/>
      <c r="B33" s="7" t="s">
        <v>18</v>
      </c>
      <c r="C33" s="7"/>
      <c r="D33" s="21">
        <v>228992240.96000001</v>
      </c>
      <c r="E33" s="21"/>
      <c r="F33" s="30"/>
    </row>
    <row r="34" spans="1:8" ht="15.75" x14ac:dyDescent="0.25">
      <c r="A34" s="20"/>
      <c r="B34" s="43" t="s">
        <v>19</v>
      </c>
      <c r="C34" s="43"/>
      <c r="D34" s="21">
        <v>1815272272.8099999</v>
      </c>
      <c r="E34" s="21"/>
      <c r="F34" s="30"/>
      <c r="H34" s="6"/>
    </row>
    <row r="35" spans="1:8" ht="15.75" x14ac:dyDescent="0.25">
      <c r="A35" s="25" t="s">
        <v>15</v>
      </c>
      <c r="B35" s="20"/>
      <c r="C35" s="20"/>
      <c r="D35" s="58">
        <f>SUM(D31:D34)</f>
        <v>3058788793.77</v>
      </c>
      <c r="E35" s="26"/>
      <c r="F35" s="26"/>
      <c r="G35" s="6"/>
    </row>
    <row r="36" spans="1:8" ht="10.5" customHeight="1" x14ac:dyDescent="0.25">
      <c r="A36" s="25"/>
      <c r="B36" s="20"/>
      <c r="C36" s="20"/>
      <c r="D36" s="32"/>
      <c r="E36" s="32"/>
      <c r="F36" s="32"/>
    </row>
    <row r="37" spans="1:8" ht="16.5" thickBot="1" x14ac:dyDescent="0.3">
      <c r="A37" s="28" t="s">
        <v>16</v>
      </c>
      <c r="B37" s="29"/>
      <c r="C37" s="29"/>
      <c r="D37" s="59">
        <f>+D29+D35</f>
        <v>3172474651.7199998</v>
      </c>
      <c r="E37" s="26"/>
      <c r="F37" s="32"/>
    </row>
    <row r="38" spans="1:8" ht="16.5" thickTop="1" x14ac:dyDescent="0.25">
      <c r="A38" s="20"/>
      <c r="B38" s="20"/>
      <c r="C38" s="20"/>
      <c r="D38" s="56">
        <f>+D19-D37</f>
        <v>0</v>
      </c>
      <c r="E38" s="24"/>
      <c r="F38" s="24"/>
      <c r="G38" s="42"/>
    </row>
    <row r="39" spans="1:8" x14ac:dyDescent="0.25">
      <c r="A39" s="335"/>
      <c r="B39" s="335"/>
      <c r="C39" s="335"/>
      <c r="D39" s="335"/>
      <c r="E39" s="335"/>
      <c r="F39" s="335"/>
    </row>
    <row r="40" spans="1:8" ht="18.75" x14ac:dyDescent="0.3">
      <c r="A40" s="11"/>
      <c r="B40" s="12"/>
      <c r="C40" s="12"/>
      <c r="D40" s="13"/>
      <c r="E40" s="54"/>
      <c r="F40" s="49"/>
    </row>
    <row r="41" spans="1:8" ht="35.25" customHeight="1" x14ac:dyDescent="0.25">
      <c r="A41" s="334" t="s">
        <v>20</v>
      </c>
      <c r="B41" s="334"/>
      <c r="C41" s="334"/>
      <c r="D41" s="334"/>
      <c r="E41" s="334"/>
      <c r="F41" s="334"/>
      <c r="G41" s="57"/>
    </row>
    <row r="42" spans="1:8" ht="17.25" x14ac:dyDescent="0.3">
      <c r="A42" s="33"/>
      <c r="B42" s="34"/>
      <c r="C42" s="34"/>
      <c r="D42" s="35"/>
      <c r="E42" s="55"/>
      <c r="F42" s="50"/>
    </row>
    <row r="43" spans="1:8" ht="17.25" x14ac:dyDescent="0.3">
      <c r="A43" s="331"/>
      <c r="B43" s="331"/>
      <c r="C43" s="331"/>
      <c r="D43" s="331"/>
      <c r="E43" s="331"/>
      <c r="F43" s="331"/>
    </row>
    <row r="44" spans="1:8" ht="37.5" customHeight="1" x14ac:dyDescent="0.25">
      <c r="A44" s="334" t="s">
        <v>21</v>
      </c>
      <c r="B44" s="334"/>
      <c r="C44" s="334"/>
      <c r="D44" s="334"/>
      <c r="E44" s="334"/>
      <c r="F44" s="334"/>
      <c r="G44" s="57"/>
    </row>
    <row r="45" spans="1:8" ht="17.25" x14ac:dyDescent="0.3">
      <c r="A45" s="33"/>
      <c r="B45" s="36"/>
      <c r="C45" s="36"/>
      <c r="D45" s="37"/>
      <c r="E45" s="53"/>
      <c r="F45" s="51"/>
    </row>
    <row r="46" spans="1:8" ht="45" customHeight="1" x14ac:dyDescent="0.25">
      <c r="A46" s="333" t="s">
        <v>32</v>
      </c>
      <c r="B46" s="333"/>
      <c r="C46" s="332" t="s">
        <v>22</v>
      </c>
      <c r="D46" s="332"/>
      <c r="E46" s="332"/>
      <c r="F46" s="332"/>
      <c r="G46" s="45"/>
    </row>
    <row r="47" spans="1:8" ht="18.75" x14ac:dyDescent="0.25">
      <c r="A47" s="8"/>
      <c r="B47" s="8"/>
      <c r="C47" s="8"/>
      <c r="D47" s="8"/>
      <c r="E47" s="10"/>
      <c r="F47" s="10"/>
    </row>
  </sheetData>
  <mergeCells count="9">
    <mergeCell ref="A1:F1"/>
    <mergeCell ref="A2:F2"/>
    <mergeCell ref="A3:F3"/>
    <mergeCell ref="A43:F43"/>
    <mergeCell ref="C46:F46"/>
    <mergeCell ref="A46:B46"/>
    <mergeCell ref="A41:F41"/>
    <mergeCell ref="A44:F44"/>
    <mergeCell ref="A39:F39"/>
  </mergeCells>
  <printOptions horizontalCentered="1"/>
  <pageMargins left="0.35433070866141736" right="0.35433070866141736" top="1.4173228346456694" bottom="0.35433070866141736"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8BAD-1BC9-466B-A258-858D34630A00}">
  <sheetPr>
    <tabColor rgb="FF26E6FA"/>
  </sheetPr>
  <dimension ref="A1:K42"/>
  <sheetViews>
    <sheetView zoomScale="142" zoomScaleNormal="142" workbookViewId="0">
      <selection activeCell="C15" sqref="C15"/>
    </sheetView>
  </sheetViews>
  <sheetFormatPr baseColWidth="10" defaultColWidth="11.42578125" defaultRowHeight="15" x14ac:dyDescent="0.25"/>
  <cols>
    <col min="1" max="1" width="8.140625" style="63" customWidth="1"/>
    <col min="2" max="2" width="49.28515625" style="63" customWidth="1"/>
    <col min="3" max="3" width="14.7109375" style="63" customWidth="1"/>
    <col min="4" max="4" width="16" style="63" customWidth="1"/>
    <col min="5" max="5" width="0.42578125" style="63" hidden="1" customWidth="1"/>
    <col min="6" max="6" width="3.7109375" style="63" customWidth="1"/>
    <col min="7" max="7" width="19.85546875" style="63" customWidth="1"/>
    <col min="8" max="8" width="14.85546875" style="63" hidden="1" customWidth="1"/>
    <col min="9" max="9" width="12.28515625" style="63" bestFit="1" customWidth="1"/>
    <col min="10" max="10" width="11.42578125" style="63"/>
    <col min="11" max="16384" width="11.42578125" style="64"/>
  </cols>
  <sheetData>
    <row r="1" spans="1:11" ht="20.25" customHeight="1" x14ac:dyDescent="0.25">
      <c r="A1" s="337" t="s">
        <v>34</v>
      </c>
      <c r="B1" s="337"/>
      <c r="C1" s="337"/>
      <c r="D1" s="337"/>
      <c r="E1" s="337"/>
    </row>
    <row r="2" spans="1:11" ht="18.75" x14ac:dyDescent="0.25">
      <c r="A2" s="337" t="s">
        <v>35</v>
      </c>
      <c r="B2" s="337"/>
      <c r="C2" s="337"/>
      <c r="D2" s="337"/>
      <c r="E2" s="337"/>
    </row>
    <row r="3" spans="1:11" ht="18.75" x14ac:dyDescent="0.25">
      <c r="A3" s="337" t="s">
        <v>1</v>
      </c>
      <c r="B3" s="337"/>
      <c r="C3" s="337"/>
      <c r="D3" s="337"/>
      <c r="E3" s="337"/>
    </row>
    <row r="4" spans="1:11" x14ac:dyDescent="0.25">
      <c r="B4" s="65"/>
      <c r="C4" s="65"/>
      <c r="D4" s="65"/>
    </row>
    <row r="5" spans="1:11" x14ac:dyDescent="0.25">
      <c r="D5" s="66">
        <v>2022</v>
      </c>
      <c r="E5" s="67"/>
    </row>
    <row r="6" spans="1:11" ht="15.75" x14ac:dyDescent="0.25">
      <c r="A6" s="68" t="s">
        <v>36</v>
      </c>
      <c r="B6" s="69"/>
      <c r="C6" s="69"/>
      <c r="D6" s="70"/>
      <c r="E6" s="71"/>
      <c r="H6" s="72"/>
    </row>
    <row r="7" spans="1:11" ht="15.75" x14ac:dyDescent="0.25">
      <c r="A7" s="73"/>
      <c r="B7" s="73" t="s">
        <v>37</v>
      </c>
      <c r="C7" s="73"/>
      <c r="D7" s="74">
        <v>294862882</v>
      </c>
      <c r="E7" s="75"/>
      <c r="H7" s="72" t="e">
        <f>+#REF!+#REF!</f>
        <v>#REF!</v>
      </c>
    </row>
    <row r="8" spans="1:11" ht="15.75" x14ac:dyDescent="0.25">
      <c r="A8" s="73"/>
      <c r="B8" s="73" t="s">
        <v>38</v>
      </c>
      <c r="C8" s="73"/>
      <c r="D8" s="74">
        <v>240318066.63999999</v>
      </c>
      <c r="E8" s="75"/>
      <c r="H8" s="72" t="e">
        <f>+#REF!+#REF!</f>
        <v>#REF!</v>
      </c>
    </row>
    <row r="9" spans="1:11" ht="15.75" x14ac:dyDescent="0.25">
      <c r="A9" s="73"/>
      <c r="B9" s="73" t="s">
        <v>39</v>
      </c>
      <c r="C9" s="73"/>
      <c r="D9" s="76">
        <v>3829790.5</v>
      </c>
      <c r="E9" s="75"/>
      <c r="H9" s="72" t="e">
        <f>+#REF!+#REF!</f>
        <v>#REF!</v>
      </c>
    </row>
    <row r="10" spans="1:11" ht="15.75" x14ac:dyDescent="0.25">
      <c r="A10" s="68" t="s">
        <v>40</v>
      </c>
      <c r="B10" s="73"/>
      <c r="C10" s="73"/>
      <c r="D10" s="77">
        <f>SUM(D7:D9)</f>
        <v>539010739.13999999</v>
      </c>
      <c r="E10" s="75"/>
      <c r="H10" s="72" t="e">
        <f>+#REF!+#REF!</f>
        <v>#REF!</v>
      </c>
    </row>
    <row r="11" spans="1:11" ht="15.75" x14ac:dyDescent="0.25">
      <c r="A11" s="68"/>
      <c r="B11" s="73" t="s">
        <v>41</v>
      </c>
      <c r="C11" s="73"/>
      <c r="D11" s="78"/>
      <c r="E11" s="75"/>
      <c r="H11" s="72"/>
      <c r="I11" s="72"/>
    </row>
    <row r="12" spans="1:11" ht="15.75" x14ac:dyDescent="0.25">
      <c r="A12" s="68" t="s">
        <v>42</v>
      </c>
      <c r="B12" s="73"/>
      <c r="C12" s="73"/>
      <c r="D12" s="75"/>
      <c r="E12" s="75"/>
      <c r="H12" s="72"/>
    </row>
    <row r="13" spans="1:11" ht="15.75" x14ac:dyDescent="0.25">
      <c r="A13" s="73"/>
      <c r="B13" s="73" t="s">
        <v>43</v>
      </c>
      <c r="C13" s="73"/>
      <c r="D13" s="74">
        <v>120045182</v>
      </c>
      <c r="E13" s="74"/>
      <c r="G13" s="72"/>
      <c r="H13" s="72"/>
      <c r="I13" s="79"/>
    </row>
    <row r="14" spans="1:11" ht="15.75" x14ac:dyDescent="0.25">
      <c r="A14" s="73"/>
      <c r="B14" s="73" t="s">
        <v>44</v>
      </c>
      <c r="C14" s="73"/>
      <c r="D14" s="74">
        <v>476691.98</v>
      </c>
      <c r="E14" s="75"/>
      <c r="G14" s="72"/>
      <c r="H14" s="72"/>
      <c r="I14" s="79"/>
      <c r="K14" s="80"/>
    </row>
    <row r="15" spans="1:11" ht="15.75" x14ac:dyDescent="0.25">
      <c r="A15" s="73"/>
      <c r="B15" s="73" t="s">
        <v>45</v>
      </c>
      <c r="C15" s="73"/>
      <c r="D15" s="74">
        <v>4248451.79</v>
      </c>
      <c r="E15" s="75"/>
      <c r="H15" s="72" t="e">
        <f>+#REF!+#REF!</f>
        <v>#REF!</v>
      </c>
    </row>
    <row r="16" spans="1:11" ht="15.75" x14ac:dyDescent="0.25">
      <c r="A16" s="73"/>
      <c r="B16" s="73" t="s">
        <v>46</v>
      </c>
      <c r="C16" s="73"/>
      <c r="D16" s="81">
        <v>184167751.50999999</v>
      </c>
      <c r="E16" s="75"/>
      <c r="G16" s="72"/>
      <c r="H16" s="72" t="e">
        <f>+#REF!+#REF!</f>
        <v>#REF!</v>
      </c>
      <c r="I16" s="82"/>
      <c r="K16" s="80"/>
    </row>
    <row r="17" spans="1:9" ht="15.75" x14ac:dyDescent="0.25">
      <c r="A17" s="73"/>
      <c r="B17" s="73" t="s">
        <v>47</v>
      </c>
      <c r="C17" s="73"/>
      <c r="D17" s="81">
        <v>1080420.8999999999</v>
      </c>
      <c r="E17" s="75"/>
      <c r="H17" s="72" t="e">
        <f>+#REF!+#REF!</f>
        <v>#REF!</v>
      </c>
    </row>
    <row r="18" spans="1:9" ht="15.75" x14ac:dyDescent="0.25">
      <c r="A18" s="68" t="s">
        <v>48</v>
      </c>
      <c r="B18" s="73"/>
      <c r="C18" s="73"/>
      <c r="D18" s="83">
        <f>SUM(D13:D17)</f>
        <v>310018498.17999995</v>
      </c>
      <c r="E18" s="75"/>
      <c r="G18" s="84"/>
      <c r="H18" s="72" t="e">
        <f>+#REF!+#REF!</f>
        <v>#REF!</v>
      </c>
    </row>
    <row r="19" spans="1:9" ht="15.75" x14ac:dyDescent="0.25">
      <c r="A19" s="85"/>
      <c r="B19" s="73"/>
      <c r="C19" s="73"/>
      <c r="D19" s="74"/>
      <c r="E19" s="74"/>
      <c r="H19" s="72" t="e">
        <f>+#REF!+#REF!</f>
        <v>#REF!</v>
      </c>
    </row>
    <row r="20" spans="1:9" ht="16.5" thickBot="1" x14ac:dyDescent="0.3">
      <c r="A20" s="68" t="s">
        <v>49</v>
      </c>
      <c r="B20" s="73"/>
      <c r="C20" s="73"/>
      <c r="D20" s="86">
        <f>+D10-D18</f>
        <v>228992240.96000004</v>
      </c>
      <c r="E20" s="75"/>
      <c r="H20" s="72" t="e">
        <f>+#REF!+#REF!</f>
        <v>#REF!</v>
      </c>
      <c r="I20"/>
    </row>
    <row r="21" spans="1:9" ht="15.75" thickTop="1" x14ac:dyDescent="0.25">
      <c r="E21" s="72"/>
      <c r="G21" s="72"/>
    </row>
    <row r="22" spans="1:9" ht="31.5" customHeight="1" x14ac:dyDescent="0.25">
      <c r="A22" s="338"/>
      <c r="B22" s="338"/>
      <c r="C22" s="338"/>
      <c r="D22" s="338"/>
      <c r="E22" s="338"/>
    </row>
    <row r="23" spans="1:9" x14ac:dyDescent="0.25">
      <c r="A23" s="87"/>
      <c r="B23" s="87"/>
      <c r="C23" s="87"/>
      <c r="D23" s="87"/>
      <c r="E23" s="87"/>
    </row>
    <row r="24" spans="1:9" x14ac:dyDescent="0.25">
      <c r="B24" s="88"/>
      <c r="C24" s="88"/>
      <c r="D24" s="89"/>
    </row>
    <row r="25" spans="1:9" ht="23.25" customHeight="1" x14ac:dyDescent="0.25"/>
    <row r="26" spans="1:9" ht="37.5" customHeight="1" x14ac:dyDescent="0.25">
      <c r="A26" s="334" t="s">
        <v>20</v>
      </c>
      <c r="B26" s="334"/>
      <c r="C26" s="334"/>
      <c r="D26" s="334"/>
      <c r="E26" s="334"/>
    </row>
    <row r="27" spans="1:9" ht="17.25" x14ac:dyDescent="0.3">
      <c r="A27" s="33"/>
      <c r="B27" s="34"/>
      <c r="C27" s="34"/>
      <c r="D27" s="35"/>
      <c r="E27" s="90"/>
    </row>
    <row r="28" spans="1:9" ht="17.25" x14ac:dyDescent="0.3">
      <c r="A28" s="33"/>
      <c r="B28" s="34"/>
      <c r="C28" s="34"/>
      <c r="D28" s="35"/>
      <c r="E28" s="90"/>
    </row>
    <row r="29" spans="1:9" ht="17.25" x14ac:dyDescent="0.3">
      <c r="A29" s="33"/>
      <c r="B29" s="34"/>
      <c r="C29" s="34"/>
      <c r="D29" s="35"/>
      <c r="E29" s="90"/>
      <c r="I29" s="63" t="s">
        <v>50</v>
      </c>
    </row>
    <row r="30" spans="1:9" ht="36" customHeight="1" x14ac:dyDescent="0.25">
      <c r="A30" s="334" t="s">
        <v>21</v>
      </c>
      <c r="B30" s="334"/>
      <c r="C30" s="334"/>
      <c r="D30" s="334"/>
      <c r="E30" s="334"/>
    </row>
    <row r="31" spans="1:9" ht="19.5" customHeight="1" x14ac:dyDescent="0.3">
      <c r="A31" s="33"/>
      <c r="B31" s="36"/>
      <c r="C31" s="36"/>
      <c r="D31" s="37"/>
      <c r="E31" s="91"/>
    </row>
    <row r="32" spans="1:9" ht="19.5" customHeight="1" x14ac:dyDescent="0.3">
      <c r="A32" s="33"/>
      <c r="B32" s="36"/>
      <c r="C32" s="36"/>
      <c r="D32" s="37"/>
      <c r="E32" s="91"/>
    </row>
    <row r="33" spans="1:6" ht="44.25" customHeight="1" x14ac:dyDescent="0.25">
      <c r="A33" s="333" t="s">
        <v>51</v>
      </c>
      <c r="B33" s="333"/>
      <c r="C33" s="332" t="s">
        <v>52</v>
      </c>
      <c r="D33" s="332"/>
      <c r="E33" s="332"/>
      <c r="F33" s="332"/>
    </row>
    <row r="34" spans="1:6" ht="18.75" x14ac:dyDescent="0.25">
      <c r="A34" s="92"/>
      <c r="B34" s="92"/>
      <c r="C34" s="92"/>
      <c r="D34" s="92"/>
      <c r="E34" s="92"/>
    </row>
    <row r="42" spans="1:6" ht="16.5" x14ac:dyDescent="0.25">
      <c r="B42" s="332" t="s">
        <v>53</v>
      </c>
      <c r="C42" s="332"/>
      <c r="D42" s="336"/>
      <c r="E42" s="336"/>
    </row>
  </sheetData>
  <mergeCells count="9">
    <mergeCell ref="A33:B33"/>
    <mergeCell ref="C33:F33"/>
    <mergeCell ref="B42:E42"/>
    <mergeCell ref="A1:E1"/>
    <mergeCell ref="A2:E2"/>
    <mergeCell ref="A3:E3"/>
    <mergeCell ref="A22:E22"/>
    <mergeCell ref="A26:E26"/>
    <mergeCell ref="A30:E30"/>
  </mergeCells>
  <printOptions horizontalCentered="1"/>
  <pageMargins left="0.35433070866141736" right="0.35433070866141736" top="1.4173228346456694" bottom="0.35433070866141736"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6C28A-DF8F-42FB-BCA2-835DA4BC5FD9}">
  <sheetPr>
    <tabColor theme="5"/>
  </sheetPr>
  <dimension ref="A1:J91"/>
  <sheetViews>
    <sheetView zoomScale="160" zoomScaleNormal="160" workbookViewId="0">
      <selection activeCell="G39" sqref="G39"/>
    </sheetView>
  </sheetViews>
  <sheetFormatPr baseColWidth="10" defaultColWidth="11.42578125" defaultRowHeight="15" x14ac:dyDescent="0.25"/>
  <cols>
    <col min="1" max="1" width="7.28515625" style="63" customWidth="1"/>
    <col min="2" max="2" width="58.140625" style="63" customWidth="1"/>
    <col min="3" max="3" width="0.28515625" style="63" hidden="1" customWidth="1"/>
    <col min="4" max="4" width="18.42578125" style="105" customWidth="1"/>
    <col min="5" max="5" width="17.140625" style="63" customWidth="1"/>
    <col min="6" max="6" width="1.85546875" style="63" customWidth="1"/>
    <col min="7" max="7" width="15.85546875" style="64" bestFit="1" customWidth="1"/>
    <col min="8" max="8" width="19.5703125" style="64" customWidth="1"/>
    <col min="9" max="9" width="12.5703125" style="64" bestFit="1" customWidth="1"/>
    <col min="10" max="16384" width="11.42578125" style="64"/>
  </cols>
  <sheetData>
    <row r="1" spans="1:7" ht="15.75" x14ac:dyDescent="0.25">
      <c r="A1" s="339" t="s">
        <v>54</v>
      </c>
      <c r="B1" s="339"/>
      <c r="C1" s="339"/>
      <c r="D1" s="339"/>
      <c r="E1" s="339"/>
    </row>
    <row r="2" spans="1:7" ht="15.75" x14ac:dyDescent="0.25">
      <c r="A2" s="339" t="s">
        <v>35</v>
      </c>
      <c r="B2" s="339"/>
      <c r="C2" s="339"/>
      <c r="D2" s="339"/>
      <c r="E2" s="339"/>
    </row>
    <row r="3" spans="1:7" ht="15.75" x14ac:dyDescent="0.25">
      <c r="A3" s="339" t="s">
        <v>1</v>
      </c>
      <c r="B3" s="339"/>
      <c r="C3" s="339"/>
      <c r="D3" s="339"/>
      <c r="E3" s="339"/>
    </row>
    <row r="4" spans="1:7" x14ac:dyDescent="0.25">
      <c r="B4" s="88"/>
      <c r="C4" s="65"/>
      <c r="D4" s="93"/>
    </row>
    <row r="5" spans="1:7" x14ac:dyDescent="0.25">
      <c r="C5" s="94"/>
      <c r="D5" s="94">
        <v>2022</v>
      </c>
      <c r="E5" s="67"/>
    </row>
    <row r="6" spans="1:7" x14ac:dyDescent="0.25">
      <c r="A6" s="88" t="s">
        <v>55</v>
      </c>
      <c r="B6" s="95"/>
      <c r="C6" s="96"/>
      <c r="D6" s="96"/>
      <c r="E6" s="97"/>
    </row>
    <row r="7" spans="1:7" customFormat="1" hidden="1" x14ac:dyDescent="0.25">
      <c r="A7" s="98"/>
      <c r="B7" s="99" t="s">
        <v>56</v>
      </c>
      <c r="C7" s="100"/>
      <c r="D7" s="100">
        <v>0</v>
      </c>
      <c r="E7" s="101"/>
      <c r="F7" s="98"/>
    </row>
    <row r="8" spans="1:7" customFormat="1" hidden="1" x14ac:dyDescent="0.25">
      <c r="A8" s="98"/>
      <c r="B8" s="99" t="s">
        <v>57</v>
      </c>
      <c r="C8" s="100"/>
      <c r="D8" s="100">
        <v>0</v>
      </c>
      <c r="E8" s="101"/>
      <c r="F8" s="98"/>
    </row>
    <row r="9" spans="1:7" customFormat="1" x14ac:dyDescent="0.25">
      <c r="A9" s="98"/>
      <c r="B9" s="99" t="s">
        <v>58</v>
      </c>
      <c r="C9" s="100"/>
      <c r="D9" s="100">
        <v>144634846.65000001</v>
      </c>
      <c r="E9" s="101"/>
      <c r="F9" s="98"/>
      <c r="G9" s="102"/>
    </row>
    <row r="10" spans="1:7" x14ac:dyDescent="0.25">
      <c r="B10" s="99" t="s">
        <v>59</v>
      </c>
      <c r="C10" s="93"/>
      <c r="D10" s="93">
        <v>303313291.62</v>
      </c>
      <c r="E10" s="103"/>
    </row>
    <row r="11" spans="1:7" customFormat="1" hidden="1" x14ac:dyDescent="0.25">
      <c r="A11" s="98"/>
      <c r="B11" s="99" t="s">
        <v>60</v>
      </c>
      <c r="C11" s="100"/>
      <c r="D11" s="100"/>
      <c r="E11" s="101"/>
      <c r="F11" s="98"/>
    </row>
    <row r="12" spans="1:7" customFormat="1" hidden="1" x14ac:dyDescent="0.25">
      <c r="A12" s="98"/>
      <c r="B12" s="99" t="s">
        <v>61</v>
      </c>
      <c r="C12" s="100"/>
      <c r="D12" s="100"/>
      <c r="E12" s="101"/>
      <c r="F12" s="98"/>
    </row>
    <row r="13" spans="1:7" customFormat="1" hidden="1" x14ac:dyDescent="0.25">
      <c r="A13" s="98"/>
      <c r="B13" s="99" t="s">
        <v>62</v>
      </c>
      <c r="C13" s="100"/>
      <c r="D13" s="100"/>
      <c r="E13" s="101"/>
      <c r="F13" s="98"/>
    </row>
    <row r="14" spans="1:7" customFormat="1" x14ac:dyDescent="0.25">
      <c r="A14" s="98"/>
      <c r="B14" s="99" t="s">
        <v>63</v>
      </c>
      <c r="C14" s="100"/>
      <c r="D14" s="100">
        <v>3829790.5</v>
      </c>
      <c r="E14" s="101"/>
      <c r="F14" s="98"/>
      <c r="G14" s="104"/>
    </row>
    <row r="15" spans="1:7" customFormat="1" ht="30" hidden="1" x14ac:dyDescent="0.25">
      <c r="A15" s="98"/>
      <c r="B15" s="99" t="s">
        <v>64</v>
      </c>
      <c r="C15" s="100"/>
      <c r="D15" s="100">
        <v>0</v>
      </c>
      <c r="E15" s="101"/>
      <c r="F15" s="98"/>
    </row>
    <row r="16" spans="1:7" s="109" customFormat="1" x14ac:dyDescent="0.25">
      <c r="A16" s="105"/>
      <c r="B16" s="106" t="s">
        <v>65</v>
      </c>
      <c r="C16" s="107"/>
      <c r="D16" s="93">
        <v>-109076488.05</v>
      </c>
      <c r="E16" s="108"/>
      <c r="F16" s="105"/>
    </row>
    <row r="17" spans="1:10" customFormat="1" x14ac:dyDescent="0.25">
      <c r="A17" s="98"/>
      <c r="B17" s="99" t="s">
        <v>66</v>
      </c>
      <c r="C17" s="110"/>
      <c r="D17" s="93">
        <v>-10959345.359999999</v>
      </c>
      <c r="E17" s="101"/>
      <c r="F17" s="98"/>
      <c r="H17" s="111"/>
    </row>
    <row r="18" spans="1:10" customFormat="1" x14ac:dyDescent="0.25">
      <c r="A18" s="98"/>
      <c r="B18" s="99" t="s">
        <v>67</v>
      </c>
      <c r="C18" s="110"/>
      <c r="D18" s="100">
        <v>-9349</v>
      </c>
      <c r="E18" s="101"/>
      <c r="F18" s="98"/>
      <c r="G18" s="5"/>
    </row>
    <row r="19" spans="1:10" x14ac:dyDescent="0.25">
      <c r="B19" s="99" t="s">
        <v>68</v>
      </c>
      <c r="C19" s="107"/>
      <c r="D19" s="100">
        <v>-476691.98</v>
      </c>
      <c r="E19" s="103"/>
      <c r="G19" s="6"/>
      <c r="H19" s="6"/>
    </row>
    <row r="20" spans="1:10" customFormat="1" hidden="1" x14ac:dyDescent="0.25">
      <c r="A20" s="98"/>
      <c r="B20" s="99" t="s">
        <v>69</v>
      </c>
      <c r="C20" s="110"/>
      <c r="D20" s="100">
        <v>0</v>
      </c>
      <c r="E20" s="101"/>
      <c r="F20" s="98"/>
    </row>
    <row r="21" spans="1:10" customFormat="1" hidden="1" x14ac:dyDescent="0.25">
      <c r="A21" s="98"/>
      <c r="B21" s="99" t="s">
        <v>70</v>
      </c>
      <c r="C21" s="110"/>
      <c r="D21" s="100">
        <v>0</v>
      </c>
      <c r="E21" s="101"/>
      <c r="F21" s="98"/>
      <c r="J21" s="5"/>
    </row>
    <row r="22" spans="1:10" x14ac:dyDescent="0.25">
      <c r="B22" s="99" t="s">
        <v>71</v>
      </c>
      <c r="C22" s="107"/>
      <c r="D22" s="112">
        <v>-154103817.16</v>
      </c>
      <c r="E22" s="103"/>
      <c r="F22" s="113"/>
      <c r="G22" s="5"/>
      <c r="H22" s="5"/>
      <c r="I22" s="5"/>
      <c r="J22" s="6"/>
    </row>
    <row r="23" spans="1:10" x14ac:dyDescent="0.25">
      <c r="A23" s="88" t="s">
        <v>72</v>
      </c>
      <c r="C23" s="114"/>
      <c r="D23" s="114">
        <f>SUM(D7:D22)</f>
        <v>177152237.21999994</v>
      </c>
      <c r="E23" s="103"/>
      <c r="G23" s="6"/>
      <c r="H23" s="6"/>
      <c r="I23" s="6"/>
      <c r="J23" s="6"/>
    </row>
    <row r="24" spans="1:10" x14ac:dyDescent="0.25">
      <c r="B24" s="63" t="s">
        <v>8</v>
      </c>
      <c r="C24" s="105"/>
      <c r="E24" s="72"/>
      <c r="G24" s="6"/>
      <c r="H24" s="6"/>
      <c r="I24" s="6"/>
      <c r="J24" s="6"/>
    </row>
    <row r="25" spans="1:10" x14ac:dyDescent="0.25">
      <c r="A25" s="88" t="s">
        <v>73</v>
      </c>
      <c r="B25" s="95"/>
      <c r="C25" s="115"/>
      <c r="D25" s="115"/>
      <c r="E25" s="72"/>
      <c r="G25" s="116"/>
      <c r="H25" s="116"/>
      <c r="I25" s="6"/>
      <c r="J25" s="6"/>
    </row>
    <row r="26" spans="1:10" customFormat="1" hidden="1" x14ac:dyDescent="0.25">
      <c r="A26" s="98"/>
      <c r="B26" s="99" t="s">
        <v>74</v>
      </c>
      <c r="C26" s="100"/>
      <c r="D26" s="100"/>
      <c r="E26" s="101"/>
      <c r="F26" s="98"/>
    </row>
    <row r="27" spans="1:10" customFormat="1" hidden="1" x14ac:dyDescent="0.25">
      <c r="A27" s="98"/>
      <c r="B27" s="99" t="s">
        <v>75</v>
      </c>
      <c r="C27" s="100"/>
      <c r="D27" s="100"/>
      <c r="E27" s="101"/>
      <c r="F27" s="98"/>
    </row>
    <row r="28" spans="1:10" customFormat="1" ht="30" hidden="1" x14ac:dyDescent="0.25">
      <c r="A28" s="98"/>
      <c r="B28" s="99" t="s">
        <v>76</v>
      </c>
      <c r="C28" s="100"/>
      <c r="D28" s="100"/>
      <c r="E28" s="101"/>
      <c r="F28" s="98"/>
    </row>
    <row r="29" spans="1:10" customFormat="1" hidden="1" x14ac:dyDescent="0.25">
      <c r="A29" s="98"/>
      <c r="B29" s="99" t="s">
        <v>77</v>
      </c>
      <c r="C29" s="100"/>
      <c r="D29" s="100"/>
      <c r="E29" s="101"/>
      <c r="F29" s="98"/>
    </row>
    <row r="30" spans="1:10" customFormat="1" ht="30" hidden="1" x14ac:dyDescent="0.25">
      <c r="A30" s="98"/>
      <c r="B30" s="99" t="s">
        <v>78</v>
      </c>
      <c r="C30" s="100"/>
      <c r="D30" s="100"/>
      <c r="E30" s="101"/>
      <c r="F30" s="98"/>
    </row>
    <row r="31" spans="1:10" customFormat="1" hidden="1" x14ac:dyDescent="0.25">
      <c r="A31" s="98"/>
      <c r="B31" s="99" t="s">
        <v>63</v>
      </c>
      <c r="C31" s="100"/>
      <c r="D31" s="100"/>
      <c r="E31" s="101"/>
      <c r="F31" s="98"/>
    </row>
    <row r="32" spans="1:10" customFormat="1" hidden="1" x14ac:dyDescent="0.25">
      <c r="A32" s="117"/>
      <c r="B32" s="118"/>
      <c r="C32" s="100"/>
      <c r="D32" s="100"/>
      <c r="E32" s="119"/>
      <c r="F32" s="98"/>
    </row>
    <row r="33" spans="1:7" x14ac:dyDescent="0.25">
      <c r="B33" s="99" t="s">
        <v>79</v>
      </c>
      <c r="C33" s="115"/>
      <c r="D33" s="115">
        <v>-694519</v>
      </c>
      <c r="E33" s="103"/>
      <c r="G33" s="120"/>
    </row>
    <row r="34" spans="1:7" hidden="1" x14ac:dyDescent="0.25">
      <c r="B34" s="99" t="s">
        <v>80</v>
      </c>
      <c r="C34" s="121"/>
      <c r="D34" s="121">
        <v>0</v>
      </c>
      <c r="E34" s="103"/>
    </row>
    <row r="35" spans="1:7" customFormat="1" ht="30" hidden="1" x14ac:dyDescent="0.25">
      <c r="A35" s="98"/>
      <c r="B35" s="99" t="s">
        <v>81</v>
      </c>
      <c r="C35" s="122"/>
      <c r="D35" s="122">
        <v>0</v>
      </c>
      <c r="E35" s="101"/>
      <c r="F35" s="98"/>
    </row>
    <row r="36" spans="1:7" customFormat="1" ht="30" hidden="1" x14ac:dyDescent="0.25">
      <c r="A36" s="98"/>
      <c r="B36" s="99" t="s">
        <v>82</v>
      </c>
      <c r="C36" s="122"/>
      <c r="D36" s="122">
        <v>0</v>
      </c>
      <c r="E36" s="101"/>
      <c r="F36" s="98"/>
    </row>
    <row r="37" spans="1:7" customFormat="1" ht="30" hidden="1" x14ac:dyDescent="0.25">
      <c r="A37" s="98"/>
      <c r="B37" s="99" t="s">
        <v>83</v>
      </c>
      <c r="C37" s="122"/>
      <c r="D37" s="122">
        <v>0</v>
      </c>
      <c r="E37" s="101"/>
      <c r="F37" s="98"/>
    </row>
    <row r="38" spans="1:7" customFormat="1" hidden="1" x14ac:dyDescent="0.25">
      <c r="A38" s="98"/>
      <c r="B38" s="99" t="s">
        <v>84</v>
      </c>
      <c r="C38" s="122"/>
      <c r="D38" s="122">
        <v>0</v>
      </c>
      <c r="E38" s="101"/>
      <c r="F38" s="98"/>
    </row>
    <row r="39" spans="1:7" customFormat="1" x14ac:dyDescent="0.25">
      <c r="A39" s="98"/>
      <c r="B39" s="99" t="s">
        <v>85</v>
      </c>
      <c r="C39" s="122"/>
      <c r="D39" s="122">
        <v>-57523431.890000001</v>
      </c>
      <c r="E39" s="101"/>
      <c r="F39" s="98"/>
    </row>
    <row r="40" spans="1:7" customFormat="1" x14ac:dyDescent="0.25">
      <c r="A40" s="98"/>
      <c r="B40" s="99" t="s">
        <v>71</v>
      </c>
      <c r="C40" s="122" t="s">
        <v>8</v>
      </c>
      <c r="D40" s="123">
        <v>0</v>
      </c>
      <c r="E40" s="101"/>
      <c r="F40" s="124"/>
    </row>
    <row r="41" spans="1:7" s="129" customFormat="1" x14ac:dyDescent="0.25">
      <c r="A41" s="88" t="s">
        <v>86</v>
      </c>
      <c r="B41" s="125"/>
      <c r="C41" s="126"/>
      <c r="D41" s="126">
        <f>SUM(D25:D40)</f>
        <v>-58217950.890000001</v>
      </c>
      <c r="E41" s="127"/>
      <c r="F41" s="125"/>
      <c r="G41" s="128"/>
    </row>
    <row r="42" spans="1:7" customFormat="1" hidden="1" x14ac:dyDescent="0.25">
      <c r="A42" s="117" t="s">
        <v>87</v>
      </c>
      <c r="B42" s="130"/>
      <c r="C42" s="126"/>
      <c r="D42" s="126"/>
      <c r="E42" s="72"/>
      <c r="F42" s="63"/>
    </row>
    <row r="43" spans="1:7" customFormat="1" hidden="1" x14ac:dyDescent="0.25">
      <c r="A43" s="98"/>
      <c r="B43" s="99" t="s">
        <v>88</v>
      </c>
      <c r="C43" s="122"/>
      <c r="D43" s="122">
        <v>0</v>
      </c>
      <c r="E43" s="101"/>
      <c r="F43" s="98"/>
    </row>
    <row r="44" spans="1:7" customFormat="1" hidden="1" x14ac:dyDescent="0.25">
      <c r="A44" s="98"/>
      <c r="B44" s="99" t="s">
        <v>89</v>
      </c>
      <c r="C44" s="122"/>
      <c r="D44" s="122">
        <v>0</v>
      </c>
      <c r="E44" s="101"/>
      <c r="F44" s="98"/>
    </row>
    <row r="45" spans="1:7" customFormat="1" hidden="1" x14ac:dyDescent="0.25">
      <c r="A45" s="98"/>
      <c r="B45" s="99" t="s">
        <v>90</v>
      </c>
      <c r="C45" s="122"/>
      <c r="D45" s="122">
        <v>0</v>
      </c>
      <c r="E45" s="101"/>
      <c r="F45" s="98"/>
    </row>
    <row r="46" spans="1:7" customFormat="1" ht="30" hidden="1" x14ac:dyDescent="0.25">
      <c r="A46" s="98"/>
      <c r="B46" s="99" t="s">
        <v>91</v>
      </c>
      <c r="C46" s="122"/>
      <c r="D46" s="122">
        <v>0</v>
      </c>
      <c r="E46" s="101"/>
      <c r="F46" s="98"/>
    </row>
    <row r="47" spans="1:7" customFormat="1" hidden="1" x14ac:dyDescent="0.25">
      <c r="A47" s="98"/>
      <c r="B47" s="99" t="s">
        <v>63</v>
      </c>
      <c r="C47" s="122"/>
      <c r="D47" s="122">
        <v>0</v>
      </c>
      <c r="E47" s="101"/>
      <c r="F47" s="98"/>
    </row>
    <row r="48" spans="1:7" customFormat="1" hidden="1" x14ac:dyDescent="0.25">
      <c r="A48" s="117"/>
      <c r="B48" s="118"/>
      <c r="C48" s="122"/>
      <c r="D48" s="122"/>
      <c r="E48" s="119"/>
      <c r="F48" s="98"/>
    </row>
    <row r="49" spans="1:7" customFormat="1" ht="30" hidden="1" x14ac:dyDescent="0.25">
      <c r="A49" s="98"/>
      <c r="B49" s="99" t="s">
        <v>92</v>
      </c>
      <c r="C49" s="122"/>
      <c r="D49" s="122">
        <v>0</v>
      </c>
      <c r="E49" s="101"/>
      <c r="F49" s="98"/>
    </row>
    <row r="50" spans="1:7" customFormat="1" ht="30" hidden="1" x14ac:dyDescent="0.25">
      <c r="A50" s="98"/>
      <c r="B50" s="99" t="s">
        <v>93</v>
      </c>
      <c r="C50" s="122"/>
      <c r="D50" s="122">
        <v>0</v>
      </c>
      <c r="E50" s="101"/>
      <c r="F50" s="98"/>
    </row>
    <row r="51" spans="1:7" customFormat="1" hidden="1" x14ac:dyDescent="0.25">
      <c r="A51" s="98"/>
      <c r="B51" s="99" t="s">
        <v>94</v>
      </c>
      <c r="C51" s="122"/>
      <c r="D51" s="122">
        <v>0</v>
      </c>
      <c r="E51" s="101"/>
      <c r="F51" s="98"/>
    </row>
    <row r="52" spans="1:7" customFormat="1" hidden="1" x14ac:dyDescent="0.25">
      <c r="A52" s="98"/>
      <c r="B52" s="99" t="s">
        <v>95</v>
      </c>
      <c r="C52" s="122"/>
      <c r="D52" s="122">
        <v>0</v>
      </c>
      <c r="E52" s="101"/>
      <c r="F52" s="98"/>
    </row>
    <row r="53" spans="1:7" customFormat="1" ht="30" hidden="1" x14ac:dyDescent="0.25">
      <c r="A53" s="98"/>
      <c r="B53" s="99" t="s">
        <v>96</v>
      </c>
      <c r="C53" s="122"/>
      <c r="D53" s="122">
        <v>0</v>
      </c>
      <c r="E53" s="101"/>
      <c r="F53" s="98"/>
    </row>
    <row r="54" spans="1:7" customFormat="1" hidden="1" x14ac:dyDescent="0.25">
      <c r="A54" s="98"/>
      <c r="B54" s="99" t="s">
        <v>71</v>
      </c>
      <c r="C54" s="122"/>
      <c r="D54" s="122">
        <v>0</v>
      </c>
      <c r="E54" s="101"/>
      <c r="F54" s="124"/>
    </row>
    <row r="55" spans="1:7" customFormat="1" hidden="1" x14ac:dyDescent="0.25">
      <c r="A55" s="117" t="s">
        <v>97</v>
      </c>
      <c r="B55" s="98"/>
      <c r="C55" s="126"/>
      <c r="D55" s="126">
        <f>SUM(D43:D54)</f>
        <v>0</v>
      </c>
      <c r="E55" s="101"/>
      <c r="F55" s="98"/>
    </row>
    <row r="56" spans="1:7" customFormat="1" x14ac:dyDescent="0.25">
      <c r="A56" s="117"/>
      <c r="B56" s="98"/>
      <c r="C56" s="122"/>
      <c r="D56" s="122"/>
      <c r="E56" s="119"/>
      <c r="F56" s="98"/>
    </row>
    <row r="57" spans="1:7" x14ac:dyDescent="0.25">
      <c r="A57" s="131" t="s">
        <v>98</v>
      </c>
      <c r="C57" s="121"/>
      <c r="D57" s="121">
        <f>+D23+D41</f>
        <v>118934286.32999994</v>
      </c>
      <c r="E57" s="103"/>
    </row>
    <row r="58" spans="1:7" x14ac:dyDescent="0.25">
      <c r="A58" s="63" t="s">
        <v>99</v>
      </c>
      <c r="C58" s="132"/>
      <c r="D58" s="132">
        <v>101266244</v>
      </c>
      <c r="E58" s="103"/>
    </row>
    <row r="59" spans="1:7" ht="15.75" thickBot="1" x14ac:dyDescent="0.3">
      <c r="A59" s="88" t="s">
        <v>100</v>
      </c>
      <c r="C59" s="133"/>
      <c r="D59" s="134">
        <f>SUM(D57:D58)</f>
        <v>220200530.32999992</v>
      </c>
      <c r="E59" s="135"/>
    </row>
    <row r="60" spans="1:7" ht="15.75" thickTop="1" x14ac:dyDescent="0.25">
      <c r="A60" s="88"/>
      <c r="C60" s="63" t="s">
        <v>8</v>
      </c>
      <c r="D60" s="84">
        <f>+D59-220200530.33</f>
        <v>0</v>
      </c>
      <c r="E60" s="97"/>
    </row>
    <row r="61" spans="1:7" x14ac:dyDescent="0.25">
      <c r="C61" s="84"/>
      <c r="D61" s="136"/>
    </row>
    <row r="62" spans="1:7" x14ac:dyDescent="0.25">
      <c r="D62" s="137"/>
      <c r="G62" s="63"/>
    </row>
    <row r="63" spans="1:7" ht="28.5" customHeight="1" x14ac:dyDescent="0.25"/>
    <row r="64" spans="1:7" ht="31.5" customHeight="1" x14ac:dyDescent="0.25">
      <c r="A64" s="334" t="s">
        <v>20</v>
      </c>
      <c r="B64" s="334"/>
      <c r="C64" s="334"/>
      <c r="D64" s="334"/>
      <c r="E64" s="334"/>
    </row>
    <row r="65" spans="1:5" ht="17.25" x14ac:dyDescent="0.3">
      <c r="A65" s="33"/>
      <c r="B65" s="34"/>
      <c r="C65" s="35"/>
      <c r="D65" s="35"/>
      <c r="E65" s="90"/>
    </row>
    <row r="66" spans="1:5" ht="17.25" x14ac:dyDescent="0.3">
      <c r="A66" s="33"/>
      <c r="B66" s="34"/>
      <c r="C66" s="35"/>
      <c r="D66" s="35"/>
      <c r="E66" s="90"/>
    </row>
    <row r="67" spans="1:5" ht="35.25" customHeight="1" x14ac:dyDescent="0.25">
      <c r="A67" s="334" t="s">
        <v>21</v>
      </c>
      <c r="B67" s="334"/>
      <c r="C67" s="334"/>
      <c r="D67" s="334"/>
      <c r="E67" s="334"/>
    </row>
    <row r="68" spans="1:5" ht="17.25" x14ac:dyDescent="0.3">
      <c r="A68" s="33"/>
      <c r="B68" s="36"/>
      <c r="C68" s="37"/>
      <c r="D68" s="138"/>
      <c r="E68" s="91"/>
    </row>
    <row r="69" spans="1:5" ht="17.25" x14ac:dyDescent="0.3">
      <c r="A69" s="33"/>
      <c r="B69" s="36"/>
      <c r="C69" s="139"/>
      <c r="D69" s="140"/>
      <c r="E69" s="141"/>
    </row>
    <row r="70" spans="1:5" ht="71.25" customHeight="1" x14ac:dyDescent="0.25">
      <c r="A70" s="333" t="s">
        <v>101</v>
      </c>
      <c r="B70" s="333"/>
      <c r="C70" s="332" t="s">
        <v>102</v>
      </c>
      <c r="D70" s="336"/>
      <c r="E70" s="336"/>
    </row>
    <row r="71" spans="1:5" ht="18.75" x14ac:dyDescent="0.25">
      <c r="A71" s="92"/>
      <c r="B71" s="92"/>
      <c r="C71" s="92"/>
      <c r="D71" s="142"/>
      <c r="E71" s="92"/>
    </row>
    <row r="81" spans="4:5" x14ac:dyDescent="0.25">
      <c r="D81" s="137"/>
      <c r="E81" s="84"/>
    </row>
    <row r="82" spans="4:5" x14ac:dyDescent="0.25">
      <c r="D82" s="137"/>
      <c r="E82" s="84"/>
    </row>
    <row r="83" spans="4:5" x14ac:dyDescent="0.25">
      <c r="D83" s="137"/>
      <c r="E83" s="84"/>
    </row>
    <row r="84" spans="4:5" x14ac:dyDescent="0.25">
      <c r="D84" s="137"/>
      <c r="E84" s="84"/>
    </row>
    <row r="85" spans="4:5" x14ac:dyDescent="0.25">
      <c r="D85" s="137"/>
      <c r="E85" s="84"/>
    </row>
    <row r="86" spans="4:5" x14ac:dyDescent="0.25">
      <c r="D86" s="137"/>
      <c r="E86" s="84"/>
    </row>
    <row r="87" spans="4:5" x14ac:dyDescent="0.25">
      <c r="D87" s="137"/>
      <c r="E87" s="84"/>
    </row>
    <row r="88" spans="4:5" x14ac:dyDescent="0.25">
      <c r="D88" s="137"/>
      <c r="E88" s="84"/>
    </row>
    <row r="89" spans="4:5" x14ac:dyDescent="0.25">
      <c r="D89" s="137"/>
      <c r="E89" s="84"/>
    </row>
    <row r="90" spans="4:5" x14ac:dyDescent="0.25">
      <c r="D90" s="137"/>
      <c r="E90" s="84"/>
    </row>
    <row r="91" spans="4:5" x14ac:dyDescent="0.25">
      <c r="D91" s="137"/>
      <c r="E91" s="84"/>
    </row>
  </sheetData>
  <mergeCells count="7">
    <mergeCell ref="A70:B70"/>
    <mergeCell ref="C70:E70"/>
    <mergeCell ref="A1:E1"/>
    <mergeCell ref="A2:E2"/>
    <mergeCell ref="A3:E3"/>
    <mergeCell ref="A64:E64"/>
    <mergeCell ref="A67:E67"/>
  </mergeCells>
  <printOptions horizontalCentered="1"/>
  <pageMargins left="0.35433070866141736" right="0.35433070866141736" top="1.3779527559055118" bottom="0.35433070866141736" header="0.78740157480314965" footer="0.31496062992125984"/>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4E6B-F150-4844-8218-56F87BD23E15}">
  <sheetPr>
    <tabColor rgb="FF0070C0"/>
  </sheetPr>
  <dimension ref="A1:O43"/>
  <sheetViews>
    <sheetView zoomScaleNormal="100" workbookViewId="0">
      <selection activeCell="C12" sqref="C12"/>
    </sheetView>
  </sheetViews>
  <sheetFormatPr baseColWidth="10" defaultColWidth="11.42578125" defaultRowHeight="15" x14ac:dyDescent="0.25"/>
  <cols>
    <col min="1" max="1" width="2" style="99" customWidth="1"/>
    <col min="2" max="2" width="1.28515625" style="99" customWidth="1"/>
    <col min="3" max="3" width="36" style="99" customWidth="1"/>
    <col min="4" max="4" width="1.7109375" style="99" hidden="1" customWidth="1"/>
    <col min="5" max="5" width="15.28515625" style="118" bestFit="1" customWidth="1"/>
    <col min="6" max="6" width="0.140625" style="118" customWidth="1"/>
    <col min="7" max="7" width="12.5703125" style="118" hidden="1" customWidth="1"/>
    <col min="8" max="8" width="0.85546875" style="118" hidden="1" customWidth="1"/>
    <col min="9" max="9" width="12.7109375" style="118" hidden="1" customWidth="1"/>
    <col min="10" max="10" width="0.5703125" style="118" hidden="1" customWidth="1"/>
    <col min="11" max="11" width="15.28515625" style="99" bestFit="1" customWidth="1"/>
    <col min="12" max="12" width="1.7109375" style="99" customWidth="1"/>
    <col min="13" max="13" width="18" style="99" customWidth="1"/>
    <col min="14" max="14" width="0.140625" style="99" hidden="1" customWidth="1"/>
    <col min="15" max="15" width="17.42578125" style="99" customWidth="1"/>
    <col min="16" max="16384" width="11.42578125" style="144"/>
  </cols>
  <sheetData>
    <row r="1" spans="1:15" ht="18" x14ac:dyDescent="0.25">
      <c r="B1" s="143"/>
      <c r="C1" s="344"/>
      <c r="D1" s="344"/>
      <c r="E1" s="344"/>
      <c r="F1" s="344"/>
      <c r="G1" s="344"/>
      <c r="H1" s="344"/>
      <c r="I1" s="344"/>
      <c r="J1" s="344"/>
      <c r="K1" s="344"/>
      <c r="L1" s="344"/>
      <c r="M1" s="344"/>
    </row>
    <row r="2" spans="1:15" ht="18" x14ac:dyDescent="0.25">
      <c r="B2" s="145"/>
      <c r="C2" s="345"/>
      <c r="D2" s="345"/>
      <c r="E2" s="345"/>
      <c r="F2" s="345"/>
      <c r="G2" s="345"/>
      <c r="H2" s="345"/>
      <c r="I2" s="345"/>
      <c r="J2" s="345"/>
      <c r="K2" s="345"/>
      <c r="L2" s="345"/>
      <c r="M2" s="345"/>
    </row>
    <row r="3" spans="1:15" ht="18" x14ac:dyDescent="0.25">
      <c r="C3" s="346"/>
      <c r="D3" s="346"/>
      <c r="E3" s="346"/>
      <c r="F3" s="346"/>
      <c r="G3" s="346"/>
      <c r="H3" s="346"/>
      <c r="I3" s="346"/>
      <c r="J3" s="346"/>
      <c r="K3" s="346"/>
      <c r="L3" s="346"/>
      <c r="M3" s="346"/>
    </row>
    <row r="4" spans="1:15" x14ac:dyDescent="0.25">
      <c r="E4" s="347"/>
      <c r="F4" s="348"/>
      <c r="G4" s="348"/>
    </row>
    <row r="5" spans="1:15" ht="18.75" x14ac:dyDescent="0.25">
      <c r="B5" s="339" t="s">
        <v>8</v>
      </c>
      <c r="C5" s="337"/>
      <c r="D5" s="337"/>
      <c r="E5" s="337"/>
      <c r="F5" s="337"/>
      <c r="G5" s="337"/>
      <c r="H5" s="337"/>
      <c r="I5" s="337"/>
      <c r="J5" s="337"/>
      <c r="K5" s="337"/>
      <c r="L5" s="337"/>
      <c r="M5" s="337"/>
    </row>
    <row r="6" spans="1:15" ht="15.75" x14ac:dyDescent="0.25">
      <c r="B6" s="349"/>
      <c r="C6" s="349"/>
      <c r="D6" s="349"/>
      <c r="E6" s="349"/>
      <c r="F6" s="349"/>
      <c r="G6" s="349"/>
      <c r="H6" s="349"/>
      <c r="I6" s="349"/>
      <c r="J6" s="349"/>
      <c r="K6" s="349"/>
      <c r="L6" s="349"/>
      <c r="M6" s="349"/>
    </row>
    <row r="7" spans="1:15" ht="18.75" x14ac:dyDescent="0.25">
      <c r="B7" s="342" t="s">
        <v>103</v>
      </c>
      <c r="C7" s="342"/>
      <c r="D7" s="342"/>
      <c r="E7" s="342"/>
      <c r="F7" s="342"/>
      <c r="G7" s="342"/>
      <c r="H7" s="342"/>
      <c r="I7" s="342"/>
      <c r="J7" s="342"/>
      <c r="K7" s="342"/>
      <c r="L7" s="342"/>
      <c r="M7" s="342"/>
    </row>
    <row r="8" spans="1:15" ht="18.75" x14ac:dyDescent="0.25">
      <c r="B8" s="342" t="s">
        <v>35</v>
      </c>
      <c r="C8" s="342"/>
      <c r="D8" s="342"/>
      <c r="E8" s="342"/>
      <c r="F8" s="342"/>
      <c r="G8" s="342"/>
      <c r="H8" s="342"/>
      <c r="I8" s="342"/>
      <c r="J8" s="342"/>
      <c r="K8" s="342"/>
      <c r="L8" s="342"/>
      <c r="M8" s="342"/>
    </row>
    <row r="9" spans="1:15" ht="18.75" x14ac:dyDescent="0.25">
      <c r="B9" s="342" t="s">
        <v>1</v>
      </c>
      <c r="C9" s="342"/>
      <c r="D9" s="342"/>
      <c r="E9" s="342"/>
      <c r="F9" s="342"/>
      <c r="G9" s="342"/>
      <c r="H9" s="342"/>
      <c r="I9" s="342"/>
      <c r="J9" s="342"/>
      <c r="K9" s="342"/>
      <c r="L9" s="342"/>
      <c r="M9" s="342"/>
    </row>
    <row r="10" spans="1:15" ht="15.75" x14ac:dyDescent="0.25">
      <c r="B10" s="146"/>
      <c r="C10" s="146"/>
      <c r="D10" s="146"/>
      <c r="E10" s="146"/>
      <c r="F10" s="146"/>
      <c r="G10" s="146"/>
      <c r="H10" s="146"/>
      <c r="I10" s="146"/>
      <c r="J10" s="146"/>
      <c r="K10" s="146"/>
      <c r="L10" s="146"/>
      <c r="M10" s="146"/>
    </row>
    <row r="11" spans="1:15" ht="15.75" x14ac:dyDescent="0.25">
      <c r="B11" s="146"/>
      <c r="C11" s="146"/>
      <c r="D11" s="146"/>
      <c r="E11" s="146"/>
      <c r="F11" s="146"/>
      <c r="G11" s="146"/>
      <c r="H11" s="146"/>
      <c r="I11" s="146"/>
      <c r="J11" s="146"/>
      <c r="K11" s="146"/>
      <c r="L11" s="146"/>
      <c r="M11" s="146"/>
    </row>
    <row r="12" spans="1:15" ht="15.75" x14ac:dyDescent="0.25">
      <c r="B12" s="146"/>
      <c r="C12" s="146"/>
      <c r="D12" s="146"/>
      <c r="E12" s="146"/>
      <c r="F12" s="146"/>
      <c r="G12" s="146"/>
      <c r="H12" s="146"/>
      <c r="I12" s="146"/>
      <c r="J12" s="146"/>
      <c r="K12" s="146"/>
      <c r="L12" s="146"/>
      <c r="M12" s="146"/>
    </row>
    <row r="13" spans="1:15" x14ac:dyDescent="0.25">
      <c r="C13" s="147"/>
      <c r="D13" s="147"/>
      <c r="H13" s="147"/>
      <c r="L13" s="147"/>
    </row>
    <row r="14" spans="1:15" ht="45" x14ac:dyDescent="0.25">
      <c r="E14" s="148" t="s">
        <v>104</v>
      </c>
      <c r="F14" s="148"/>
      <c r="G14" s="148" t="s">
        <v>105</v>
      </c>
      <c r="H14" s="149"/>
      <c r="I14" s="148" t="s">
        <v>106</v>
      </c>
      <c r="J14" s="148"/>
      <c r="K14" s="148" t="s">
        <v>107</v>
      </c>
      <c r="L14" s="148"/>
      <c r="M14" s="148" t="s">
        <v>108</v>
      </c>
      <c r="N14" s="150"/>
    </row>
    <row r="15" spans="1:15" s="153" customFormat="1" ht="15.95" customHeight="1" x14ac:dyDescent="0.25">
      <c r="A15" s="118"/>
      <c r="B15" s="99"/>
      <c r="C15" s="99" t="s">
        <v>8</v>
      </c>
      <c r="D15" s="99"/>
      <c r="E15" s="151"/>
      <c r="F15" s="151"/>
      <c r="G15" s="151"/>
      <c r="H15" s="152"/>
      <c r="I15" s="151"/>
      <c r="J15" s="151"/>
      <c r="K15" s="152"/>
      <c r="L15" s="152"/>
      <c r="M15" s="152"/>
      <c r="N15" s="118"/>
      <c r="O15" s="118"/>
    </row>
    <row r="16" spans="1:15" s="153" customFormat="1" ht="15.95" customHeight="1" x14ac:dyDescent="0.25">
      <c r="A16" s="118"/>
      <c r="B16" s="118"/>
      <c r="C16" s="154" t="s">
        <v>109</v>
      </c>
      <c r="D16" s="99"/>
      <c r="E16" s="155">
        <v>1014524280</v>
      </c>
      <c r="F16" s="156"/>
      <c r="G16" s="155"/>
      <c r="H16" s="157"/>
      <c r="I16" s="155"/>
      <c r="J16" s="156"/>
      <c r="K16" s="155">
        <v>1742514188</v>
      </c>
      <c r="L16" s="157"/>
      <c r="M16" s="155">
        <f>SUM(E16,G16,I16,K16)</f>
        <v>2757038468</v>
      </c>
      <c r="N16" s="118"/>
      <c r="O16" s="118"/>
    </row>
    <row r="17" spans="2:15" ht="15.95" customHeight="1" x14ac:dyDescent="0.25">
      <c r="C17" s="99" t="s">
        <v>110</v>
      </c>
      <c r="E17" s="151"/>
      <c r="F17" s="158"/>
      <c r="G17" s="151"/>
      <c r="H17" s="152"/>
      <c r="I17" s="151"/>
      <c r="J17" s="158"/>
      <c r="K17" s="152">
        <v>72758085</v>
      </c>
      <c r="L17" s="152"/>
      <c r="M17" s="151">
        <f>SUM(E17,G17,I17,K17)</f>
        <v>72758085</v>
      </c>
    </row>
    <row r="18" spans="2:15" ht="15.95" customHeight="1" x14ac:dyDescent="0.25">
      <c r="C18" s="99" t="s">
        <v>111</v>
      </c>
      <c r="E18" s="151"/>
      <c r="F18" s="158"/>
      <c r="G18" s="151"/>
      <c r="H18" s="152"/>
      <c r="I18" s="151"/>
      <c r="J18" s="158"/>
      <c r="K18" s="152">
        <v>228992240.96000001</v>
      </c>
      <c r="L18" s="152"/>
      <c r="M18" s="152">
        <f>SUM(E18,G18,I18,K18)</f>
        <v>228992240.96000001</v>
      </c>
    </row>
    <row r="19" spans="2:15" ht="15.95" customHeight="1" thickBot="1" x14ac:dyDescent="0.3">
      <c r="B19" s="159"/>
      <c r="C19" s="154" t="s">
        <v>112</v>
      </c>
      <c r="E19" s="160">
        <f>+E16</f>
        <v>1014524280</v>
      </c>
      <c r="F19" s="161"/>
      <c r="G19" s="157" t="e">
        <f>SUM(G18,#REF!)</f>
        <v>#REF!</v>
      </c>
      <c r="H19" s="151"/>
      <c r="I19" s="157" t="e">
        <f>SUM(I18,#REF!)</f>
        <v>#REF!</v>
      </c>
      <c r="J19" s="161"/>
      <c r="K19" s="160">
        <f>SUM(K16:K18)</f>
        <v>2044264513.96</v>
      </c>
      <c r="L19" s="152"/>
      <c r="M19" s="160">
        <f>SUM(M16:M18)</f>
        <v>3058788793.96</v>
      </c>
    </row>
    <row r="20" spans="2:15" ht="15.95" customHeight="1" thickTop="1" x14ac:dyDescent="0.25">
      <c r="K20" s="150"/>
      <c r="M20" s="162" t="s">
        <v>8</v>
      </c>
    </row>
    <row r="21" spans="2:15" ht="15.95" customHeight="1" x14ac:dyDescent="0.25">
      <c r="C21" s="159"/>
      <c r="D21" s="159"/>
      <c r="E21" s="118" t="s">
        <v>113</v>
      </c>
      <c r="H21" s="159"/>
      <c r="K21" s="150"/>
      <c r="L21" s="159"/>
      <c r="M21" s="162"/>
    </row>
    <row r="22" spans="2:15" ht="15.95" customHeight="1" x14ac:dyDescent="0.25">
      <c r="C22" s="159"/>
      <c r="D22" s="159"/>
      <c r="H22" s="159"/>
      <c r="K22" s="150"/>
      <c r="L22" s="159"/>
      <c r="M22" s="162"/>
    </row>
    <row r="23" spans="2:15" ht="49.5" customHeight="1" x14ac:dyDescent="0.25">
      <c r="C23" s="343" t="s">
        <v>114</v>
      </c>
      <c r="D23" s="343"/>
      <c r="E23" s="343"/>
      <c r="F23" s="343"/>
      <c r="G23" s="343"/>
      <c r="H23" s="343"/>
      <c r="I23" s="343"/>
      <c r="J23" s="343"/>
      <c r="K23" s="343"/>
      <c r="L23" s="343"/>
      <c r="M23" s="343"/>
    </row>
    <row r="24" spans="2:15" ht="15.95" customHeight="1" x14ac:dyDescent="0.25">
      <c r="D24" s="159"/>
      <c r="E24" s="159"/>
      <c r="I24" s="159"/>
      <c r="K24" s="118"/>
      <c r="L24" s="150"/>
      <c r="M24" s="159"/>
    </row>
    <row r="25" spans="2:15" ht="15.95" customHeight="1" x14ac:dyDescent="0.25">
      <c r="D25" s="159"/>
      <c r="E25" s="159"/>
      <c r="I25" s="159"/>
      <c r="K25" s="118"/>
      <c r="L25" s="150"/>
      <c r="M25" s="159"/>
    </row>
    <row r="26" spans="2:15" ht="15.95" customHeight="1" x14ac:dyDescent="0.25">
      <c r="D26" s="159"/>
      <c r="E26" s="159"/>
      <c r="I26" s="159"/>
      <c r="K26" s="118"/>
      <c r="L26" s="150"/>
      <c r="M26" s="159"/>
    </row>
    <row r="27" spans="2:15" ht="15.95" customHeight="1" x14ac:dyDescent="0.25">
      <c r="K27" s="150"/>
      <c r="M27" s="162"/>
      <c r="O27" s="99" t="s">
        <v>8</v>
      </c>
    </row>
    <row r="28" spans="2:15" ht="33.75" customHeight="1" x14ac:dyDescent="0.25">
      <c r="C28" s="334" t="s">
        <v>115</v>
      </c>
      <c r="D28" s="334"/>
      <c r="E28" s="334"/>
      <c r="F28" s="334"/>
      <c r="G28" s="334"/>
      <c r="H28" s="334"/>
      <c r="I28" s="334"/>
      <c r="J28" s="334"/>
      <c r="K28" s="334"/>
      <c r="L28" s="334"/>
      <c r="M28" s="334"/>
    </row>
    <row r="29" spans="2:15" ht="17.25" x14ac:dyDescent="0.3">
      <c r="C29" s="33"/>
      <c r="D29" s="34"/>
      <c r="E29" s="35"/>
      <c r="F29" s="35"/>
      <c r="G29" s="90"/>
      <c r="H29" s="163"/>
      <c r="K29" s="150"/>
    </row>
    <row r="30" spans="2:15" ht="17.25" x14ac:dyDescent="0.3">
      <c r="C30" s="33"/>
      <c r="D30" s="34"/>
      <c r="E30" s="35"/>
      <c r="F30" s="35"/>
      <c r="G30" s="90"/>
      <c r="H30" s="163"/>
      <c r="K30" s="150"/>
    </row>
    <row r="31" spans="2:15" ht="17.25" x14ac:dyDescent="0.3">
      <c r="C31" s="33"/>
      <c r="D31" s="34"/>
      <c r="E31" s="35"/>
      <c r="F31" s="35"/>
      <c r="G31" s="90"/>
      <c r="H31" s="163"/>
    </row>
    <row r="32" spans="2:15" ht="33.75" customHeight="1" x14ac:dyDescent="0.25">
      <c r="C32" s="334" t="s">
        <v>21</v>
      </c>
      <c r="D32" s="334"/>
      <c r="E32" s="334"/>
      <c r="F32" s="334"/>
      <c r="G32" s="334"/>
      <c r="H32" s="334"/>
      <c r="I32" s="334"/>
      <c r="J32" s="334"/>
      <c r="K32" s="334"/>
      <c r="L32" s="334"/>
      <c r="M32" s="334"/>
    </row>
    <row r="33" spans="1:13" ht="33.75" customHeight="1" x14ac:dyDescent="0.25">
      <c r="C33" s="62"/>
      <c r="D33" s="62"/>
      <c r="E33" s="62"/>
      <c r="F33" s="62"/>
      <c r="G33" s="62"/>
      <c r="H33" s="62"/>
      <c r="I33" s="62"/>
      <c r="J33" s="62"/>
      <c r="K33" s="62"/>
      <c r="L33" s="62"/>
      <c r="M33" s="62"/>
    </row>
    <row r="34" spans="1:13" ht="17.25" x14ac:dyDescent="0.3">
      <c r="C34" s="33"/>
      <c r="D34" s="36"/>
      <c r="E34" s="37"/>
      <c r="F34" s="138"/>
      <c r="G34" s="91"/>
      <c r="H34" s="163"/>
    </row>
    <row r="35" spans="1:13" ht="17.25" x14ac:dyDescent="0.3">
      <c r="C35" s="33"/>
      <c r="D35" s="36"/>
      <c r="E35" s="139"/>
      <c r="F35" s="140"/>
      <c r="G35" s="141"/>
      <c r="H35" s="163"/>
    </row>
    <row r="36" spans="1:13" ht="33.75" customHeight="1" x14ac:dyDescent="0.25">
      <c r="C36" s="340" t="s">
        <v>116</v>
      </c>
      <c r="D36" s="340"/>
      <c r="E36" s="332" t="s">
        <v>117</v>
      </c>
      <c r="F36" s="332"/>
      <c r="G36" s="332"/>
      <c r="H36" s="332"/>
      <c r="I36" s="332"/>
      <c r="J36" s="332"/>
      <c r="K36" s="332"/>
      <c r="L36" s="332"/>
      <c r="M36" s="332"/>
    </row>
    <row r="37" spans="1:13" ht="15.75" customHeight="1" x14ac:dyDescent="0.25">
      <c r="C37" s="164"/>
      <c r="D37" s="164"/>
      <c r="E37" s="61"/>
      <c r="F37" s="61"/>
      <c r="G37" s="61"/>
      <c r="H37" s="61"/>
      <c r="I37" s="61"/>
      <c r="J37" s="61"/>
      <c r="K37" s="61"/>
      <c r="L37" s="61"/>
      <c r="M37" s="61"/>
    </row>
    <row r="38" spans="1:13" x14ac:dyDescent="0.25">
      <c r="A38" s="341"/>
      <c r="B38" s="341"/>
      <c r="C38" s="341"/>
      <c r="D38" s="341"/>
      <c r="E38" s="341"/>
      <c r="F38" s="341"/>
      <c r="G38" s="341"/>
      <c r="H38" s="341"/>
      <c r="I38" s="341"/>
      <c r="J38" s="341"/>
      <c r="K38" s="341"/>
      <c r="L38" s="341"/>
      <c r="M38" s="341"/>
    </row>
    <row r="39" spans="1:13" x14ac:dyDescent="0.25">
      <c r="C39"/>
      <c r="D39"/>
      <c r="E39"/>
      <c r="F39"/>
      <c r="G39"/>
      <c r="H39"/>
      <c r="I39"/>
      <c r="J39"/>
      <c r="K39"/>
      <c r="L39"/>
      <c r="M39"/>
    </row>
    <row r="40" spans="1:13" x14ac:dyDescent="0.25">
      <c r="C40"/>
      <c r="D40"/>
      <c r="E40"/>
      <c r="F40"/>
      <c r="G40"/>
      <c r="H40"/>
      <c r="I40"/>
      <c r="J40"/>
      <c r="K40"/>
      <c r="L40"/>
      <c r="M40"/>
    </row>
    <row r="41" spans="1:13" x14ac:dyDescent="0.25">
      <c r="C41"/>
      <c r="D41"/>
      <c r="E41"/>
      <c r="F41"/>
      <c r="G41"/>
      <c r="H41"/>
      <c r="I41"/>
      <c r="J41"/>
      <c r="K41"/>
      <c r="L41"/>
      <c r="M41"/>
    </row>
    <row r="42" spans="1:13" x14ac:dyDescent="0.25">
      <c r="C42"/>
      <c r="D42"/>
      <c r="E42"/>
      <c r="F42"/>
      <c r="G42"/>
      <c r="H42"/>
      <c r="I42"/>
      <c r="J42"/>
      <c r="K42"/>
      <c r="L42"/>
      <c r="M42"/>
    </row>
    <row r="43" spans="1:13" x14ac:dyDescent="0.25">
      <c r="C43"/>
      <c r="D43"/>
      <c r="E43"/>
      <c r="F43"/>
      <c r="G43"/>
      <c r="H43"/>
      <c r="I43"/>
      <c r="J43"/>
      <c r="K43"/>
      <c r="L43"/>
      <c r="M43"/>
    </row>
  </sheetData>
  <mergeCells count="15">
    <mergeCell ref="B6:M6"/>
    <mergeCell ref="C1:M1"/>
    <mergeCell ref="C2:M2"/>
    <mergeCell ref="C3:M3"/>
    <mergeCell ref="E4:G4"/>
    <mergeCell ref="B5:M5"/>
    <mergeCell ref="C36:D36"/>
    <mergeCell ref="E36:M36"/>
    <mergeCell ref="A38:M38"/>
    <mergeCell ref="B7:M7"/>
    <mergeCell ref="B8:M8"/>
    <mergeCell ref="B9:M9"/>
    <mergeCell ref="C23:M23"/>
    <mergeCell ref="C28:M28"/>
    <mergeCell ref="C32:M32"/>
  </mergeCells>
  <printOptions horizontalCentered="1"/>
  <pageMargins left="0.35433070866141736" right="0.35433070866141736" top="0.74803149606299213" bottom="0"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8DDE6-CF25-4747-99DE-EE8FEDEDFA49}">
  <sheetPr>
    <tabColor rgb="FFFFC000"/>
  </sheetPr>
  <dimension ref="A7:K48"/>
  <sheetViews>
    <sheetView topLeftCell="A14" zoomScaleNormal="100" workbookViewId="0">
      <selection activeCell="I38" sqref="I38"/>
    </sheetView>
  </sheetViews>
  <sheetFormatPr baseColWidth="10" defaultRowHeight="15.75" x14ac:dyDescent="0.25"/>
  <cols>
    <col min="1" max="1" width="5.85546875" style="237" customWidth="1"/>
    <col min="2" max="2" width="44.7109375" bestFit="1" customWidth="1"/>
    <col min="3" max="3" width="15.7109375" customWidth="1"/>
    <col min="4" max="4" width="19" customWidth="1"/>
    <col min="5" max="5" width="16.42578125" customWidth="1"/>
    <col min="6" max="6" width="18.5703125" customWidth="1"/>
    <col min="7" max="7" width="15.140625" bestFit="1" customWidth="1"/>
    <col min="8" max="8" width="14.140625" bestFit="1" customWidth="1"/>
  </cols>
  <sheetData>
    <row r="7" spans="1:11" ht="18" x14ac:dyDescent="0.25">
      <c r="A7" s="345"/>
      <c r="B7" s="345"/>
      <c r="C7" s="345"/>
      <c r="D7" s="345"/>
      <c r="E7" s="345"/>
      <c r="F7" s="345"/>
      <c r="G7" s="165"/>
      <c r="H7" s="165"/>
      <c r="I7" s="165"/>
      <c r="J7" s="165"/>
      <c r="K7" s="165"/>
    </row>
    <row r="8" spans="1:11" ht="18" x14ac:dyDescent="0.25">
      <c r="A8" s="346"/>
      <c r="B8" s="346"/>
      <c r="C8" s="346"/>
      <c r="D8" s="346"/>
      <c r="E8" s="346"/>
      <c r="F8" s="346"/>
      <c r="G8" s="166"/>
      <c r="H8" s="166"/>
      <c r="I8" s="166"/>
      <c r="J8" s="166"/>
      <c r="K8" s="166"/>
    </row>
    <row r="9" spans="1:11" ht="15" x14ac:dyDescent="0.25">
      <c r="A9" s="363" t="s">
        <v>118</v>
      </c>
      <c r="B9" s="363"/>
      <c r="C9" s="363"/>
      <c r="D9" s="363"/>
      <c r="E9" s="363"/>
      <c r="F9" s="363"/>
      <c r="G9" s="167"/>
    </row>
    <row r="10" spans="1:11" ht="15" x14ac:dyDescent="0.25">
      <c r="A10" s="364" t="s">
        <v>119</v>
      </c>
      <c r="B10" s="364"/>
      <c r="C10" s="364"/>
      <c r="D10" s="364"/>
      <c r="E10" s="364"/>
      <c r="F10" s="364"/>
      <c r="G10" s="167"/>
    </row>
    <row r="11" spans="1:11" ht="15" x14ac:dyDescent="0.25">
      <c r="A11" s="363" t="s">
        <v>120</v>
      </c>
      <c r="B11" s="363"/>
      <c r="C11" s="363"/>
      <c r="D11" s="363"/>
      <c r="E11" s="363"/>
      <c r="F11" s="363"/>
      <c r="G11" s="168"/>
    </row>
    <row r="12" spans="1:11" ht="15" x14ac:dyDescent="0.25">
      <c r="A12" s="354" t="s">
        <v>121</v>
      </c>
      <c r="B12" s="354"/>
      <c r="C12" s="354"/>
      <c r="D12" s="354"/>
      <c r="E12" s="354"/>
      <c r="F12" s="354"/>
      <c r="G12" s="169"/>
    </row>
    <row r="13" spans="1:11" ht="15" x14ac:dyDescent="0.25">
      <c r="A13" s="354" t="s">
        <v>122</v>
      </c>
      <c r="B13" s="354"/>
      <c r="C13" s="354"/>
      <c r="D13" s="354"/>
      <c r="E13" s="354"/>
      <c r="F13" s="354"/>
      <c r="G13" s="169"/>
    </row>
    <row r="14" spans="1:11" ht="35.25" customHeight="1" thickBot="1" x14ac:dyDescent="0.3">
      <c r="A14" s="355" t="s">
        <v>123</v>
      </c>
      <c r="B14" s="355"/>
      <c r="C14" s="170" t="s">
        <v>124</v>
      </c>
      <c r="D14" s="170" t="s">
        <v>125</v>
      </c>
      <c r="E14" s="170" t="s">
        <v>126</v>
      </c>
      <c r="F14" s="170" t="s">
        <v>127</v>
      </c>
    </row>
    <row r="15" spans="1:11" ht="20.100000000000001" customHeight="1" thickBot="1" x14ac:dyDescent="0.3">
      <c r="A15" s="171">
        <v>1</v>
      </c>
      <c r="B15" s="172" t="s">
        <v>128</v>
      </c>
      <c r="C15" s="173">
        <f>+C16+C18+C19+C17</f>
        <v>677340411</v>
      </c>
      <c r="D15" s="173">
        <f>+SUM(D16:D19)+D21+D22</f>
        <v>422075276.63999999</v>
      </c>
      <c r="E15" s="174">
        <f t="shared" ref="E15:E30" si="0">+D15/C15</f>
        <v>0.6231361214915021</v>
      </c>
      <c r="F15" s="175">
        <f>SUM(F16:F19)+F21+F22</f>
        <v>255265134.36000001</v>
      </c>
    </row>
    <row r="16" spans="1:11" ht="20.100000000000001" customHeight="1" x14ac:dyDescent="0.25">
      <c r="A16" s="356" t="s">
        <v>129</v>
      </c>
      <c r="B16" s="176" t="s">
        <v>130</v>
      </c>
      <c r="C16" s="177">
        <v>30610807</v>
      </c>
      <c r="D16" s="177">
        <v>11706660</v>
      </c>
      <c r="E16" s="178">
        <f>+D16/C16</f>
        <v>0.38243552350645316</v>
      </c>
      <c r="F16" s="179">
        <f>+C16-D16</f>
        <v>18904147</v>
      </c>
      <c r="G16" s="180"/>
    </row>
    <row r="17" spans="1:8" ht="20.100000000000001" customHeight="1" x14ac:dyDescent="0.25">
      <c r="A17" s="357"/>
      <c r="B17" s="181" t="s">
        <v>131</v>
      </c>
      <c r="C17" s="182">
        <v>220429604</v>
      </c>
      <c r="D17" s="182">
        <v>128583935.69</v>
      </c>
      <c r="E17" s="178">
        <f>+D17/C17</f>
        <v>0.58333333343918725</v>
      </c>
      <c r="F17" s="183">
        <f>+C17-D17</f>
        <v>91845668.310000002</v>
      </c>
      <c r="G17" s="111"/>
    </row>
    <row r="18" spans="1:8" ht="20.100000000000001" customHeight="1" x14ac:dyDescent="0.25">
      <c r="A18" s="184" t="s">
        <v>132</v>
      </c>
      <c r="B18" s="181" t="s">
        <v>133</v>
      </c>
      <c r="C18" s="182">
        <v>150300000</v>
      </c>
      <c r="D18" s="182">
        <v>100027470.95</v>
      </c>
      <c r="E18" s="185">
        <f t="shared" si="0"/>
        <v>0.6655187687957419</v>
      </c>
      <c r="F18" s="183">
        <f>+C18-D18</f>
        <v>50272529.049999997</v>
      </c>
      <c r="G18" s="111"/>
    </row>
    <row r="19" spans="1:8" ht="20.100000000000001" customHeight="1" thickBot="1" x14ac:dyDescent="0.3">
      <c r="A19" s="186">
        <v>1.5</v>
      </c>
      <c r="B19" s="187" t="s">
        <v>134</v>
      </c>
      <c r="C19" s="188">
        <v>276000000</v>
      </c>
      <c r="D19" s="188">
        <v>148303681</v>
      </c>
      <c r="E19" s="189">
        <f t="shared" si="0"/>
        <v>0.53733217753623186</v>
      </c>
      <c r="F19" s="190">
        <f t="shared" ref="F19:F22" si="1">+C19-D19</f>
        <v>127696319</v>
      </c>
      <c r="G19" s="111"/>
    </row>
    <row r="20" spans="1:8" ht="20.100000000000001" customHeight="1" thickBot="1" x14ac:dyDescent="0.3">
      <c r="A20" s="191">
        <v>3</v>
      </c>
      <c r="B20" s="172" t="s">
        <v>135</v>
      </c>
      <c r="C20" s="192"/>
      <c r="D20" s="192"/>
      <c r="E20" s="193"/>
      <c r="F20" s="194"/>
      <c r="G20" s="195"/>
    </row>
    <row r="21" spans="1:8" ht="20.100000000000001" customHeight="1" x14ac:dyDescent="0.25">
      <c r="A21" s="196">
        <v>3.1</v>
      </c>
      <c r="B21" s="176" t="s">
        <v>136</v>
      </c>
      <c r="C21" s="177">
        <v>0</v>
      </c>
      <c r="D21" s="177">
        <v>28460988</v>
      </c>
      <c r="E21" s="178"/>
      <c r="F21" s="179">
        <f t="shared" si="1"/>
        <v>-28460988</v>
      </c>
      <c r="G21" s="195"/>
    </row>
    <row r="22" spans="1:8" ht="20.100000000000001" customHeight="1" thickBot="1" x14ac:dyDescent="0.3">
      <c r="A22" s="197">
        <v>3.2</v>
      </c>
      <c r="B22" s="198" t="s">
        <v>137</v>
      </c>
      <c r="C22" s="199"/>
      <c r="D22" s="199">
        <v>4992541</v>
      </c>
      <c r="E22" s="200"/>
      <c r="F22" s="201">
        <f t="shared" si="1"/>
        <v>-4992541</v>
      </c>
    </row>
    <row r="23" spans="1:8" s="205" customFormat="1" ht="20.100000000000001" customHeight="1" thickBot="1" x14ac:dyDescent="0.3">
      <c r="A23" s="358" t="s">
        <v>138</v>
      </c>
      <c r="B23" s="359"/>
      <c r="C23" s="202" t="s">
        <v>139</v>
      </c>
      <c r="D23" s="202" t="s">
        <v>140</v>
      </c>
      <c r="E23" s="203"/>
      <c r="F23" s="204"/>
      <c r="H23" s="206"/>
    </row>
    <row r="24" spans="1:8" ht="20.100000000000001" customHeight="1" thickBot="1" x14ac:dyDescent="0.3">
      <c r="A24" s="207">
        <v>2</v>
      </c>
      <c r="B24" s="208" t="s">
        <v>141</v>
      </c>
      <c r="C24" s="209">
        <f>SUM(C25:C30)</f>
        <v>677340411</v>
      </c>
      <c r="D24" s="209">
        <f>SUM(D25:D30)+D32+D33</f>
        <v>422075276.94999999</v>
      </c>
      <c r="E24" s="210">
        <f>+D24/C24</f>
        <v>0.62313612194917456</v>
      </c>
      <c r="F24" s="211">
        <f>SUM(F25:F30)+F32+F33</f>
        <v>255265134.05000001</v>
      </c>
      <c r="G24" s="195"/>
    </row>
    <row r="25" spans="1:8" ht="20.100000000000001" customHeight="1" x14ac:dyDescent="0.25">
      <c r="A25" s="212">
        <v>2.1</v>
      </c>
      <c r="B25" s="213" t="s">
        <v>142</v>
      </c>
      <c r="C25" s="182">
        <v>214582617</v>
      </c>
      <c r="D25" s="182">
        <v>100458789</v>
      </c>
      <c r="E25" s="185">
        <f t="shared" si="0"/>
        <v>0.4681590261339762</v>
      </c>
      <c r="F25" s="183">
        <f t="shared" ref="F25:F30" si="2">+C25-D25</f>
        <v>114123828</v>
      </c>
      <c r="G25" s="195"/>
    </row>
    <row r="26" spans="1:8" ht="20.100000000000001" customHeight="1" x14ac:dyDescent="0.25">
      <c r="A26" s="214">
        <v>2.2000000000000002</v>
      </c>
      <c r="B26" s="213" t="s">
        <v>143</v>
      </c>
      <c r="C26" s="182">
        <v>264586594</v>
      </c>
      <c r="D26" s="182">
        <v>184957970</v>
      </c>
      <c r="E26" s="185">
        <f t="shared" si="0"/>
        <v>0.69904513000382773</v>
      </c>
      <c r="F26" s="183">
        <f t="shared" si="2"/>
        <v>79628624</v>
      </c>
      <c r="G26" s="195"/>
    </row>
    <row r="27" spans="1:8" ht="20.100000000000001" customHeight="1" x14ac:dyDescent="0.25">
      <c r="A27" s="214">
        <v>2.2999999999999998</v>
      </c>
      <c r="B27" s="213" t="s">
        <v>144</v>
      </c>
      <c r="C27" s="182">
        <v>27721200</v>
      </c>
      <c r="D27" s="182">
        <v>13012931</v>
      </c>
      <c r="E27" s="185">
        <f t="shared" si="0"/>
        <v>0.46942163398409881</v>
      </c>
      <c r="F27" s="183">
        <f t="shared" si="2"/>
        <v>14708269</v>
      </c>
      <c r="G27" s="195"/>
    </row>
    <row r="28" spans="1:8" ht="20.100000000000001" customHeight="1" x14ac:dyDescent="0.25">
      <c r="A28" s="214">
        <v>2.4</v>
      </c>
      <c r="B28" s="213" t="s">
        <v>145</v>
      </c>
      <c r="C28" s="182">
        <v>3150000</v>
      </c>
      <c r="D28" s="182">
        <v>1844672</v>
      </c>
      <c r="E28" s="185">
        <f t="shared" si="0"/>
        <v>0.58561015873015876</v>
      </c>
      <c r="F28" s="183">
        <f t="shared" si="2"/>
        <v>1305328</v>
      </c>
      <c r="G28" s="195"/>
      <c r="H28" s="195"/>
    </row>
    <row r="29" spans="1:8" x14ac:dyDescent="0.25">
      <c r="A29" s="214">
        <v>2.6</v>
      </c>
      <c r="B29" s="213" t="s">
        <v>146</v>
      </c>
      <c r="C29" s="182">
        <v>16500000</v>
      </c>
      <c r="D29" s="182">
        <v>1640479</v>
      </c>
      <c r="E29" s="185">
        <f t="shared" si="0"/>
        <v>9.942296969696969E-2</v>
      </c>
      <c r="F29" s="183">
        <f t="shared" si="2"/>
        <v>14859521</v>
      </c>
      <c r="G29" s="195"/>
    </row>
    <row r="30" spans="1:8" ht="20.100000000000001" customHeight="1" thickBot="1" x14ac:dyDescent="0.3">
      <c r="A30" s="215">
        <v>2.7</v>
      </c>
      <c r="B30" s="216" t="s">
        <v>147</v>
      </c>
      <c r="C30" s="188">
        <v>150800000</v>
      </c>
      <c r="D30" s="188"/>
      <c r="E30" s="189">
        <f t="shared" si="0"/>
        <v>0</v>
      </c>
      <c r="F30" s="190">
        <f t="shared" si="2"/>
        <v>150800000</v>
      </c>
    </row>
    <row r="31" spans="1:8" ht="20.100000000000001" customHeight="1" thickBot="1" x14ac:dyDescent="0.3">
      <c r="A31" s="217">
        <v>4</v>
      </c>
      <c r="B31" s="218" t="s">
        <v>135</v>
      </c>
      <c r="C31" s="219">
        <f>+C32+C33</f>
        <v>0</v>
      </c>
      <c r="D31" s="219"/>
      <c r="E31" s="220"/>
      <c r="F31" s="221"/>
      <c r="G31" s="195"/>
    </row>
    <row r="32" spans="1:8" ht="20.100000000000001" customHeight="1" x14ac:dyDescent="0.25">
      <c r="A32" s="212">
        <v>4.0999999999999996</v>
      </c>
      <c r="B32" s="222" t="s">
        <v>148</v>
      </c>
      <c r="C32" s="223"/>
      <c r="D32" s="223">
        <v>27840675</v>
      </c>
      <c r="E32" s="224"/>
      <c r="F32" s="225">
        <f t="shared" ref="F32:F33" si="3">+C32-D32</f>
        <v>-27840675</v>
      </c>
    </row>
    <row r="33" spans="1:7" ht="20.100000000000001" customHeight="1" thickBot="1" x14ac:dyDescent="0.3">
      <c r="A33" s="226">
        <v>4.2</v>
      </c>
      <c r="B33" s="227" t="s">
        <v>149</v>
      </c>
      <c r="C33" s="228"/>
      <c r="D33" s="228">
        <v>92319760.950000003</v>
      </c>
      <c r="E33" s="229"/>
      <c r="F33" s="230">
        <f t="shared" si="3"/>
        <v>-92319760.950000003</v>
      </c>
    </row>
    <row r="34" spans="1:7" ht="20.100000000000001" customHeight="1" thickBot="1" x14ac:dyDescent="0.3">
      <c r="A34" s="231"/>
      <c r="B34" s="232" t="s">
        <v>150</v>
      </c>
      <c r="C34" s="233">
        <f>SUM(C15-C24)</f>
        <v>0</v>
      </c>
      <c r="D34" s="234">
        <f>+D15-D24</f>
        <v>-0.31000000238418579</v>
      </c>
      <c r="E34" s="235">
        <f>+E15-E24</f>
        <v>-4.5767245548944402E-10</v>
      </c>
      <c r="F34" s="236">
        <f>+F15-F24</f>
        <v>0.31000000238418579</v>
      </c>
    </row>
    <row r="35" spans="1:7" ht="20.100000000000001" customHeight="1" thickBot="1" x14ac:dyDescent="0.3">
      <c r="B35" s="360" t="s">
        <v>151</v>
      </c>
      <c r="C35" s="361"/>
      <c r="D35" s="361"/>
      <c r="E35" s="361"/>
      <c r="F35" s="362"/>
    </row>
    <row r="36" spans="1:7" ht="20.100000000000001" customHeight="1" x14ac:dyDescent="0.25">
      <c r="B36" s="238"/>
      <c r="C36" s="238"/>
      <c r="D36" s="238"/>
      <c r="E36" s="238"/>
      <c r="F36" s="238"/>
    </row>
    <row r="37" spans="1:7" ht="20.100000000000001" customHeight="1" x14ac:dyDescent="0.25">
      <c r="B37" s="238"/>
      <c r="C37" s="238"/>
      <c r="D37" s="238"/>
      <c r="E37" s="238"/>
      <c r="F37" s="238"/>
    </row>
    <row r="38" spans="1:7" ht="30.75" customHeight="1" x14ac:dyDescent="0.25">
      <c r="C38" s="239"/>
      <c r="D38" s="239"/>
      <c r="E38" s="195"/>
    </row>
    <row r="39" spans="1:7" ht="39.75" customHeight="1" x14ac:dyDescent="0.25">
      <c r="A39" s="334" t="s">
        <v>152</v>
      </c>
      <c r="B39" s="334"/>
      <c r="C39" s="334"/>
      <c r="D39" s="334"/>
      <c r="E39" s="334"/>
      <c r="F39" s="334"/>
      <c r="G39" s="57"/>
    </row>
    <row r="40" spans="1:7" ht="30" customHeight="1" x14ac:dyDescent="0.25">
      <c r="A40" s="334"/>
      <c r="B40" s="334"/>
      <c r="C40" s="334"/>
      <c r="D40" s="334"/>
      <c r="E40" s="334"/>
      <c r="F40" s="334"/>
      <c r="G40" s="195"/>
    </row>
    <row r="41" spans="1:7" ht="17.25" x14ac:dyDescent="0.3">
      <c r="B41" s="33"/>
      <c r="C41" s="34"/>
      <c r="D41" s="35"/>
      <c r="E41" s="35"/>
      <c r="F41" s="90"/>
    </row>
    <row r="42" spans="1:7" ht="17.25" x14ac:dyDescent="0.3">
      <c r="B42" s="33"/>
      <c r="C42" s="350" t="s">
        <v>153</v>
      </c>
      <c r="D42" s="350"/>
      <c r="E42" s="35"/>
      <c r="F42" s="90"/>
    </row>
    <row r="43" spans="1:7" ht="30" customHeight="1" x14ac:dyDescent="0.25">
      <c r="A43" s="351" t="s">
        <v>154</v>
      </c>
      <c r="B43" s="351"/>
      <c r="C43" s="351"/>
      <c r="D43" s="351"/>
      <c r="E43" s="351"/>
      <c r="F43" s="351"/>
    </row>
    <row r="44" spans="1:7" ht="17.25" x14ac:dyDescent="0.3">
      <c r="B44" s="33"/>
      <c r="C44" s="36"/>
      <c r="D44" s="37"/>
      <c r="E44" s="138"/>
      <c r="F44" s="91"/>
    </row>
    <row r="45" spans="1:7" ht="17.25" x14ac:dyDescent="0.3">
      <c r="A45" s="240"/>
      <c r="B45" s="241"/>
      <c r="C45" s="36"/>
      <c r="D45" s="139"/>
      <c r="E45" s="242"/>
      <c r="F45" s="243"/>
    </row>
    <row r="46" spans="1:7" ht="42" customHeight="1" x14ac:dyDescent="0.25">
      <c r="A46" s="352" t="s">
        <v>155</v>
      </c>
      <c r="B46" s="352"/>
      <c r="C46" s="352"/>
      <c r="D46" s="353" t="s">
        <v>156</v>
      </c>
      <c r="E46" s="353"/>
      <c r="F46" s="353"/>
    </row>
    <row r="47" spans="1:7" ht="18.75" x14ac:dyDescent="0.25">
      <c r="B47" s="92"/>
      <c r="C47" s="92"/>
      <c r="D47" s="92"/>
      <c r="E47" s="92"/>
      <c r="F47" s="92"/>
    </row>
    <row r="48" spans="1:7" ht="15" customHeight="1" x14ac:dyDescent="0.25"/>
  </sheetData>
  <mergeCells count="17">
    <mergeCell ref="A39:F39"/>
    <mergeCell ref="A7:F7"/>
    <mergeCell ref="A8:F8"/>
    <mergeCell ref="A9:F9"/>
    <mergeCell ref="A10:F10"/>
    <mergeCell ref="A11:F11"/>
    <mergeCell ref="A12:F12"/>
    <mergeCell ref="A13:F13"/>
    <mergeCell ref="A14:B14"/>
    <mergeCell ref="A16:A17"/>
    <mergeCell ref="A23:B23"/>
    <mergeCell ref="B35:F35"/>
    <mergeCell ref="A40:F40"/>
    <mergeCell ref="C42:D42"/>
    <mergeCell ref="A43:F43"/>
    <mergeCell ref="A46:C46"/>
    <mergeCell ref="D46:F46"/>
  </mergeCells>
  <pageMargins left="0.59055118110236227" right="0.51181102362204722" top="0" bottom="0" header="0.31496062992125984" footer="0.19685039370078741"/>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E713-ED78-4F91-8DDA-C62BD6948CB8}">
  <sheetPr>
    <tabColor rgb="FF00B0F0"/>
  </sheetPr>
  <dimension ref="A4:K343"/>
  <sheetViews>
    <sheetView tabSelected="1" topLeftCell="A34" zoomScaleNormal="100" workbookViewId="0">
      <selection activeCell="L175" sqref="L175"/>
    </sheetView>
  </sheetViews>
  <sheetFormatPr baseColWidth="10" defaultRowHeight="15.75" x14ac:dyDescent="0.25"/>
  <cols>
    <col min="1" max="1" width="15.28515625" style="245" customWidth="1"/>
    <col min="2" max="2" width="11.7109375" style="245" customWidth="1"/>
    <col min="3" max="3" width="12.42578125" style="245" customWidth="1"/>
    <col min="4" max="4" width="11.7109375" style="245" customWidth="1"/>
    <col min="5" max="5" width="12.28515625" style="245" customWidth="1"/>
    <col min="6" max="6" width="11.7109375" style="245" customWidth="1"/>
    <col min="7" max="7" width="20.7109375" style="246" customWidth="1"/>
    <col min="8" max="8" width="15.28515625" style="245" customWidth="1"/>
    <col min="9" max="9" width="20.7109375" style="245" customWidth="1"/>
    <col min="11" max="11" width="12.5703125" bestFit="1" customWidth="1"/>
  </cols>
  <sheetData>
    <row r="4" spans="1:9" ht="24" customHeight="1" x14ac:dyDescent="0.25">
      <c r="A4" s="143"/>
      <c r="B4" s="143"/>
      <c r="C4" s="143"/>
      <c r="D4" s="143"/>
      <c r="E4" s="143"/>
      <c r="F4" s="143"/>
      <c r="G4" s="143"/>
      <c r="H4" s="143"/>
      <c r="I4" s="143"/>
    </row>
    <row r="6" spans="1:9" x14ac:dyDescent="0.25">
      <c r="A6" s="409" t="s">
        <v>157</v>
      </c>
      <c r="B6" s="409"/>
      <c r="C6" s="409"/>
      <c r="D6" s="409"/>
      <c r="E6" s="409"/>
      <c r="F6" s="409"/>
      <c r="G6" s="409"/>
      <c r="H6" s="409"/>
      <c r="I6" s="409"/>
    </row>
    <row r="7" spans="1:9" x14ac:dyDescent="0.25">
      <c r="A7" s="244" t="s">
        <v>158</v>
      </c>
    </row>
    <row r="9" spans="1:9" ht="78" customHeight="1" x14ac:dyDescent="0.25">
      <c r="A9" s="410" t="s">
        <v>159</v>
      </c>
      <c r="B9" s="411"/>
      <c r="C9" s="411"/>
      <c r="D9" s="411"/>
      <c r="E9" s="411"/>
      <c r="F9" s="411"/>
      <c r="G9" s="411"/>
      <c r="H9" s="411"/>
      <c r="I9" s="411"/>
    </row>
    <row r="11" spans="1:9" ht="39" customHeight="1" x14ac:dyDescent="0.25">
      <c r="A11" s="400" t="s">
        <v>160</v>
      </c>
      <c r="B11" s="397"/>
      <c r="C11" s="397"/>
      <c r="D11" s="397"/>
      <c r="E11" s="397"/>
      <c r="F11" s="397"/>
      <c r="G11" s="397"/>
      <c r="H11" s="397"/>
      <c r="I11" s="397"/>
    </row>
    <row r="13" spans="1:9" x14ac:dyDescent="0.25">
      <c r="A13" s="247" t="s">
        <v>161</v>
      </c>
    </row>
    <row r="14" spans="1:9" ht="15.75" customHeight="1" x14ac:dyDescent="0.25">
      <c r="A14" s="412" t="s">
        <v>162</v>
      </c>
      <c r="B14" s="412"/>
      <c r="C14" s="412"/>
      <c r="D14" s="412"/>
      <c r="E14" s="397" t="s">
        <v>163</v>
      </c>
      <c r="F14" s="397"/>
      <c r="G14" s="397"/>
      <c r="H14" s="397"/>
      <c r="I14" s="397"/>
    </row>
    <row r="15" spans="1:9" ht="15.75" customHeight="1" x14ac:dyDescent="0.25">
      <c r="A15" s="393" t="s">
        <v>164</v>
      </c>
      <c r="B15" s="393"/>
      <c r="C15" s="393"/>
      <c r="D15" s="393"/>
      <c r="E15" s="397" t="s">
        <v>165</v>
      </c>
      <c r="F15" s="397"/>
      <c r="G15" s="397"/>
      <c r="H15" s="397"/>
      <c r="I15" s="397"/>
    </row>
    <row r="16" spans="1:9" ht="15.75" customHeight="1" x14ac:dyDescent="0.25">
      <c r="A16" s="393" t="s">
        <v>166</v>
      </c>
      <c r="B16" s="393"/>
      <c r="C16" s="393"/>
      <c r="D16" s="393"/>
      <c r="E16" s="397" t="s">
        <v>167</v>
      </c>
      <c r="F16" s="397"/>
      <c r="G16" s="397"/>
      <c r="H16" s="397"/>
      <c r="I16" s="397"/>
    </row>
    <row r="17" spans="1:9" ht="15.75" customHeight="1" x14ac:dyDescent="0.25">
      <c r="A17" s="393" t="s">
        <v>168</v>
      </c>
      <c r="B17" s="393"/>
      <c r="C17" s="393"/>
      <c r="D17" s="393"/>
      <c r="E17" s="397" t="s">
        <v>169</v>
      </c>
      <c r="F17" s="397"/>
      <c r="G17" s="397"/>
      <c r="H17" s="397"/>
      <c r="I17" s="397"/>
    </row>
    <row r="18" spans="1:9" ht="15.75" customHeight="1" x14ac:dyDescent="0.25">
      <c r="A18" s="393" t="s">
        <v>170</v>
      </c>
      <c r="B18" s="393"/>
      <c r="C18" s="393"/>
      <c r="D18" s="393"/>
      <c r="E18" s="397" t="s">
        <v>171</v>
      </c>
      <c r="F18" s="397"/>
      <c r="G18" s="397"/>
      <c r="H18" s="397"/>
      <c r="I18" s="397"/>
    </row>
    <row r="20" spans="1:9" x14ac:dyDescent="0.25">
      <c r="A20" s="248" t="s">
        <v>172</v>
      </c>
    </row>
    <row r="21" spans="1:9" x14ac:dyDescent="0.25">
      <c r="A21" s="248"/>
    </row>
    <row r="22" spans="1:9" ht="42.75" customHeight="1" x14ac:dyDescent="0.25">
      <c r="A22" s="395" t="s">
        <v>173</v>
      </c>
      <c r="B22" s="395"/>
      <c r="C22" s="395"/>
      <c r="D22" s="395"/>
      <c r="E22" s="395"/>
      <c r="F22" s="395"/>
      <c r="G22" s="395"/>
      <c r="H22" s="395"/>
      <c r="I22" s="395"/>
    </row>
    <row r="23" spans="1:9" ht="55.5" customHeight="1" x14ac:dyDescent="0.25">
      <c r="A23" s="395" t="s">
        <v>174</v>
      </c>
      <c r="B23" s="395"/>
      <c r="C23" s="395"/>
      <c r="D23" s="395"/>
      <c r="E23" s="395"/>
      <c r="F23" s="395"/>
      <c r="G23" s="395"/>
      <c r="H23" s="395"/>
      <c r="I23" s="395"/>
    </row>
    <row r="24" spans="1:9" ht="47.25" customHeight="1" x14ac:dyDescent="0.25">
      <c r="A24" s="395" t="s">
        <v>175</v>
      </c>
      <c r="B24" s="395"/>
      <c r="C24" s="395"/>
      <c r="D24" s="395"/>
      <c r="E24" s="395"/>
      <c r="F24" s="395"/>
      <c r="G24" s="395"/>
      <c r="H24" s="395"/>
      <c r="I24" s="395"/>
    </row>
    <row r="25" spans="1:9" ht="32.25" customHeight="1" x14ac:dyDescent="0.25">
      <c r="A25" s="395" t="s">
        <v>176</v>
      </c>
      <c r="B25" s="395"/>
      <c r="C25" s="395"/>
      <c r="D25" s="395"/>
      <c r="E25" s="395"/>
      <c r="F25" s="395"/>
      <c r="G25" s="395"/>
      <c r="H25" s="395"/>
      <c r="I25" s="395"/>
    </row>
    <row r="27" spans="1:9" x14ac:dyDescent="0.25">
      <c r="A27" s="407" t="s">
        <v>177</v>
      </c>
      <c r="B27" s="407"/>
      <c r="C27" s="407"/>
      <c r="D27" s="407"/>
      <c r="E27" s="407"/>
      <c r="F27" s="407"/>
      <c r="G27" s="407"/>
      <c r="H27" s="407"/>
      <c r="I27" s="407"/>
    </row>
    <row r="28" spans="1:9" ht="39" customHeight="1" x14ac:dyDescent="0.25">
      <c r="A28" s="395" t="s">
        <v>178</v>
      </c>
      <c r="B28" s="395"/>
      <c r="C28" s="395"/>
      <c r="D28" s="395"/>
      <c r="E28" s="395"/>
      <c r="F28" s="395"/>
      <c r="G28" s="395"/>
      <c r="H28" s="395"/>
      <c r="I28" s="395"/>
    </row>
    <row r="29" spans="1:9" x14ac:dyDescent="0.25">
      <c r="A29" s="249"/>
      <c r="B29" s="250"/>
      <c r="C29" s="250"/>
      <c r="D29" s="250"/>
      <c r="E29" s="250"/>
      <c r="F29" s="250"/>
      <c r="G29" s="251"/>
      <c r="H29" s="250"/>
      <c r="I29" s="250"/>
    </row>
    <row r="30" spans="1:9" x14ac:dyDescent="0.25">
      <c r="A30" s="407" t="s">
        <v>179</v>
      </c>
      <c r="B30" s="407"/>
      <c r="C30" s="407"/>
      <c r="D30" s="407"/>
      <c r="E30" s="407"/>
      <c r="F30" s="407"/>
      <c r="G30" s="407"/>
      <c r="H30" s="407"/>
      <c r="I30" s="407"/>
    </row>
    <row r="31" spans="1:9" ht="57" customHeight="1" x14ac:dyDescent="0.25">
      <c r="A31" s="395" t="s">
        <v>180</v>
      </c>
      <c r="B31" s="395"/>
      <c r="C31" s="395"/>
      <c r="D31" s="395"/>
      <c r="E31" s="395"/>
      <c r="F31" s="395"/>
      <c r="G31" s="395"/>
      <c r="H31" s="395"/>
      <c r="I31" s="395"/>
    </row>
    <row r="32" spans="1:9" ht="41.25" customHeight="1" x14ac:dyDescent="0.25">
      <c r="A32" s="395" t="s">
        <v>181</v>
      </c>
      <c r="B32" s="395"/>
      <c r="C32" s="395"/>
      <c r="D32" s="395"/>
      <c r="E32" s="395"/>
      <c r="F32" s="395"/>
      <c r="G32" s="395"/>
      <c r="H32" s="395"/>
      <c r="I32" s="395"/>
    </row>
    <row r="33" spans="1:9" x14ac:dyDescent="0.25">
      <c r="A33" s="249"/>
      <c r="B33" s="250"/>
      <c r="C33" s="250"/>
      <c r="D33" s="250"/>
      <c r="E33" s="250"/>
      <c r="F33" s="250"/>
      <c r="G33" s="251"/>
      <c r="H33" s="250"/>
      <c r="I33" s="250"/>
    </row>
    <row r="34" spans="1:9" x14ac:dyDescent="0.25">
      <c r="A34" s="249"/>
      <c r="B34" s="250"/>
      <c r="C34" s="250"/>
      <c r="D34" s="250"/>
      <c r="E34" s="250"/>
      <c r="F34" s="250"/>
      <c r="G34" s="251"/>
      <c r="H34" s="250"/>
      <c r="I34" s="250"/>
    </row>
    <row r="35" spans="1:9" ht="15.75" customHeight="1" x14ac:dyDescent="0.25">
      <c r="A35" s="407" t="s">
        <v>182</v>
      </c>
      <c r="B35" s="407"/>
      <c r="C35" s="407"/>
      <c r="D35" s="407"/>
      <c r="E35" s="407"/>
      <c r="F35" s="407"/>
      <c r="G35" s="407"/>
      <c r="H35" s="407"/>
      <c r="I35" s="407"/>
    </row>
    <row r="36" spans="1:9" ht="44.25" customHeight="1" x14ac:dyDescent="0.25">
      <c r="A36" s="395" t="s">
        <v>183</v>
      </c>
      <c r="B36" s="395"/>
      <c r="C36" s="395"/>
      <c r="D36" s="395"/>
      <c r="E36" s="395"/>
      <c r="F36" s="395"/>
      <c r="G36" s="395"/>
      <c r="H36" s="395"/>
      <c r="I36" s="395"/>
    </row>
    <row r="37" spans="1:9" ht="43.5" customHeight="1" x14ac:dyDescent="0.25">
      <c r="A37" s="395" t="s">
        <v>184</v>
      </c>
      <c r="B37" s="395"/>
      <c r="C37" s="395"/>
      <c r="D37" s="395"/>
      <c r="E37" s="395"/>
      <c r="F37" s="395"/>
      <c r="G37" s="395"/>
      <c r="H37" s="395"/>
      <c r="I37" s="395"/>
    </row>
    <row r="38" spans="1:9" ht="41.25" customHeight="1" x14ac:dyDescent="0.25">
      <c r="A38" s="395" t="s">
        <v>185</v>
      </c>
      <c r="B38" s="395"/>
      <c r="C38" s="395"/>
      <c r="D38" s="395"/>
      <c r="E38" s="395"/>
      <c r="F38" s="395"/>
      <c r="G38" s="395"/>
      <c r="H38" s="395"/>
      <c r="I38" s="395"/>
    </row>
    <row r="39" spans="1:9" ht="26.25" customHeight="1" x14ac:dyDescent="0.25">
      <c r="A39" s="395" t="s">
        <v>186</v>
      </c>
      <c r="B39" s="395"/>
      <c r="C39" s="395"/>
      <c r="D39" s="395"/>
      <c r="E39" s="395"/>
      <c r="F39" s="395"/>
      <c r="G39" s="395"/>
      <c r="H39" s="395"/>
      <c r="I39" s="395"/>
    </row>
    <row r="40" spans="1:9" ht="34.5" customHeight="1" x14ac:dyDescent="0.25">
      <c r="A40" s="395" t="s">
        <v>187</v>
      </c>
      <c r="B40" s="395"/>
      <c r="C40" s="395"/>
      <c r="D40" s="395"/>
      <c r="E40" s="395"/>
      <c r="F40" s="395"/>
      <c r="G40" s="395"/>
      <c r="H40" s="395"/>
      <c r="I40" s="395"/>
    </row>
    <row r="41" spans="1:9" ht="34.5" customHeight="1" x14ac:dyDescent="0.25">
      <c r="A41" s="395" t="s">
        <v>188</v>
      </c>
      <c r="B41" s="395"/>
      <c r="C41" s="395"/>
      <c r="D41" s="395"/>
      <c r="E41" s="395"/>
      <c r="F41" s="395"/>
      <c r="G41" s="395"/>
      <c r="H41" s="395"/>
      <c r="I41" s="395"/>
    </row>
    <row r="42" spans="1:9" ht="34.5" customHeight="1" x14ac:dyDescent="0.25">
      <c r="A42" s="395" t="s">
        <v>189</v>
      </c>
      <c r="B42" s="395"/>
      <c r="C42" s="395"/>
      <c r="D42" s="395"/>
      <c r="E42" s="395"/>
      <c r="F42" s="395"/>
      <c r="G42" s="395"/>
      <c r="H42" s="395"/>
      <c r="I42" s="395"/>
    </row>
    <row r="43" spans="1:9" ht="56.25" customHeight="1" x14ac:dyDescent="0.25">
      <c r="A43" s="395" t="s">
        <v>190</v>
      </c>
      <c r="B43" s="395"/>
      <c r="C43" s="395"/>
      <c r="D43" s="395"/>
      <c r="E43" s="395"/>
      <c r="F43" s="395"/>
      <c r="G43" s="395"/>
      <c r="H43" s="395"/>
      <c r="I43" s="395"/>
    </row>
    <row r="44" spans="1:9" x14ac:dyDescent="0.25">
      <c r="A44" s="252"/>
      <c r="B44" s="250"/>
      <c r="C44" s="250"/>
      <c r="D44" s="250"/>
      <c r="E44" s="250"/>
      <c r="F44" s="250"/>
      <c r="G44" s="251"/>
      <c r="H44" s="250"/>
      <c r="I44" s="250"/>
    </row>
    <row r="45" spans="1:9" ht="51.75" customHeight="1" x14ac:dyDescent="0.25">
      <c r="A45" s="408" t="s">
        <v>191</v>
      </c>
      <c r="B45" s="408"/>
      <c r="C45" s="408"/>
      <c r="D45" s="408"/>
      <c r="E45" s="408"/>
      <c r="F45" s="408"/>
      <c r="G45" s="408"/>
      <c r="H45" s="408"/>
      <c r="I45" s="408"/>
    </row>
    <row r="46" spans="1:9" x14ac:dyDescent="0.25">
      <c r="A46" s="249"/>
      <c r="B46" s="250"/>
      <c r="C46" s="250"/>
      <c r="D46" s="250"/>
      <c r="E46" s="250"/>
      <c r="F46" s="250"/>
      <c r="G46" s="251"/>
      <c r="H46" s="250"/>
      <c r="I46" s="250"/>
    </row>
    <row r="47" spans="1:9" ht="21.75" customHeight="1" x14ac:dyDescent="0.25">
      <c r="A47" s="407" t="s">
        <v>192</v>
      </c>
      <c r="B47" s="407"/>
      <c r="C47" s="407"/>
      <c r="D47" s="407"/>
      <c r="E47" s="407"/>
      <c r="F47" s="407"/>
      <c r="G47" s="407"/>
      <c r="H47" s="407"/>
      <c r="I47" s="407"/>
    </row>
    <row r="48" spans="1:9" ht="31.5" customHeight="1" x14ac:dyDescent="0.25">
      <c r="A48" s="395" t="s">
        <v>193</v>
      </c>
      <c r="B48" s="395"/>
      <c r="C48" s="395"/>
      <c r="D48" s="395"/>
      <c r="E48" s="395"/>
      <c r="F48" s="395"/>
      <c r="G48" s="395"/>
      <c r="H48" s="395"/>
      <c r="I48" s="395"/>
    </row>
    <row r="49" spans="1:9" x14ac:dyDescent="0.25">
      <c r="A49" s="253"/>
      <c r="B49" s="250"/>
      <c r="C49" s="250"/>
      <c r="D49" s="250"/>
      <c r="E49" s="250"/>
      <c r="F49" s="250"/>
      <c r="G49" s="251"/>
      <c r="H49" s="250"/>
      <c r="I49" s="250"/>
    </row>
    <row r="50" spans="1:9" ht="25.5" customHeight="1" x14ac:dyDescent="0.25">
      <c r="A50" s="407" t="s">
        <v>194</v>
      </c>
      <c r="B50" s="407"/>
      <c r="C50" s="407"/>
      <c r="D50" s="407"/>
      <c r="E50" s="407"/>
      <c r="F50" s="407"/>
      <c r="G50" s="407"/>
      <c r="H50" s="407"/>
      <c r="I50" s="407"/>
    </row>
    <row r="51" spans="1:9" ht="36" customHeight="1" x14ac:dyDescent="0.25">
      <c r="A51" s="395" t="s">
        <v>195</v>
      </c>
      <c r="B51" s="395"/>
      <c r="C51" s="395"/>
      <c r="D51" s="395"/>
      <c r="E51" s="395"/>
      <c r="F51" s="395"/>
      <c r="G51" s="395"/>
      <c r="H51" s="395"/>
      <c r="I51" s="395"/>
    </row>
    <row r="52" spans="1:9" x14ac:dyDescent="0.25">
      <c r="A52" s="249"/>
      <c r="B52" s="250"/>
      <c r="C52" s="250"/>
      <c r="D52" s="250"/>
      <c r="E52" s="250"/>
      <c r="F52" s="250"/>
      <c r="G52" s="251"/>
      <c r="H52" s="250"/>
      <c r="I52" s="250"/>
    </row>
    <row r="53" spans="1:9" ht="21" customHeight="1" x14ac:dyDescent="0.25">
      <c r="A53" s="407" t="s">
        <v>196</v>
      </c>
      <c r="B53" s="407"/>
      <c r="C53" s="407"/>
      <c r="D53" s="407"/>
      <c r="E53" s="407"/>
      <c r="F53" s="407"/>
      <c r="G53" s="407"/>
      <c r="H53" s="407"/>
      <c r="I53" s="407"/>
    </row>
    <row r="54" spans="1:9" ht="35.25" customHeight="1" x14ac:dyDescent="0.25">
      <c r="A54" s="395" t="s">
        <v>197</v>
      </c>
      <c r="B54" s="395"/>
      <c r="C54" s="395"/>
      <c r="D54" s="395"/>
      <c r="E54" s="395"/>
      <c r="F54" s="395"/>
      <c r="G54" s="395"/>
      <c r="H54" s="395"/>
      <c r="I54" s="395"/>
    </row>
    <row r="55" spans="1:9" ht="16.5" customHeight="1" x14ac:dyDescent="0.25">
      <c r="A55" s="407" t="s">
        <v>198</v>
      </c>
      <c r="B55" s="407"/>
      <c r="C55" s="407"/>
      <c r="D55" s="407"/>
      <c r="E55" s="407"/>
      <c r="F55" s="407"/>
      <c r="G55" s="407"/>
      <c r="H55" s="407"/>
      <c r="I55" s="407"/>
    </row>
    <row r="56" spans="1:9" ht="39" customHeight="1" x14ac:dyDescent="0.25">
      <c r="A56" s="395" t="s">
        <v>199</v>
      </c>
      <c r="B56" s="395"/>
      <c r="C56" s="395"/>
      <c r="D56" s="395"/>
      <c r="E56" s="395"/>
      <c r="F56" s="395"/>
      <c r="G56" s="395"/>
      <c r="H56" s="395"/>
      <c r="I56" s="395"/>
    </row>
    <row r="57" spans="1:9" ht="27.75" customHeight="1" x14ac:dyDescent="0.25">
      <c r="A57" s="395" t="s">
        <v>200</v>
      </c>
      <c r="B57" s="395"/>
      <c r="C57" s="395"/>
      <c r="D57" s="395"/>
      <c r="E57" s="395"/>
      <c r="F57" s="395"/>
      <c r="G57" s="395"/>
      <c r="H57" s="395"/>
      <c r="I57" s="395"/>
    </row>
    <row r="58" spans="1:9" x14ac:dyDescent="0.25">
      <c r="A58" s="249"/>
      <c r="B58" s="250"/>
      <c r="C58" s="250"/>
      <c r="D58" s="250"/>
      <c r="E58" s="250"/>
      <c r="F58" s="250"/>
      <c r="G58" s="251"/>
      <c r="H58" s="250"/>
      <c r="I58" s="250"/>
    </row>
    <row r="59" spans="1:9" ht="24.75" customHeight="1" x14ac:dyDescent="0.25">
      <c r="A59" s="407" t="s">
        <v>201</v>
      </c>
      <c r="B59" s="407"/>
      <c r="C59" s="407"/>
      <c r="D59" s="407"/>
      <c r="E59" s="407"/>
      <c r="F59" s="407"/>
      <c r="G59" s="407"/>
      <c r="H59" s="407"/>
      <c r="I59" s="407"/>
    </row>
    <row r="60" spans="1:9" x14ac:dyDescent="0.25">
      <c r="A60" s="253"/>
      <c r="B60" s="250"/>
      <c r="C60" s="250"/>
      <c r="D60" s="250"/>
      <c r="E60" s="250"/>
      <c r="F60" s="250"/>
      <c r="G60" s="251"/>
      <c r="H60" s="250"/>
      <c r="I60" s="250"/>
    </row>
    <row r="61" spans="1:9" ht="16.5" customHeight="1" x14ac:dyDescent="0.25">
      <c r="A61" s="407" t="s">
        <v>202</v>
      </c>
      <c r="B61" s="407"/>
      <c r="C61" s="407"/>
      <c r="D61" s="407"/>
      <c r="E61" s="407"/>
      <c r="F61" s="407"/>
      <c r="G61" s="407"/>
      <c r="H61" s="407"/>
      <c r="I61" s="407"/>
    </row>
    <row r="62" spans="1:9" ht="76.5" customHeight="1" x14ac:dyDescent="0.25">
      <c r="A62" s="395" t="s">
        <v>203</v>
      </c>
      <c r="B62" s="395"/>
      <c r="C62" s="395"/>
      <c r="D62" s="395"/>
      <c r="E62" s="395"/>
      <c r="F62" s="395"/>
      <c r="G62" s="395"/>
      <c r="H62" s="395"/>
      <c r="I62" s="395"/>
    </row>
    <row r="63" spans="1:9" x14ac:dyDescent="0.25">
      <c r="A63" s="249"/>
      <c r="B63" s="250"/>
      <c r="C63" s="250"/>
      <c r="D63" s="250"/>
      <c r="E63" s="250"/>
      <c r="F63" s="250"/>
      <c r="G63" s="251"/>
      <c r="H63" s="250"/>
      <c r="I63" s="250"/>
    </row>
    <row r="64" spans="1:9" ht="18" customHeight="1" x14ac:dyDescent="0.25">
      <c r="A64" s="407" t="s">
        <v>204</v>
      </c>
      <c r="B64" s="407"/>
      <c r="C64" s="407"/>
      <c r="D64" s="407"/>
      <c r="E64" s="407"/>
      <c r="F64" s="407"/>
      <c r="G64" s="407"/>
      <c r="H64" s="407"/>
      <c r="I64" s="407"/>
    </row>
    <row r="65" spans="1:9" ht="63" customHeight="1" x14ac:dyDescent="0.25">
      <c r="A65" s="395" t="s">
        <v>205</v>
      </c>
      <c r="B65" s="395"/>
      <c r="C65" s="395"/>
      <c r="D65" s="395"/>
      <c r="E65" s="395"/>
      <c r="F65" s="395"/>
      <c r="G65" s="395"/>
      <c r="H65" s="395"/>
      <c r="I65" s="395"/>
    </row>
    <row r="66" spans="1:9" x14ac:dyDescent="0.25">
      <c r="A66" s="253" t="s">
        <v>8</v>
      </c>
      <c r="B66" s="250"/>
      <c r="C66" s="250"/>
      <c r="D66" s="250"/>
      <c r="E66" s="250"/>
      <c r="F66" s="250"/>
      <c r="G66" s="251"/>
      <c r="H66" s="250"/>
      <c r="I66" s="250"/>
    </row>
    <row r="67" spans="1:9" ht="31.5" customHeight="1" x14ac:dyDescent="0.25">
      <c r="A67" s="407" t="s">
        <v>206</v>
      </c>
      <c r="B67" s="407"/>
      <c r="C67" s="407"/>
      <c r="D67" s="407"/>
      <c r="E67" s="407"/>
      <c r="F67" s="407"/>
      <c r="G67" s="407"/>
      <c r="H67" s="407"/>
      <c r="I67" s="407"/>
    </row>
    <row r="68" spans="1:9" ht="38.25" customHeight="1" x14ac:dyDescent="0.25">
      <c r="A68" s="395" t="s">
        <v>207</v>
      </c>
      <c r="B68" s="395"/>
      <c r="C68" s="395"/>
      <c r="D68" s="395"/>
      <c r="E68" s="395"/>
      <c r="F68" s="395"/>
      <c r="G68" s="395"/>
      <c r="H68" s="395"/>
      <c r="I68" s="395"/>
    </row>
    <row r="69" spans="1:9" x14ac:dyDescent="0.25">
      <c r="A69" s="249"/>
      <c r="B69" s="250"/>
      <c r="C69" s="250"/>
      <c r="D69" s="250"/>
      <c r="E69" s="250"/>
      <c r="F69" s="250"/>
      <c r="G69" s="251"/>
      <c r="H69" s="250"/>
      <c r="I69" s="250"/>
    </row>
    <row r="70" spans="1:9" ht="42" customHeight="1" x14ac:dyDescent="0.25">
      <c r="A70" s="395" t="s">
        <v>208</v>
      </c>
      <c r="B70" s="395"/>
      <c r="C70" s="395"/>
      <c r="D70" s="395"/>
      <c r="E70" s="395"/>
      <c r="F70" s="395"/>
      <c r="G70" s="395"/>
      <c r="H70" s="395"/>
      <c r="I70" s="395"/>
    </row>
    <row r="71" spans="1:9" x14ac:dyDescent="0.25">
      <c r="A71" s="250"/>
      <c r="B71" s="250"/>
      <c r="C71" s="250"/>
      <c r="D71" s="250"/>
      <c r="E71" s="250"/>
      <c r="F71" s="250"/>
      <c r="G71" s="251"/>
      <c r="H71" s="250"/>
      <c r="I71" s="250"/>
    </row>
    <row r="72" spans="1:9" ht="42.75" customHeight="1" x14ac:dyDescent="0.25">
      <c r="A72" s="401" t="s">
        <v>209</v>
      </c>
      <c r="B72" s="401"/>
      <c r="C72" s="401"/>
      <c r="D72" s="401"/>
      <c r="E72" s="401"/>
      <c r="F72" s="401"/>
      <c r="G72" s="401"/>
      <c r="H72" s="401"/>
      <c r="I72" s="401"/>
    </row>
    <row r="73" spans="1:9" x14ac:dyDescent="0.25">
      <c r="A73" s="250"/>
      <c r="B73" s="250"/>
      <c r="C73" s="250"/>
      <c r="D73" s="250"/>
      <c r="E73" s="250"/>
      <c r="F73" s="250"/>
      <c r="G73" s="251"/>
      <c r="H73" s="250"/>
      <c r="I73" s="250"/>
    </row>
    <row r="74" spans="1:9" x14ac:dyDescent="0.25">
      <c r="A74" s="398" t="s">
        <v>210</v>
      </c>
      <c r="B74" s="398"/>
      <c r="C74" s="398"/>
      <c r="D74" s="398"/>
      <c r="E74" s="398"/>
      <c r="F74" s="398"/>
      <c r="G74" s="398"/>
      <c r="H74" s="398"/>
      <c r="I74" s="398"/>
    </row>
    <row r="76" spans="1:9" x14ac:dyDescent="0.25">
      <c r="D76" s="402" t="s">
        <v>211</v>
      </c>
      <c r="E76" s="402"/>
      <c r="F76" s="402"/>
    </row>
    <row r="77" spans="1:9" x14ac:dyDescent="0.25">
      <c r="A77" s="403" t="s">
        <v>212</v>
      </c>
      <c r="B77" s="403"/>
      <c r="D77" s="404" t="s">
        <v>213</v>
      </c>
      <c r="E77" s="404"/>
      <c r="F77" s="404"/>
    </row>
    <row r="78" spans="1:9" x14ac:dyDescent="0.25">
      <c r="A78" s="405" t="s">
        <v>214</v>
      </c>
      <c r="B78" s="405"/>
      <c r="D78" s="406" t="s">
        <v>215</v>
      </c>
      <c r="E78" s="406"/>
      <c r="F78" s="406"/>
    </row>
    <row r="79" spans="1:9" x14ac:dyDescent="0.25">
      <c r="A79" s="254"/>
      <c r="B79" s="254"/>
      <c r="D79" s="255"/>
      <c r="E79" s="255"/>
      <c r="F79" s="255"/>
    </row>
    <row r="80" spans="1:9" ht="27.75" customHeight="1" x14ac:dyDescent="0.25">
      <c r="A80" s="400" t="s">
        <v>216</v>
      </c>
      <c r="B80" s="400"/>
      <c r="C80" s="400"/>
      <c r="D80" s="400"/>
      <c r="E80" s="400"/>
      <c r="F80" s="400"/>
      <c r="G80" s="400"/>
      <c r="H80" s="400"/>
      <c r="I80" s="400"/>
    </row>
    <row r="82" spans="1:9" x14ac:dyDescent="0.25">
      <c r="A82" s="248" t="s">
        <v>217</v>
      </c>
      <c r="B82" s="248"/>
    </row>
    <row r="83" spans="1:9" ht="31.5" customHeight="1" x14ac:dyDescent="0.25">
      <c r="A83" s="400" t="s">
        <v>218</v>
      </c>
      <c r="B83" s="400"/>
      <c r="C83" s="400"/>
      <c r="D83" s="400"/>
      <c r="E83" s="400"/>
      <c r="F83" s="400"/>
      <c r="G83" s="400"/>
      <c r="H83" s="400"/>
      <c r="I83" s="400"/>
    </row>
    <row r="84" spans="1:9" ht="18" customHeight="1" x14ac:dyDescent="0.25">
      <c r="A84" s="256"/>
      <c r="B84" s="256"/>
      <c r="C84" s="256"/>
      <c r="D84" s="256"/>
      <c r="E84" s="256"/>
      <c r="F84" s="256"/>
      <c r="G84" s="256"/>
      <c r="H84" s="256"/>
      <c r="I84" s="256"/>
    </row>
    <row r="85" spans="1:9" ht="29.25" customHeight="1" x14ac:dyDescent="0.25">
      <c r="A85" s="400" t="s">
        <v>219</v>
      </c>
      <c r="B85" s="400"/>
      <c r="C85" s="400"/>
      <c r="D85" s="400"/>
      <c r="E85" s="400"/>
      <c r="F85" s="400"/>
      <c r="G85" s="400"/>
      <c r="H85" s="400"/>
      <c r="I85" s="400"/>
    </row>
    <row r="87" spans="1:9" x14ac:dyDescent="0.25">
      <c r="A87" s="245" t="s">
        <v>220</v>
      </c>
    </row>
    <row r="89" spans="1:9" x14ac:dyDescent="0.25">
      <c r="A89" s="245" t="s">
        <v>221</v>
      </c>
    </row>
    <row r="91" spans="1:9" ht="28.5" customHeight="1" x14ac:dyDescent="0.25">
      <c r="A91" s="400" t="s">
        <v>222</v>
      </c>
      <c r="B91" s="400"/>
      <c r="C91" s="400"/>
      <c r="D91" s="400"/>
      <c r="E91" s="400"/>
      <c r="F91" s="400"/>
      <c r="G91" s="400"/>
      <c r="H91" s="400"/>
      <c r="I91" s="400"/>
    </row>
    <row r="93" spans="1:9" x14ac:dyDescent="0.25">
      <c r="A93" s="248" t="s">
        <v>223</v>
      </c>
    </row>
    <row r="94" spans="1:9" ht="33.75" customHeight="1" x14ac:dyDescent="0.25">
      <c r="A94" s="400" t="s">
        <v>224</v>
      </c>
      <c r="B94" s="400"/>
      <c r="C94" s="400"/>
      <c r="D94" s="400"/>
      <c r="E94" s="400"/>
      <c r="F94" s="400"/>
      <c r="G94" s="400"/>
      <c r="H94" s="400"/>
      <c r="I94" s="400"/>
    </row>
    <row r="96" spans="1:9" ht="16.5" thickBot="1" x14ac:dyDescent="0.3">
      <c r="A96" s="244" t="s">
        <v>225</v>
      </c>
      <c r="G96" s="257">
        <v>2022</v>
      </c>
      <c r="H96" s="258"/>
      <c r="I96" s="259"/>
    </row>
    <row r="97" spans="1:9" x14ac:dyDescent="0.25">
      <c r="A97" s="393" t="s">
        <v>226</v>
      </c>
      <c r="B97" s="393"/>
      <c r="C97" s="393"/>
      <c r="D97" s="393"/>
      <c r="E97" s="393"/>
      <c r="G97" s="260">
        <v>8697395.4600000009</v>
      </c>
      <c r="H97" s="260"/>
      <c r="I97" s="261"/>
    </row>
    <row r="98" spans="1:9" x14ac:dyDescent="0.25">
      <c r="A98" s="393" t="s">
        <v>227</v>
      </c>
      <c r="B98" s="393"/>
      <c r="C98" s="393"/>
      <c r="D98" s="393"/>
      <c r="E98" s="393"/>
      <c r="G98" s="260">
        <v>256011.68</v>
      </c>
      <c r="H98" s="260"/>
      <c r="I98" s="261"/>
    </row>
    <row r="99" spans="1:9" x14ac:dyDescent="0.25">
      <c r="A99" s="398" t="s">
        <v>228</v>
      </c>
      <c r="B99" s="398"/>
      <c r="C99" s="398"/>
      <c r="D99" s="398"/>
      <c r="E99" s="398"/>
      <c r="G99" s="260">
        <v>7536722.79</v>
      </c>
      <c r="H99" s="260"/>
      <c r="I99" s="261"/>
    </row>
    <row r="100" spans="1:9" x14ac:dyDescent="0.25">
      <c r="A100" s="398" t="s">
        <v>229</v>
      </c>
      <c r="B100" s="398"/>
      <c r="C100" s="398"/>
      <c r="D100" s="398"/>
      <c r="E100" s="398"/>
      <c r="G100" s="260">
        <v>300748.71000000002</v>
      </c>
      <c r="H100" s="260"/>
      <c r="I100" s="261"/>
    </row>
    <row r="101" spans="1:9" x14ac:dyDescent="0.25">
      <c r="A101" s="262" t="s">
        <v>230</v>
      </c>
      <c r="B101" s="262"/>
      <c r="C101" s="262"/>
      <c r="D101" s="262"/>
      <c r="E101" s="262"/>
      <c r="G101" s="260">
        <v>203124651.69</v>
      </c>
      <c r="H101" s="260"/>
      <c r="I101" s="261"/>
    </row>
    <row r="102" spans="1:9" ht="16.5" thickBot="1" x14ac:dyDescent="0.3">
      <c r="A102" s="399" t="s">
        <v>231</v>
      </c>
      <c r="B102" s="399"/>
      <c r="C102" s="399"/>
      <c r="D102" s="399"/>
      <c r="E102" s="399"/>
      <c r="G102" s="263">
        <f>SUM(G97:G101)</f>
        <v>219915530.32999998</v>
      </c>
      <c r="H102" s="264"/>
      <c r="I102" s="264"/>
    </row>
    <row r="103" spans="1:9" ht="16.5" thickTop="1" x14ac:dyDescent="0.25">
      <c r="H103" s="260"/>
      <c r="I103" s="265"/>
    </row>
    <row r="104" spans="1:9" x14ac:dyDescent="0.25">
      <c r="A104" s="399" t="s">
        <v>232</v>
      </c>
      <c r="B104" s="399"/>
      <c r="C104" s="399"/>
      <c r="D104" s="399"/>
      <c r="E104" s="399"/>
      <c r="F104" s="399"/>
    </row>
    <row r="105" spans="1:9" ht="32.25" customHeight="1" x14ac:dyDescent="0.25">
      <c r="A105" s="400" t="s">
        <v>233</v>
      </c>
      <c r="B105" s="400"/>
      <c r="C105" s="400"/>
      <c r="D105" s="400"/>
      <c r="E105" s="400"/>
      <c r="F105" s="400"/>
      <c r="G105" s="400"/>
      <c r="H105" s="400"/>
      <c r="I105" s="400"/>
    </row>
    <row r="106" spans="1:9" x14ac:dyDescent="0.25">
      <c r="H106" s="246"/>
      <c r="I106" s="246"/>
    </row>
    <row r="107" spans="1:9" ht="16.5" thickBot="1" x14ac:dyDescent="0.3">
      <c r="A107" s="248" t="s">
        <v>234</v>
      </c>
      <c r="G107" s="257">
        <v>2022</v>
      </c>
      <c r="H107" s="266"/>
      <c r="I107" s="259"/>
    </row>
    <row r="108" spans="1:9" x14ac:dyDescent="0.25">
      <c r="A108" s="397" t="s">
        <v>235</v>
      </c>
      <c r="B108" s="397"/>
      <c r="C108" s="397"/>
      <c r="D108" s="397"/>
      <c r="E108" s="397"/>
      <c r="G108" s="260">
        <v>150000</v>
      </c>
      <c r="H108" s="260"/>
      <c r="I108" s="261"/>
    </row>
    <row r="109" spans="1:9" x14ac:dyDescent="0.25">
      <c r="A109" s="397" t="s">
        <v>236</v>
      </c>
      <c r="B109" s="397"/>
      <c r="C109" s="397"/>
      <c r="D109" s="397"/>
      <c r="E109" s="397"/>
      <c r="F109" s="397"/>
      <c r="G109" s="260">
        <v>100000</v>
      </c>
      <c r="H109" s="260"/>
      <c r="I109" s="261"/>
    </row>
    <row r="110" spans="1:9" x14ac:dyDescent="0.25">
      <c r="A110" s="397" t="s">
        <v>237</v>
      </c>
      <c r="B110" s="397"/>
      <c r="C110" s="397"/>
      <c r="D110" s="397"/>
      <c r="E110" s="397"/>
      <c r="F110" s="397"/>
      <c r="G110" s="260">
        <v>10000</v>
      </c>
      <c r="H110" s="260"/>
      <c r="I110" s="261"/>
    </row>
    <row r="111" spans="1:9" x14ac:dyDescent="0.25">
      <c r="A111" s="397" t="s">
        <v>238</v>
      </c>
      <c r="B111" s="397"/>
      <c r="C111" s="397"/>
      <c r="D111" s="397"/>
      <c r="E111" s="397"/>
      <c r="F111" s="397"/>
      <c r="G111" s="260">
        <v>25000</v>
      </c>
      <c r="H111" s="260"/>
      <c r="I111" s="261"/>
    </row>
    <row r="112" spans="1:9" ht="16.5" thickBot="1" x14ac:dyDescent="0.3">
      <c r="A112" s="248" t="s">
        <v>239</v>
      </c>
      <c r="G112" s="263">
        <f>SUM(G108:G111)</f>
        <v>285000</v>
      </c>
      <c r="I112" s="267"/>
    </row>
    <row r="113" spans="1:9" ht="16.5" thickTop="1" x14ac:dyDescent="0.25">
      <c r="A113" s="248"/>
      <c r="G113" s="264"/>
      <c r="I113" s="267"/>
    </row>
    <row r="114" spans="1:9" x14ac:dyDescent="0.25">
      <c r="A114" s="248"/>
      <c r="G114" s="264"/>
      <c r="I114" s="267"/>
    </row>
    <row r="115" spans="1:9" x14ac:dyDescent="0.25">
      <c r="A115" s="248"/>
      <c r="B115" s="245" t="s">
        <v>240</v>
      </c>
      <c r="G115" s="264"/>
      <c r="I115" s="267"/>
    </row>
    <row r="116" spans="1:9" x14ac:dyDescent="0.25">
      <c r="A116" s="248"/>
      <c r="G116" s="264"/>
      <c r="I116" s="267"/>
    </row>
    <row r="117" spans="1:9" x14ac:dyDescent="0.25">
      <c r="A117" s="394" t="s">
        <v>241</v>
      </c>
      <c r="B117" s="394"/>
      <c r="C117" s="394"/>
      <c r="D117" s="394"/>
      <c r="E117" s="394"/>
      <c r="F117" s="394"/>
      <c r="G117" s="394"/>
      <c r="H117" s="394"/>
      <c r="I117" s="394"/>
    </row>
    <row r="118" spans="1:9" ht="85.5" customHeight="1" x14ac:dyDescent="0.25">
      <c r="A118" s="395" t="s">
        <v>242</v>
      </c>
      <c r="B118" s="393"/>
      <c r="C118" s="393"/>
      <c r="D118" s="393"/>
      <c r="E118" s="393"/>
      <c r="F118" s="393"/>
      <c r="G118" s="393"/>
      <c r="H118" s="393"/>
      <c r="I118" s="393"/>
    </row>
    <row r="119" spans="1:9" ht="12.75" customHeight="1" x14ac:dyDescent="0.25">
      <c r="A119" s="268"/>
      <c r="B119" s="85"/>
      <c r="C119" s="85"/>
      <c r="D119" s="85"/>
      <c r="E119" s="85"/>
      <c r="F119" s="85"/>
      <c r="G119" s="269"/>
      <c r="H119" s="85"/>
      <c r="I119" s="85"/>
    </row>
    <row r="120" spans="1:9" x14ac:dyDescent="0.25">
      <c r="A120" s="244" t="s">
        <v>243</v>
      </c>
      <c r="B120" s="270"/>
      <c r="C120" s="270"/>
      <c r="D120" s="270"/>
      <c r="E120" s="270"/>
      <c r="F120" s="270"/>
      <c r="G120" s="271">
        <v>2022</v>
      </c>
      <c r="H120" s="272"/>
      <c r="I120" s="273"/>
    </row>
    <row r="121" spans="1:9" x14ac:dyDescent="0.25">
      <c r="A121" s="244" t="s">
        <v>244</v>
      </c>
      <c r="B121" s="270"/>
      <c r="C121" s="270"/>
      <c r="D121" s="270"/>
      <c r="E121" s="270"/>
      <c r="F121" s="270"/>
      <c r="G121" s="274"/>
      <c r="H121" s="270"/>
      <c r="I121" s="275"/>
    </row>
    <row r="122" spans="1:9" x14ac:dyDescent="0.25">
      <c r="A122" s="73" t="s">
        <v>245</v>
      </c>
      <c r="B122" s="73"/>
      <c r="C122" s="73"/>
      <c r="D122" s="73"/>
      <c r="E122" s="73"/>
      <c r="F122" s="276"/>
      <c r="G122" s="274">
        <v>141915</v>
      </c>
      <c r="H122" s="277"/>
      <c r="I122" s="275"/>
    </row>
    <row r="123" spans="1:9" x14ac:dyDescent="0.25">
      <c r="A123" s="73" t="s">
        <v>246</v>
      </c>
      <c r="B123" s="73"/>
      <c r="C123" s="73"/>
      <c r="D123" s="73"/>
      <c r="E123" s="73"/>
      <c r="F123" s="270"/>
      <c r="G123" s="277">
        <v>1417603369</v>
      </c>
      <c r="H123" s="274"/>
      <c r="I123" s="81"/>
    </row>
    <row r="124" spans="1:9" x14ac:dyDescent="0.25">
      <c r="A124" s="73" t="s">
        <v>247</v>
      </c>
      <c r="B124" s="73"/>
      <c r="C124" s="73"/>
      <c r="D124" s="73"/>
      <c r="E124" s="73"/>
      <c r="F124" s="73"/>
      <c r="G124" s="274">
        <v>24620858</v>
      </c>
      <c r="H124" s="274"/>
      <c r="I124" s="275"/>
    </row>
    <row r="125" spans="1:9" x14ac:dyDescent="0.25">
      <c r="A125" s="73" t="s">
        <v>248</v>
      </c>
      <c r="B125" s="73"/>
      <c r="C125" s="73"/>
      <c r="D125" s="73"/>
      <c r="E125" s="73"/>
      <c r="F125" s="270"/>
      <c r="G125" s="274">
        <v>432793094</v>
      </c>
      <c r="H125" s="274"/>
      <c r="I125" s="275"/>
    </row>
    <row r="126" spans="1:9" x14ac:dyDescent="0.25">
      <c r="A126" s="73" t="s">
        <v>249</v>
      </c>
      <c r="B126" s="73"/>
      <c r="C126" s="73"/>
      <c r="D126" s="73"/>
      <c r="E126" s="73"/>
      <c r="F126" s="270"/>
      <c r="G126" s="274">
        <v>7758760</v>
      </c>
      <c r="H126" s="274"/>
      <c r="I126" s="275"/>
    </row>
    <row r="127" spans="1:9" x14ac:dyDescent="0.25">
      <c r="A127" s="73" t="s">
        <v>250</v>
      </c>
      <c r="B127" s="73"/>
      <c r="C127" s="73"/>
      <c r="D127" s="73"/>
      <c r="E127" s="73"/>
      <c r="F127" s="73"/>
      <c r="G127" s="274">
        <v>30878374</v>
      </c>
      <c r="H127" s="274"/>
      <c r="I127" s="275"/>
    </row>
    <row r="128" spans="1:9" x14ac:dyDescent="0.25">
      <c r="A128" s="73" t="s">
        <v>251</v>
      </c>
      <c r="B128" s="73"/>
      <c r="C128" s="73"/>
      <c r="D128" s="73"/>
      <c r="E128" s="73"/>
      <c r="F128" s="270"/>
      <c r="G128" s="277">
        <v>40007175</v>
      </c>
      <c r="H128" s="274"/>
      <c r="I128" s="81"/>
    </row>
    <row r="129" spans="1:9" x14ac:dyDescent="0.25">
      <c r="A129" s="73" t="s">
        <v>252</v>
      </c>
      <c r="B129" s="73"/>
      <c r="C129" s="73"/>
      <c r="D129" s="73"/>
      <c r="E129" s="73"/>
      <c r="F129" s="270"/>
      <c r="G129" s="274">
        <v>67666666.670000002</v>
      </c>
      <c r="H129" s="274"/>
      <c r="I129" s="275"/>
    </row>
    <row r="130" spans="1:9" x14ac:dyDescent="0.25">
      <c r="A130" s="73" t="s">
        <v>253</v>
      </c>
      <c r="B130" s="73"/>
      <c r="C130" s="73"/>
      <c r="D130" s="73"/>
      <c r="E130" s="73"/>
      <c r="F130" s="270"/>
      <c r="G130" s="277">
        <v>248559.98</v>
      </c>
      <c r="H130" s="274"/>
      <c r="I130" s="81"/>
    </row>
    <row r="131" spans="1:9" x14ac:dyDescent="0.25">
      <c r="A131" s="73" t="s">
        <v>254</v>
      </c>
      <c r="B131" s="73"/>
      <c r="C131" s="73"/>
      <c r="D131" s="73"/>
      <c r="E131" s="73"/>
      <c r="F131" s="73"/>
      <c r="G131" s="274">
        <v>64199933.18</v>
      </c>
      <c r="H131" s="274"/>
      <c r="I131" s="275"/>
    </row>
    <row r="132" spans="1:9" x14ac:dyDescent="0.25">
      <c r="A132" s="73" t="s">
        <v>255</v>
      </c>
      <c r="B132" s="73"/>
      <c r="C132" s="73"/>
      <c r="D132" s="73"/>
      <c r="E132" s="73"/>
      <c r="F132" s="270"/>
      <c r="G132" s="274">
        <v>-851917.91</v>
      </c>
      <c r="H132" s="274"/>
      <c r="I132" s="275"/>
    </row>
    <row r="133" spans="1:9" x14ac:dyDescent="0.25">
      <c r="A133" s="73" t="s">
        <v>256</v>
      </c>
      <c r="B133" s="73"/>
      <c r="C133" s="73"/>
      <c r="D133" s="73"/>
      <c r="E133" s="73"/>
      <c r="F133" s="270"/>
      <c r="G133" s="274">
        <v>5848517.8200000003</v>
      </c>
      <c r="H133" s="274"/>
      <c r="I133" s="275"/>
    </row>
    <row r="134" spans="1:9" ht="16.5" thickBot="1" x14ac:dyDescent="0.3">
      <c r="A134" s="244" t="s">
        <v>257</v>
      </c>
      <c r="B134" s="270"/>
      <c r="C134" s="270"/>
      <c r="D134" s="270"/>
      <c r="E134" s="270"/>
      <c r="F134" s="244"/>
      <c r="G134" s="278">
        <f>SUM(G122:G133)</f>
        <v>2090915304.74</v>
      </c>
      <c r="H134" s="279"/>
      <c r="I134" s="280"/>
    </row>
    <row r="135" spans="1:9" ht="16.5" thickTop="1" x14ac:dyDescent="0.25">
      <c r="A135" s="244"/>
      <c r="B135" s="270"/>
      <c r="C135" s="270"/>
      <c r="D135" s="270"/>
      <c r="E135" s="270"/>
      <c r="F135" s="270"/>
      <c r="G135" s="281"/>
      <c r="H135" s="270"/>
    </row>
    <row r="136" spans="1:9" ht="51.75" customHeight="1" x14ac:dyDescent="0.25">
      <c r="A136" s="378" t="s">
        <v>258</v>
      </c>
      <c r="B136" s="396"/>
      <c r="C136" s="396"/>
      <c r="D136" s="396"/>
      <c r="E136" s="396"/>
      <c r="F136" s="396"/>
      <c r="G136" s="396"/>
      <c r="H136" s="396"/>
      <c r="I136" s="396"/>
    </row>
    <row r="137" spans="1:9" ht="15.75" customHeight="1" x14ac:dyDescent="0.25">
      <c r="A137" s="282"/>
      <c r="B137" s="283"/>
      <c r="C137" s="283"/>
      <c r="D137" s="283"/>
      <c r="E137" s="283"/>
      <c r="F137" s="283"/>
      <c r="G137" s="284"/>
      <c r="H137" s="283"/>
      <c r="I137" s="283"/>
    </row>
    <row r="138" spans="1:9" x14ac:dyDescent="0.25">
      <c r="A138" s="394" t="s">
        <v>259</v>
      </c>
      <c r="B138" s="394"/>
      <c r="C138" s="394"/>
      <c r="D138" s="394"/>
      <c r="E138" s="394"/>
      <c r="F138" s="394"/>
      <c r="G138" s="394"/>
      <c r="H138" s="394"/>
      <c r="I138" s="394"/>
    </row>
    <row r="139" spans="1:9" ht="61.5" customHeight="1" x14ac:dyDescent="0.25">
      <c r="A139" s="395" t="s">
        <v>260</v>
      </c>
      <c r="B139" s="393"/>
      <c r="C139" s="393"/>
      <c r="D139" s="393"/>
      <c r="E139" s="393"/>
      <c r="F139" s="393"/>
      <c r="G139" s="393"/>
      <c r="H139" s="393"/>
      <c r="I139" s="393"/>
    </row>
    <row r="140" spans="1:9" x14ac:dyDescent="0.25">
      <c r="A140" s="73"/>
      <c r="B140" s="270"/>
      <c r="C140" s="270"/>
      <c r="D140" s="270"/>
      <c r="E140" s="270"/>
      <c r="F140" s="270"/>
      <c r="G140" s="281"/>
      <c r="H140" s="270"/>
    </row>
    <row r="141" spans="1:9" x14ac:dyDescent="0.25">
      <c r="A141" s="244" t="s">
        <v>261</v>
      </c>
      <c r="B141" s="244"/>
      <c r="C141" s="270"/>
      <c r="D141" s="270"/>
      <c r="E141" s="270"/>
      <c r="F141" s="270"/>
      <c r="G141" s="285">
        <v>2022</v>
      </c>
      <c r="H141" s="272"/>
      <c r="I141" s="258"/>
    </row>
    <row r="142" spans="1:9" x14ac:dyDescent="0.25">
      <c r="A142" s="393" t="s">
        <v>262</v>
      </c>
      <c r="B142" s="393"/>
      <c r="C142" s="393"/>
      <c r="D142" s="393"/>
      <c r="E142" s="393"/>
      <c r="F142" s="286"/>
      <c r="G142" s="274">
        <v>1744403.91</v>
      </c>
      <c r="H142" s="270"/>
      <c r="I142" s="274"/>
    </row>
    <row r="143" spans="1:9" x14ac:dyDescent="0.25">
      <c r="A143" s="393" t="s">
        <v>263</v>
      </c>
      <c r="B143" s="393"/>
      <c r="C143" s="393"/>
      <c r="D143" s="393"/>
      <c r="E143" s="393"/>
      <c r="F143" s="393"/>
      <c r="G143" s="274">
        <v>362403.96</v>
      </c>
      <c r="H143" s="270"/>
      <c r="I143" s="274"/>
    </row>
    <row r="144" spans="1:9" x14ac:dyDescent="0.25">
      <c r="A144" s="393" t="s">
        <v>264</v>
      </c>
      <c r="B144" s="393"/>
      <c r="C144" s="393"/>
      <c r="D144" s="393"/>
      <c r="E144" s="393"/>
      <c r="F144" s="393"/>
      <c r="G144" s="274">
        <v>524533.76000000001</v>
      </c>
      <c r="H144" s="270"/>
      <c r="I144" s="274"/>
    </row>
    <row r="145" spans="1:9" x14ac:dyDescent="0.25">
      <c r="A145" s="393" t="s">
        <v>265</v>
      </c>
      <c r="B145" s="393"/>
      <c r="C145" s="393"/>
      <c r="D145" s="393"/>
      <c r="E145" s="393"/>
      <c r="F145" s="393"/>
      <c r="G145" s="274">
        <v>2755174.88</v>
      </c>
      <c r="H145" s="270"/>
      <c r="I145" s="274"/>
    </row>
    <row r="146" spans="1:9" x14ac:dyDescent="0.25">
      <c r="A146" s="393" t="s">
        <v>266</v>
      </c>
      <c r="B146" s="393"/>
      <c r="C146" s="393"/>
      <c r="D146" s="393"/>
      <c r="E146" s="393"/>
      <c r="F146" s="393"/>
      <c r="G146" s="274">
        <v>134372.14000000001</v>
      </c>
      <c r="H146" s="270"/>
      <c r="I146" s="274"/>
    </row>
    <row r="147" spans="1:9" ht="16.5" thickBot="1" x14ac:dyDescent="0.3">
      <c r="A147" s="244" t="s">
        <v>257</v>
      </c>
      <c r="B147" s="270"/>
      <c r="C147" s="270"/>
      <c r="D147" s="270"/>
      <c r="E147" s="270"/>
      <c r="F147" s="270"/>
      <c r="G147" s="278">
        <f>SUM(G142:G146)</f>
        <v>5520888.6499999994</v>
      </c>
      <c r="H147" s="244"/>
      <c r="I147" s="264"/>
    </row>
    <row r="148" spans="1:9" ht="16.5" thickTop="1" x14ac:dyDescent="0.25">
      <c r="A148" s="244"/>
      <c r="B148" s="270"/>
      <c r="C148" s="270"/>
      <c r="D148" s="270"/>
      <c r="E148" s="270"/>
      <c r="F148" s="270"/>
      <c r="G148" s="281"/>
      <c r="H148" s="270"/>
    </row>
    <row r="149" spans="1:9" x14ac:dyDescent="0.25">
      <c r="A149" s="394" t="s">
        <v>267</v>
      </c>
      <c r="B149" s="394"/>
      <c r="C149" s="394"/>
      <c r="D149" s="394"/>
      <c r="E149" s="394"/>
      <c r="F149" s="394"/>
      <c r="G149" s="394"/>
      <c r="H149" s="394"/>
      <c r="I149" s="394"/>
    </row>
    <row r="150" spans="1:9" ht="55.5" customHeight="1" x14ac:dyDescent="0.25">
      <c r="A150" s="395" t="s">
        <v>268</v>
      </c>
      <c r="B150" s="395"/>
      <c r="C150" s="395"/>
      <c r="D150" s="395"/>
      <c r="E150" s="395"/>
      <c r="F150" s="395"/>
      <c r="G150" s="395"/>
      <c r="H150" s="395"/>
      <c r="I150" s="395"/>
    </row>
    <row r="151" spans="1:9" x14ac:dyDescent="0.25">
      <c r="A151" s="73"/>
      <c r="B151" s="270"/>
      <c r="C151" s="270"/>
      <c r="D151" s="270"/>
      <c r="E151" s="270"/>
      <c r="F151" s="270"/>
      <c r="G151" s="281"/>
      <c r="H151" s="270"/>
    </row>
    <row r="152" spans="1:9" x14ac:dyDescent="0.25">
      <c r="A152" s="244" t="s">
        <v>225</v>
      </c>
      <c r="B152" s="270"/>
      <c r="C152" s="244"/>
      <c r="D152" s="270"/>
      <c r="E152" s="270"/>
      <c r="F152" s="270"/>
      <c r="G152" s="271">
        <v>2022</v>
      </c>
      <c r="H152" s="272"/>
      <c r="I152" s="258"/>
    </row>
    <row r="153" spans="1:9" x14ac:dyDescent="0.25">
      <c r="A153" s="244" t="s">
        <v>269</v>
      </c>
      <c r="B153" s="270"/>
      <c r="C153" s="270"/>
      <c r="D153" s="270"/>
      <c r="E153" s="270"/>
      <c r="F153" s="244" t="s">
        <v>270</v>
      </c>
      <c r="G153" s="281"/>
      <c r="H153" s="270"/>
    </row>
    <row r="154" spans="1:9" x14ac:dyDescent="0.25">
      <c r="A154" s="393" t="s">
        <v>271</v>
      </c>
      <c r="B154" s="393"/>
      <c r="C154" s="393"/>
      <c r="D154" s="393"/>
      <c r="E154" s="393"/>
      <c r="F154" s="73"/>
      <c r="G154" s="274">
        <v>448563.05</v>
      </c>
      <c r="H154" s="270"/>
      <c r="I154" s="274"/>
    </row>
    <row r="155" spans="1:9" x14ac:dyDescent="0.25">
      <c r="A155" s="393" t="s">
        <v>272</v>
      </c>
      <c r="B155" s="393"/>
      <c r="C155" s="393"/>
      <c r="D155" s="393"/>
      <c r="E155" s="393"/>
      <c r="F155" s="270"/>
      <c r="G155" s="277">
        <v>138986.66</v>
      </c>
      <c r="H155" s="270"/>
      <c r="I155" s="277"/>
    </row>
    <row r="156" spans="1:9" x14ac:dyDescent="0.25">
      <c r="A156" s="393" t="s">
        <v>273</v>
      </c>
      <c r="B156" s="393"/>
      <c r="C156" s="393"/>
      <c r="D156" s="393"/>
      <c r="E156" s="393"/>
      <c r="F156" s="270"/>
      <c r="G156" s="274">
        <v>40600</v>
      </c>
      <c r="H156" s="270"/>
      <c r="I156" s="274"/>
    </row>
    <row r="157" spans="1:9" x14ac:dyDescent="0.25">
      <c r="A157" s="393" t="s">
        <v>274</v>
      </c>
      <c r="B157" s="393"/>
      <c r="C157" s="393"/>
      <c r="D157" s="393"/>
      <c r="E157" s="393"/>
      <c r="F157" s="270"/>
      <c r="G157" s="274">
        <v>20106.68</v>
      </c>
      <c r="H157" s="270"/>
      <c r="I157" s="274"/>
    </row>
    <row r="158" spans="1:9" x14ac:dyDescent="0.25">
      <c r="A158" s="85" t="s">
        <v>275</v>
      </c>
      <c r="B158" s="85"/>
      <c r="C158" s="85"/>
      <c r="D158" s="85"/>
      <c r="E158" s="85"/>
      <c r="F158" s="270"/>
      <c r="G158" s="274">
        <v>211911.43</v>
      </c>
      <c r="H158" s="270"/>
      <c r="I158" s="274"/>
    </row>
    <row r="159" spans="1:9" x14ac:dyDescent="0.25">
      <c r="A159" s="85" t="s">
        <v>276</v>
      </c>
      <c r="B159" s="85"/>
      <c r="C159" s="85"/>
      <c r="D159" s="85"/>
      <c r="E159" s="85"/>
      <c r="F159" s="270"/>
      <c r="G159" s="274">
        <v>0</v>
      </c>
      <c r="H159" s="270"/>
      <c r="I159" s="274"/>
    </row>
    <row r="160" spans="1:9" ht="16.5" thickBot="1" x14ac:dyDescent="0.3">
      <c r="A160" s="244" t="s">
        <v>257</v>
      </c>
      <c r="B160" s="270"/>
      <c r="C160" s="270"/>
      <c r="D160" s="270"/>
      <c r="E160" s="270"/>
      <c r="F160" s="270"/>
      <c r="G160" s="278">
        <f>SUM(G154:G159)</f>
        <v>860167.82000000007</v>
      </c>
      <c r="H160" s="244"/>
      <c r="I160" s="280"/>
    </row>
    <row r="161" spans="1:11" ht="16.5" thickTop="1" x14ac:dyDescent="0.25">
      <c r="A161" s="244"/>
      <c r="B161" s="270"/>
      <c r="C161" s="270"/>
      <c r="D161" s="270"/>
      <c r="E161" s="270"/>
      <c r="F161" s="270"/>
      <c r="G161" s="280"/>
      <c r="H161" s="244"/>
      <c r="I161" s="280"/>
    </row>
    <row r="162" spans="1:11" x14ac:dyDescent="0.25">
      <c r="A162" s="244"/>
      <c r="B162" s="270"/>
      <c r="C162" s="270"/>
      <c r="D162" s="270"/>
      <c r="E162" s="270"/>
      <c r="F162" s="270"/>
      <c r="G162" s="280"/>
      <c r="H162" s="244"/>
      <c r="I162" s="280"/>
    </row>
    <row r="163" spans="1:11" x14ac:dyDescent="0.25">
      <c r="A163" s="244"/>
      <c r="B163" s="270"/>
      <c r="C163" s="270"/>
      <c r="D163" s="270"/>
      <c r="E163" s="270"/>
      <c r="F163" s="270"/>
      <c r="G163" s="281"/>
      <c r="H163" s="270"/>
    </row>
    <row r="164" spans="1:11" x14ac:dyDescent="0.25">
      <c r="A164" s="394" t="s">
        <v>277</v>
      </c>
      <c r="B164" s="394"/>
      <c r="C164" s="394"/>
      <c r="D164" s="394"/>
      <c r="E164" s="394"/>
      <c r="F164" s="394"/>
      <c r="G164" s="394"/>
      <c r="H164" s="394"/>
      <c r="I164" s="394"/>
    </row>
    <row r="165" spans="1:11" x14ac:dyDescent="0.25">
      <c r="A165" s="244"/>
      <c r="B165" s="270"/>
      <c r="C165" s="270"/>
      <c r="D165" s="270"/>
    </row>
    <row r="166" spans="1:11" ht="37.5" customHeight="1" x14ac:dyDescent="0.25">
      <c r="A166" s="395" t="s">
        <v>278</v>
      </c>
      <c r="B166" s="393"/>
      <c r="C166" s="393"/>
      <c r="D166" s="393"/>
      <c r="E166" s="393"/>
      <c r="F166" s="393"/>
      <c r="G166" s="393"/>
      <c r="H166" s="393"/>
      <c r="I166" s="393"/>
    </row>
    <row r="167" spans="1:11" x14ac:dyDescent="0.25">
      <c r="A167" s="69"/>
      <c r="B167" s="270"/>
      <c r="C167" s="270"/>
      <c r="D167" s="270"/>
    </row>
    <row r="168" spans="1:11" x14ac:dyDescent="0.25">
      <c r="A168" s="244" t="s">
        <v>279</v>
      </c>
      <c r="B168" s="270"/>
      <c r="C168" s="270"/>
      <c r="D168" s="270"/>
      <c r="G168" s="287">
        <v>2022</v>
      </c>
      <c r="H168" s="288"/>
      <c r="I168" s="287"/>
    </row>
    <row r="169" spans="1:11" x14ac:dyDescent="0.25">
      <c r="A169" s="73" t="s">
        <v>280</v>
      </c>
      <c r="B169" s="73"/>
      <c r="C169" s="270"/>
      <c r="D169" s="270"/>
      <c r="G169" s="260">
        <f>1239467478+229902.23+19446206.89+132732.5</f>
        <v>1259276319.6200001</v>
      </c>
      <c r="H169" s="260"/>
      <c r="I169" s="260"/>
    </row>
    <row r="170" spans="1:11" x14ac:dyDescent="0.25">
      <c r="A170" s="73" t="s">
        <v>281</v>
      </c>
      <c r="B170" s="270"/>
      <c r="C170" s="73"/>
      <c r="D170" s="270"/>
      <c r="G170" s="260">
        <f>-403078197-597730.13-622632.87</f>
        <v>-404298560</v>
      </c>
      <c r="H170" s="260"/>
      <c r="I170" s="260"/>
    </row>
    <row r="171" spans="1:11" ht="16.5" thickBot="1" x14ac:dyDescent="0.3">
      <c r="A171" s="244" t="s">
        <v>282</v>
      </c>
      <c r="B171" s="270"/>
      <c r="C171" s="270"/>
      <c r="D171" s="244"/>
      <c r="G171" s="263">
        <f>SUM(G169:G170)</f>
        <v>854977759.62000012</v>
      </c>
      <c r="H171" s="289"/>
      <c r="I171" s="264"/>
    </row>
    <row r="172" spans="1:11" ht="17.25" thickTop="1" thickBot="1" x14ac:dyDescent="0.3"/>
    <row r="173" spans="1:11" ht="31.5" customHeight="1" thickBot="1" x14ac:dyDescent="0.3">
      <c r="A173" s="290"/>
      <c r="B173" s="291" t="s">
        <v>283</v>
      </c>
      <c r="C173" s="291" t="s">
        <v>284</v>
      </c>
      <c r="D173" s="291" t="s">
        <v>285</v>
      </c>
      <c r="E173" s="291" t="s">
        <v>286</v>
      </c>
      <c r="F173" s="291" t="s">
        <v>287</v>
      </c>
      <c r="G173" s="291" t="s">
        <v>288</v>
      </c>
      <c r="H173" s="291" t="s">
        <v>289</v>
      </c>
      <c r="I173" s="292" t="s">
        <v>290</v>
      </c>
    </row>
    <row r="174" spans="1:11" ht="15.75" customHeight="1" x14ac:dyDescent="0.25">
      <c r="A174" s="386" t="s">
        <v>291</v>
      </c>
      <c r="B174" s="392">
        <v>6256197.4000000004</v>
      </c>
      <c r="C174" s="392"/>
      <c r="D174" s="392">
        <v>12651908.67</v>
      </c>
      <c r="E174" s="392">
        <v>399077532</v>
      </c>
      <c r="F174" s="392">
        <v>28278420</v>
      </c>
      <c r="G174" s="392">
        <v>43210375</v>
      </c>
      <c r="H174" s="392">
        <v>683324934</v>
      </c>
      <c r="I174" s="392">
        <f>SUM(B174:H175)</f>
        <v>1172799367.0699999</v>
      </c>
    </row>
    <row r="175" spans="1:11" ht="15.75" customHeight="1" thickBot="1" x14ac:dyDescent="0.3">
      <c r="A175" s="387"/>
      <c r="B175" s="391"/>
      <c r="C175" s="391"/>
      <c r="D175" s="391"/>
      <c r="E175" s="391"/>
      <c r="F175" s="391"/>
      <c r="G175" s="391"/>
      <c r="H175" s="391"/>
      <c r="I175" s="391"/>
    </row>
    <row r="176" spans="1:11" thickBot="1" x14ac:dyDescent="0.3">
      <c r="A176" s="293" t="s">
        <v>292</v>
      </c>
      <c r="B176" s="294"/>
      <c r="C176" s="294"/>
      <c r="D176" s="294">
        <v>53000</v>
      </c>
      <c r="E176" s="294">
        <f>210441.5+132732.3</f>
        <v>343173.8</v>
      </c>
      <c r="F176" s="294">
        <f>136435.01+16965+9280+75304.01+40900+19461.03</f>
        <v>298345.05000000005</v>
      </c>
      <c r="G176" s="294">
        <v>0</v>
      </c>
      <c r="H176" s="295">
        <f>3393943.57+34683281.32+19446206.89</f>
        <v>57523431.780000001</v>
      </c>
      <c r="I176" s="296">
        <f>+D176+E176+F176+H176</f>
        <v>58217950.630000003</v>
      </c>
      <c r="J176" s="195"/>
      <c r="K176" s="195"/>
    </row>
    <row r="177" spans="1:11" thickBot="1" x14ac:dyDescent="0.3">
      <c r="A177" s="293" t="s">
        <v>293</v>
      </c>
      <c r="B177" s="294"/>
      <c r="C177" s="294"/>
      <c r="D177" s="294">
        <v>0</v>
      </c>
      <c r="E177" s="294"/>
      <c r="F177" s="294"/>
      <c r="G177" s="294"/>
      <c r="H177" s="295"/>
      <c r="I177" s="296"/>
    </row>
    <row r="178" spans="1:11" thickBot="1" x14ac:dyDescent="0.3">
      <c r="A178" s="293" t="s">
        <v>294</v>
      </c>
      <c r="B178" s="294"/>
      <c r="C178" s="294"/>
      <c r="D178" s="294">
        <v>0</v>
      </c>
      <c r="E178" s="294"/>
      <c r="F178" s="294"/>
      <c r="G178" s="294"/>
      <c r="H178" s="294">
        <v>28259002</v>
      </c>
      <c r="I178" s="296">
        <f>SUM(B178:H179)</f>
        <v>28259002</v>
      </c>
      <c r="K178" s="195"/>
    </row>
    <row r="179" spans="1:11" ht="32.25" customHeight="1" thickBot="1" x14ac:dyDescent="0.3">
      <c r="A179" s="293" t="s">
        <v>38</v>
      </c>
      <c r="B179" s="297"/>
      <c r="C179" s="297"/>
      <c r="D179" s="297"/>
      <c r="E179" s="297"/>
      <c r="F179" s="297"/>
      <c r="G179" s="297"/>
      <c r="H179" s="297"/>
      <c r="I179" s="296"/>
    </row>
    <row r="180" spans="1:11" ht="26.25" thickBot="1" x14ac:dyDescent="0.3">
      <c r="A180" s="293" t="s">
        <v>295</v>
      </c>
      <c r="B180" s="298">
        <f t="shared" ref="B180:I180" si="0">SUM(B174:B179)</f>
        <v>6256197.4000000004</v>
      </c>
      <c r="C180" s="298">
        <f t="shared" si="0"/>
        <v>0</v>
      </c>
      <c r="D180" s="298">
        <f t="shared" si="0"/>
        <v>12704908.67</v>
      </c>
      <c r="E180" s="298">
        <f t="shared" si="0"/>
        <v>399420705.80000001</v>
      </c>
      <c r="F180" s="298">
        <f t="shared" si="0"/>
        <v>28576765.050000001</v>
      </c>
      <c r="G180" s="298">
        <f t="shared" si="0"/>
        <v>43210375</v>
      </c>
      <c r="H180" s="298">
        <f t="shared" si="0"/>
        <v>769107367.77999997</v>
      </c>
      <c r="I180" s="299">
        <f t="shared" si="0"/>
        <v>1259276319.7</v>
      </c>
    </row>
    <row r="181" spans="1:11" ht="15.75" customHeight="1" x14ac:dyDescent="0.25">
      <c r="A181" s="386" t="s">
        <v>296</v>
      </c>
      <c r="B181" s="390"/>
      <c r="C181" s="390"/>
      <c r="D181" s="390">
        <v>4271164</v>
      </c>
      <c r="E181" s="390">
        <v>359906707</v>
      </c>
      <c r="F181" s="390">
        <v>18620162</v>
      </c>
      <c r="G181" s="390">
        <v>17252075</v>
      </c>
      <c r="H181" s="390"/>
      <c r="I181" s="392">
        <f>SUM(B181:H182)</f>
        <v>400050108</v>
      </c>
    </row>
    <row r="182" spans="1:11" ht="15.75" customHeight="1" thickBot="1" x14ac:dyDescent="0.3">
      <c r="A182" s="387"/>
      <c r="B182" s="391"/>
      <c r="C182" s="391"/>
      <c r="D182" s="391"/>
      <c r="E182" s="391"/>
      <c r="F182" s="391"/>
      <c r="G182" s="391"/>
      <c r="H182" s="391"/>
      <c r="I182" s="391"/>
    </row>
    <row r="183" spans="1:11" thickBot="1" x14ac:dyDescent="0.3">
      <c r="A183" s="300" t="s">
        <v>297</v>
      </c>
      <c r="B183" s="301"/>
      <c r="C183" s="301"/>
      <c r="D183" s="302">
        <f>2366.53+2366.53+2366.53+2366.53+2366.53+2366.53+2366.53</f>
        <v>16565.710000000003</v>
      </c>
      <c r="E183" s="302">
        <f>392972.87+392972.84+393185.48+393026+393026.02+391948.68+422660.16</f>
        <v>2779792.0500000003</v>
      </c>
      <c r="F183" s="302">
        <f>191413.14+221413+240685.59+197838.34+199188.42+203308.05+197499.32</f>
        <v>1451345.86</v>
      </c>
      <c r="G183" s="302">
        <f>106.86+106.86+106.86+106.86+106.86+106.87+106.86</f>
        <v>748.03</v>
      </c>
      <c r="H183" s="303"/>
      <c r="I183" s="304">
        <f>+G183+E183+F183+D183</f>
        <v>4248451.6500000004</v>
      </c>
    </row>
    <row r="184" spans="1:11" thickBot="1" x14ac:dyDescent="0.3">
      <c r="A184" s="305" t="s">
        <v>293</v>
      </c>
      <c r="B184" s="303"/>
      <c r="C184" s="303"/>
      <c r="D184" s="306" t="s">
        <v>8</v>
      </c>
      <c r="E184" s="306"/>
      <c r="F184" s="306"/>
      <c r="G184" s="306"/>
      <c r="H184" s="303"/>
      <c r="I184" s="304"/>
    </row>
    <row r="185" spans="1:11" ht="15.75" customHeight="1" x14ac:dyDescent="0.25">
      <c r="A185" s="386" t="s">
        <v>295</v>
      </c>
      <c r="B185" s="384">
        <v>0</v>
      </c>
      <c r="C185" s="384"/>
      <c r="D185" s="384">
        <f>+D181+D183</f>
        <v>4287729.71</v>
      </c>
      <c r="E185" s="384">
        <f>+E181+E183</f>
        <v>362686499.05000001</v>
      </c>
      <c r="F185" s="384">
        <f>+F181+F183</f>
        <v>20071507.859999999</v>
      </c>
      <c r="G185" s="384">
        <f>+G181+G183</f>
        <v>17252823.030000001</v>
      </c>
      <c r="H185" s="384">
        <f>+H181+H183</f>
        <v>0</v>
      </c>
      <c r="I185" s="384">
        <f>+B185+C185+D185+E185+F185+G185</f>
        <v>404298559.64999998</v>
      </c>
    </row>
    <row r="186" spans="1:11" ht="15.75" customHeight="1" thickBot="1" x14ac:dyDescent="0.3">
      <c r="A186" s="387"/>
      <c r="B186" s="385"/>
      <c r="C186" s="385"/>
      <c r="D186" s="385"/>
      <c r="E186" s="385"/>
      <c r="F186" s="385"/>
      <c r="G186" s="385"/>
      <c r="H186" s="385"/>
      <c r="I186" s="385"/>
    </row>
    <row r="187" spans="1:11" ht="15.75" customHeight="1" x14ac:dyDescent="0.25">
      <c r="A187" s="386" t="s">
        <v>298</v>
      </c>
      <c r="B187" s="388">
        <f>+B180-B185</f>
        <v>6256197.4000000004</v>
      </c>
      <c r="C187" s="388"/>
      <c r="D187" s="388">
        <f>+D180-D185</f>
        <v>8417178.9600000009</v>
      </c>
      <c r="E187" s="388">
        <f>+E180-E181-E183</f>
        <v>36734206.750000015</v>
      </c>
      <c r="F187" s="388">
        <f>+F180-F181-F183</f>
        <v>8505257.1900000013</v>
      </c>
      <c r="G187" s="388">
        <f>+G180-G181-G183</f>
        <v>25957551.969999999</v>
      </c>
      <c r="H187" s="388">
        <f>+H180-H181-H183</f>
        <v>769107367.77999997</v>
      </c>
      <c r="I187" s="388">
        <f>+I180-I185</f>
        <v>854977760.05000007</v>
      </c>
    </row>
    <row r="188" spans="1:11" ht="15.75" customHeight="1" thickBot="1" x14ac:dyDescent="0.3">
      <c r="A188" s="387"/>
      <c r="B188" s="389"/>
      <c r="C188" s="389"/>
      <c r="D188" s="389"/>
      <c r="E188" s="389"/>
      <c r="F188" s="389"/>
      <c r="G188" s="389"/>
      <c r="H188" s="389"/>
      <c r="I188" s="389"/>
    </row>
    <row r="190" spans="1:11" ht="78" customHeight="1" x14ac:dyDescent="0.25">
      <c r="A190" s="378" t="s">
        <v>299</v>
      </c>
      <c r="B190" s="378"/>
      <c r="C190" s="378"/>
      <c r="D190" s="378"/>
      <c r="E190" s="378"/>
      <c r="F190" s="378"/>
      <c r="G190" s="378"/>
      <c r="H190" s="378"/>
      <c r="I190" s="378"/>
    </row>
    <row r="191" spans="1:11" x14ac:dyDescent="0.25">
      <c r="A191" s="370"/>
      <c r="B191" s="370"/>
      <c r="C191" s="370"/>
      <c r="D191" s="370"/>
      <c r="E191" s="370"/>
      <c r="F191" s="370"/>
      <c r="G191" s="370"/>
      <c r="H191" s="370"/>
      <c r="I191" s="370"/>
    </row>
    <row r="192" spans="1:11" x14ac:dyDescent="0.25">
      <c r="A192" s="307"/>
      <c r="B192" s="307"/>
      <c r="C192" s="307"/>
      <c r="D192" s="307"/>
      <c r="E192" s="307"/>
      <c r="F192" s="307"/>
      <c r="G192" s="307"/>
      <c r="H192" s="307"/>
      <c r="I192" s="307"/>
    </row>
    <row r="193" spans="1:10" x14ac:dyDescent="0.25">
      <c r="A193" s="307"/>
      <c r="B193" s="307"/>
      <c r="C193" s="307"/>
      <c r="D193" s="307"/>
      <c r="E193" s="307"/>
      <c r="F193" s="307"/>
      <c r="G193" s="307"/>
      <c r="H193" s="307"/>
      <c r="I193" s="307"/>
    </row>
    <row r="194" spans="1:10" x14ac:dyDescent="0.25">
      <c r="A194" s="307"/>
      <c r="B194" s="307"/>
      <c r="C194" s="307"/>
      <c r="D194" s="307"/>
      <c r="E194" s="307"/>
      <c r="F194" s="307"/>
      <c r="G194" s="307"/>
      <c r="H194" s="307"/>
      <c r="I194" s="307"/>
    </row>
    <row r="195" spans="1:10" x14ac:dyDescent="0.25">
      <c r="A195" s="307"/>
      <c r="B195" s="307"/>
      <c r="C195" s="307"/>
      <c r="D195" s="307"/>
      <c r="E195" s="307"/>
      <c r="F195" s="307"/>
      <c r="G195" s="307"/>
      <c r="H195" s="307"/>
      <c r="I195" s="307"/>
    </row>
    <row r="196" spans="1:10" x14ac:dyDescent="0.25">
      <c r="A196" s="307"/>
      <c r="B196" s="307"/>
      <c r="C196" s="307"/>
      <c r="D196" s="307"/>
      <c r="E196" s="307"/>
      <c r="F196" s="307"/>
      <c r="G196" s="307"/>
      <c r="H196" s="307"/>
      <c r="I196" s="307"/>
    </row>
    <row r="197" spans="1:10" x14ac:dyDescent="0.25">
      <c r="A197" s="307"/>
      <c r="B197" s="307"/>
      <c r="C197" s="307"/>
      <c r="D197" s="307"/>
      <c r="E197" s="307"/>
      <c r="F197" s="307"/>
      <c r="G197" s="307"/>
      <c r="H197" s="307"/>
      <c r="I197" s="307"/>
    </row>
    <row r="198" spans="1:10" x14ac:dyDescent="0.25">
      <c r="A198" s="370"/>
      <c r="B198" s="370"/>
      <c r="C198" s="370"/>
      <c r="D198" s="370"/>
      <c r="E198" s="370"/>
      <c r="F198" s="370"/>
      <c r="G198" s="370"/>
      <c r="H198" s="370"/>
      <c r="I198" s="370"/>
    </row>
    <row r="199" spans="1:10" x14ac:dyDescent="0.25">
      <c r="A199" s="308" t="s">
        <v>300</v>
      </c>
      <c r="B199" s="308"/>
      <c r="C199" s="308"/>
      <c r="D199" s="308"/>
      <c r="E199" s="308"/>
      <c r="F199" s="308"/>
      <c r="G199" s="309"/>
      <c r="H199" s="308"/>
      <c r="I199" s="308"/>
    </row>
    <row r="201" spans="1:10" ht="31.5" customHeight="1" x14ac:dyDescent="0.25">
      <c r="A201" s="383" t="s">
        <v>301</v>
      </c>
      <c r="B201" s="376"/>
      <c r="C201" s="376"/>
      <c r="D201" s="376"/>
      <c r="E201" s="376"/>
      <c r="F201" s="376"/>
      <c r="G201" s="376"/>
      <c r="H201" s="376"/>
      <c r="I201" s="376"/>
    </row>
    <row r="202" spans="1:10" x14ac:dyDescent="0.25">
      <c r="A202" s="370" t="s">
        <v>302</v>
      </c>
      <c r="B202" s="370"/>
      <c r="C202" s="370"/>
      <c r="D202" s="370"/>
      <c r="E202" s="370"/>
      <c r="F202" s="370"/>
      <c r="G202" s="258">
        <v>2022</v>
      </c>
      <c r="H202" s="272"/>
      <c r="I202" s="258"/>
    </row>
    <row r="203" spans="1:10" ht="15.75" customHeight="1" x14ac:dyDescent="0.25">
      <c r="A203" s="310" t="s">
        <v>303</v>
      </c>
      <c r="B203" s="310"/>
      <c r="C203" s="310"/>
      <c r="D203" s="310"/>
      <c r="E203" s="310"/>
      <c r="F203" s="310"/>
      <c r="G203" s="311">
        <v>12963380.75</v>
      </c>
      <c r="H203" s="310"/>
      <c r="I203" s="312"/>
    </row>
    <row r="204" spans="1:10" ht="15.75" customHeight="1" x14ac:dyDescent="0.25">
      <c r="A204" s="310" t="s">
        <v>304</v>
      </c>
      <c r="B204" s="310"/>
      <c r="C204" s="310"/>
      <c r="D204" s="310"/>
      <c r="E204" s="310"/>
      <c r="F204" s="310"/>
      <c r="G204" s="311">
        <v>2398297.5</v>
      </c>
      <c r="H204" s="310"/>
      <c r="I204" s="312"/>
    </row>
    <row r="205" spans="1:10" ht="16.5" thickBot="1" x14ac:dyDescent="0.3">
      <c r="A205" s="313" t="s">
        <v>257</v>
      </c>
      <c r="B205" s="313"/>
      <c r="C205" s="313"/>
      <c r="D205" s="313"/>
      <c r="E205" s="313"/>
      <c r="F205" s="313"/>
      <c r="G205" s="314">
        <f>SUM(G203:G204)</f>
        <v>15361678.25</v>
      </c>
      <c r="H205" s="315"/>
      <c r="I205" s="316"/>
    </row>
    <row r="206" spans="1:10" ht="16.5" thickTop="1" x14ac:dyDescent="0.25">
      <c r="A206" s="313"/>
      <c r="B206" s="313"/>
      <c r="C206" s="313"/>
      <c r="D206" s="313"/>
      <c r="E206" s="313"/>
      <c r="F206" s="313"/>
      <c r="G206" s="316"/>
      <c r="H206" s="315"/>
      <c r="I206" s="316"/>
    </row>
    <row r="207" spans="1:10" ht="21" customHeight="1" x14ac:dyDescent="0.25">
      <c r="A207" s="317" t="s">
        <v>305</v>
      </c>
      <c r="B207" s="317"/>
      <c r="C207" s="317"/>
      <c r="D207" s="317"/>
      <c r="E207" s="317"/>
      <c r="F207" s="317"/>
      <c r="G207" s="318"/>
      <c r="H207" s="319"/>
      <c r="I207" s="320"/>
      <c r="J207" s="195"/>
    </row>
    <row r="208" spans="1:10" x14ac:dyDescent="0.25">
      <c r="A208" s="307" t="s">
        <v>306</v>
      </c>
    </row>
    <row r="209" spans="1:9" ht="33.75" customHeight="1" x14ac:dyDescent="0.25">
      <c r="A209" s="365" t="s">
        <v>307</v>
      </c>
      <c r="B209" s="365"/>
      <c r="C209" s="365"/>
      <c r="D209" s="365"/>
      <c r="E209" s="365"/>
      <c r="F209" s="365"/>
      <c r="G209" s="365"/>
      <c r="H209" s="365"/>
      <c r="I209" s="365"/>
    </row>
    <row r="210" spans="1:9" ht="22.5" customHeight="1" x14ac:dyDescent="0.25">
      <c r="A210" s="366" t="s">
        <v>308</v>
      </c>
      <c r="B210" s="382"/>
      <c r="C210" s="382"/>
      <c r="D210" s="382"/>
      <c r="E210" s="382"/>
      <c r="F210" s="382"/>
      <c r="G210" s="258">
        <v>2022</v>
      </c>
      <c r="H210" s="272"/>
      <c r="I210" s="258"/>
    </row>
    <row r="211" spans="1:9" ht="18" customHeight="1" x14ac:dyDescent="0.25">
      <c r="A211" s="380" t="s">
        <v>309</v>
      </c>
      <c r="B211" s="380"/>
      <c r="C211" s="380"/>
      <c r="D211" s="380"/>
      <c r="E211" s="380"/>
      <c r="F211" s="380"/>
      <c r="G211" s="260">
        <v>19039119.32</v>
      </c>
      <c r="I211" s="261"/>
    </row>
    <row r="212" spans="1:9" ht="18" customHeight="1" x14ac:dyDescent="0.25">
      <c r="A212" s="380" t="s">
        <v>310</v>
      </c>
      <c r="B212" s="380"/>
      <c r="C212" s="380"/>
      <c r="D212" s="380"/>
      <c r="E212" s="380"/>
      <c r="F212" s="380"/>
      <c r="G212" s="260">
        <v>6778736.1500000004</v>
      </c>
      <c r="I212" s="261"/>
    </row>
    <row r="213" spans="1:9" ht="18" customHeight="1" x14ac:dyDescent="0.25">
      <c r="A213" s="380" t="s">
        <v>311</v>
      </c>
      <c r="B213" s="380"/>
      <c r="C213" s="380"/>
      <c r="D213" s="380"/>
      <c r="E213" s="380"/>
      <c r="F213" s="380"/>
      <c r="G213" s="260">
        <v>22433397.789999999</v>
      </c>
      <c r="I213" s="261"/>
    </row>
    <row r="214" spans="1:9" ht="18" customHeight="1" x14ac:dyDescent="0.25">
      <c r="A214" s="380" t="s">
        <v>312</v>
      </c>
      <c r="B214" s="380"/>
      <c r="C214" s="380"/>
      <c r="D214" s="380"/>
      <c r="E214" s="380"/>
      <c r="F214" s="380"/>
      <c r="G214" s="260">
        <v>174687.42</v>
      </c>
      <c r="I214" s="261"/>
    </row>
    <row r="215" spans="1:9" ht="18" customHeight="1" x14ac:dyDescent="0.25">
      <c r="A215" s="380" t="s">
        <v>313</v>
      </c>
      <c r="B215" s="380"/>
      <c r="C215" s="380"/>
      <c r="D215" s="380"/>
      <c r="E215" s="380"/>
      <c r="F215" s="380"/>
      <c r="G215" s="260">
        <v>2798.53</v>
      </c>
      <c r="I215" s="261"/>
    </row>
    <row r="216" spans="1:9" ht="18" customHeight="1" x14ac:dyDescent="0.25">
      <c r="A216" s="380" t="s">
        <v>314</v>
      </c>
      <c r="B216" s="380"/>
      <c r="C216" s="380"/>
      <c r="D216" s="380"/>
      <c r="E216" s="380"/>
      <c r="F216" s="380"/>
      <c r="G216" s="260">
        <v>1858106.83</v>
      </c>
      <c r="I216" s="261"/>
    </row>
    <row r="217" spans="1:9" ht="18" customHeight="1" x14ac:dyDescent="0.25">
      <c r="A217" s="380" t="s">
        <v>315</v>
      </c>
      <c r="B217" s="380"/>
      <c r="C217" s="380"/>
      <c r="D217" s="380"/>
      <c r="E217" s="380"/>
      <c r="F217" s="380"/>
      <c r="G217" s="260">
        <v>1495968.31</v>
      </c>
      <c r="I217" s="261"/>
    </row>
    <row r="218" spans="1:9" ht="18" customHeight="1" x14ac:dyDescent="0.25">
      <c r="A218" s="380" t="s">
        <v>316</v>
      </c>
      <c r="B218" s="380"/>
      <c r="C218" s="380"/>
      <c r="D218" s="380"/>
      <c r="E218" s="380"/>
      <c r="F218" s="380"/>
      <c r="G218" s="260">
        <v>464635.84</v>
      </c>
      <c r="I218" s="261"/>
    </row>
    <row r="219" spans="1:9" ht="18" customHeight="1" x14ac:dyDescent="0.25">
      <c r="A219" s="380" t="s">
        <v>317</v>
      </c>
      <c r="B219" s="380"/>
      <c r="C219" s="380"/>
      <c r="D219" s="380"/>
      <c r="E219" s="380"/>
      <c r="F219" s="380"/>
      <c r="G219" s="260">
        <v>8607850.9600000009</v>
      </c>
      <c r="I219" s="261"/>
    </row>
    <row r="220" spans="1:9" ht="18" customHeight="1" x14ac:dyDescent="0.25">
      <c r="A220" s="380" t="s">
        <v>318</v>
      </c>
      <c r="B220" s="380"/>
      <c r="C220" s="380"/>
      <c r="D220" s="380"/>
      <c r="E220" s="380"/>
      <c r="F220" s="380"/>
      <c r="G220" s="260">
        <v>26661913.710000001</v>
      </c>
      <c r="I220" s="261"/>
    </row>
    <row r="221" spans="1:9" ht="18" customHeight="1" x14ac:dyDescent="0.25">
      <c r="A221" s="381" t="s">
        <v>319</v>
      </c>
      <c r="B221" s="376"/>
      <c r="C221" s="376"/>
      <c r="D221" s="376"/>
      <c r="E221" s="376"/>
      <c r="F221" s="376"/>
      <c r="G221" s="260">
        <v>2830195.06</v>
      </c>
      <c r="I221" s="261"/>
    </row>
    <row r="222" spans="1:9" ht="16.5" thickBot="1" x14ac:dyDescent="0.3">
      <c r="A222" s="370" t="s">
        <v>320</v>
      </c>
      <c r="B222" s="370"/>
      <c r="C222" s="370"/>
      <c r="D222" s="370"/>
      <c r="E222" s="370"/>
      <c r="F222" s="370"/>
      <c r="G222" s="263">
        <f>SUM(G211:G221)</f>
        <v>90347409.920000017</v>
      </c>
      <c r="I222" s="264"/>
    </row>
    <row r="223" spans="1:9" ht="16.5" thickTop="1" x14ac:dyDescent="0.25"/>
    <row r="224" spans="1:9" x14ac:dyDescent="0.25">
      <c r="A224" s="308" t="s">
        <v>321</v>
      </c>
      <c r="B224" s="308"/>
      <c r="C224" s="308"/>
      <c r="D224" s="308"/>
      <c r="E224" s="308"/>
      <c r="F224" s="308"/>
    </row>
    <row r="225" spans="1:9" ht="32.25" customHeight="1" x14ac:dyDescent="0.25">
      <c r="A225" s="379" t="s">
        <v>322</v>
      </c>
      <c r="B225" s="379"/>
      <c r="C225" s="379"/>
      <c r="D225" s="379"/>
      <c r="E225" s="379"/>
      <c r="F225" s="379"/>
      <c r="G225" s="379"/>
      <c r="H225" s="379"/>
      <c r="I225" s="379"/>
    </row>
    <row r="226" spans="1:9" x14ac:dyDescent="0.25">
      <c r="A226" s="321"/>
    </row>
    <row r="227" spans="1:9" x14ac:dyDescent="0.25">
      <c r="A227" s="307" t="s">
        <v>323</v>
      </c>
      <c r="G227" s="258">
        <v>2022</v>
      </c>
      <c r="H227" s="272"/>
      <c r="I227" s="258"/>
    </row>
    <row r="228" spans="1:9" ht="22.5" customHeight="1" x14ac:dyDescent="0.25">
      <c r="A228" s="365" t="s">
        <v>324</v>
      </c>
      <c r="B228" s="365"/>
      <c r="C228" s="365"/>
      <c r="D228" s="365"/>
      <c r="E228" s="365"/>
      <c r="F228" s="365"/>
      <c r="G228" s="260">
        <v>7976769.7800000003</v>
      </c>
      <c r="H228" s="322"/>
      <c r="I228" s="260"/>
    </row>
    <row r="229" spans="1:9" ht="16.5" thickBot="1" x14ac:dyDescent="0.3">
      <c r="A229" s="313" t="s">
        <v>257</v>
      </c>
      <c r="G229" s="263">
        <f>+G228</f>
        <v>7976769.7800000003</v>
      </c>
      <c r="H229" s="267"/>
      <c r="I229" s="264"/>
    </row>
    <row r="230" spans="1:9" ht="16.5" thickTop="1" x14ac:dyDescent="0.25">
      <c r="A230" s="313"/>
    </row>
    <row r="231" spans="1:9" x14ac:dyDescent="0.25">
      <c r="A231" s="370" t="s">
        <v>325</v>
      </c>
      <c r="B231" s="370"/>
      <c r="C231" s="370"/>
      <c r="D231" s="370"/>
      <c r="E231" s="370"/>
      <c r="F231" s="370"/>
    </row>
    <row r="232" spans="1:9" ht="30.75" customHeight="1" x14ac:dyDescent="0.25">
      <c r="A232" s="379" t="s">
        <v>326</v>
      </c>
      <c r="B232" s="376"/>
      <c r="C232" s="376"/>
      <c r="D232" s="376"/>
      <c r="E232" s="376"/>
      <c r="F232" s="376"/>
      <c r="G232" s="376"/>
      <c r="H232" s="376"/>
      <c r="I232" s="376"/>
    </row>
    <row r="233" spans="1:9" x14ac:dyDescent="0.25">
      <c r="A233" s="321"/>
    </row>
    <row r="234" spans="1:9" x14ac:dyDescent="0.25">
      <c r="A234" s="307" t="s">
        <v>261</v>
      </c>
      <c r="G234" s="258">
        <v>2022</v>
      </c>
      <c r="H234" s="272"/>
      <c r="I234" s="258"/>
    </row>
    <row r="235" spans="1:9" x14ac:dyDescent="0.25">
      <c r="A235" s="365" t="s">
        <v>14</v>
      </c>
      <c r="B235" s="365"/>
      <c r="C235" s="365"/>
      <c r="D235" s="365"/>
      <c r="E235" s="365"/>
      <c r="F235" s="365"/>
      <c r="G235" s="260">
        <v>1014524280</v>
      </c>
      <c r="H235" s="322"/>
      <c r="I235" s="260"/>
    </row>
    <row r="236" spans="1:9" ht="24" customHeight="1" x14ac:dyDescent="0.25">
      <c r="A236" s="365" t="s">
        <v>327</v>
      </c>
      <c r="B236" s="365"/>
      <c r="C236" s="365"/>
      <c r="D236" s="365"/>
      <c r="E236" s="365"/>
      <c r="F236" s="365"/>
      <c r="G236" s="260">
        <v>228992240.96000001</v>
      </c>
      <c r="H236" s="322"/>
      <c r="I236" s="260"/>
    </row>
    <row r="237" spans="1:9" ht="19.5" customHeight="1" x14ac:dyDescent="0.25">
      <c r="A237" s="365" t="s">
        <v>328</v>
      </c>
      <c r="B237" s="365"/>
      <c r="C237" s="365"/>
      <c r="D237" s="365"/>
      <c r="E237" s="365"/>
      <c r="F237" s="365"/>
      <c r="G237" s="260">
        <v>72758085</v>
      </c>
      <c r="H237" s="322"/>
      <c r="I237" s="260"/>
    </row>
    <row r="238" spans="1:9" ht="19.5" customHeight="1" x14ac:dyDescent="0.25">
      <c r="A238" s="365" t="s">
        <v>329</v>
      </c>
      <c r="B238" s="365"/>
      <c r="C238" s="365"/>
      <c r="D238" s="365"/>
      <c r="E238" s="365"/>
      <c r="F238" s="365"/>
      <c r="G238" s="260">
        <v>1742514187.8099999</v>
      </c>
      <c r="H238" s="322"/>
      <c r="I238" s="260"/>
    </row>
    <row r="239" spans="1:9" ht="16.5" thickBot="1" x14ac:dyDescent="0.3">
      <c r="A239" s="366" t="s">
        <v>257</v>
      </c>
      <c r="B239" s="366"/>
      <c r="C239" s="366"/>
      <c r="D239" s="366"/>
      <c r="E239" s="366"/>
      <c r="F239" s="366"/>
      <c r="G239" s="263">
        <f>SUM(G235:G238)</f>
        <v>3058788793.77</v>
      </c>
      <c r="H239" s="322"/>
      <c r="I239" s="264"/>
    </row>
    <row r="240" spans="1:9" ht="16.5" thickTop="1" x14ac:dyDescent="0.25">
      <c r="A240" s="323"/>
      <c r="B240" s="323"/>
      <c r="C240" s="323"/>
      <c r="D240" s="323"/>
      <c r="E240" s="323"/>
      <c r="F240" s="323"/>
      <c r="G240" s="324"/>
    </row>
    <row r="241" spans="1:11" ht="46.5" customHeight="1" x14ac:dyDescent="0.25">
      <c r="A241" s="378" t="s">
        <v>330</v>
      </c>
      <c r="B241" s="378"/>
      <c r="C241" s="378"/>
      <c r="D241" s="378"/>
      <c r="E241" s="378"/>
      <c r="F241" s="378"/>
      <c r="G241" s="378"/>
      <c r="H241" s="378"/>
      <c r="I241" s="378"/>
      <c r="J241" s="154"/>
      <c r="K241" s="154"/>
    </row>
    <row r="242" spans="1:11" ht="34.5" customHeight="1" x14ac:dyDescent="0.25">
      <c r="A242" s="325" t="s">
        <v>8</v>
      </c>
      <c r="B242" s="326"/>
      <c r="C242" s="326"/>
      <c r="D242" s="326"/>
      <c r="E242" s="326"/>
      <c r="F242" s="326"/>
      <c r="G242" s="326"/>
      <c r="H242" s="326"/>
      <c r="I242" s="326"/>
    </row>
    <row r="243" spans="1:11" x14ac:dyDescent="0.25">
      <c r="A243" s="307"/>
    </row>
    <row r="244" spans="1:11" x14ac:dyDescent="0.25">
      <c r="A244" s="307" t="s">
        <v>34</v>
      </c>
    </row>
    <row r="245" spans="1:11" x14ac:dyDescent="0.25">
      <c r="A245" s="307"/>
    </row>
    <row r="246" spans="1:11" x14ac:dyDescent="0.25">
      <c r="A246" s="307" t="s">
        <v>331</v>
      </c>
    </row>
    <row r="247" spans="1:11" ht="61.5" customHeight="1" x14ac:dyDescent="0.25">
      <c r="A247" s="365" t="s">
        <v>332</v>
      </c>
      <c r="B247" s="369"/>
      <c r="C247" s="369"/>
      <c r="D247" s="369"/>
      <c r="E247" s="369"/>
      <c r="F247" s="369"/>
      <c r="G247" s="369"/>
      <c r="H247" s="369"/>
      <c r="I247" s="369"/>
    </row>
    <row r="248" spans="1:11" x14ac:dyDescent="0.25">
      <c r="A248" s="321"/>
    </row>
    <row r="249" spans="1:11" x14ac:dyDescent="0.25">
      <c r="A249" s="370" t="s">
        <v>333</v>
      </c>
      <c r="B249" s="370"/>
      <c r="C249" s="370"/>
      <c r="D249" s="370"/>
      <c r="E249" s="370"/>
      <c r="F249" s="370"/>
      <c r="G249" s="258">
        <v>2022</v>
      </c>
      <c r="H249" s="272"/>
      <c r="I249" s="258"/>
    </row>
    <row r="250" spans="1:11" x14ac:dyDescent="0.25">
      <c r="A250" s="370" t="s">
        <v>334</v>
      </c>
      <c r="B250" s="370"/>
      <c r="C250" s="370"/>
      <c r="D250" s="370"/>
      <c r="E250" s="370"/>
      <c r="F250" s="370"/>
      <c r="I250" s="324"/>
    </row>
    <row r="251" spans="1:11" ht="20.25" customHeight="1" x14ac:dyDescent="0.25">
      <c r="A251" s="365" t="s">
        <v>245</v>
      </c>
      <c r="B251" s="365"/>
      <c r="C251" s="365"/>
      <c r="D251" s="365"/>
      <c r="E251" s="365"/>
      <c r="F251" s="365"/>
      <c r="G251" s="260">
        <v>29486.29</v>
      </c>
      <c r="H251" s="260"/>
      <c r="I251" s="261"/>
    </row>
    <row r="252" spans="1:11" x14ac:dyDescent="0.25">
      <c r="A252" s="365" t="s">
        <v>246</v>
      </c>
      <c r="B252" s="365"/>
      <c r="C252" s="365"/>
      <c r="D252" s="365"/>
      <c r="E252" s="365"/>
      <c r="F252" s="365"/>
      <c r="G252" s="260">
        <v>211180796.09</v>
      </c>
      <c r="H252" s="260"/>
      <c r="I252" s="261"/>
    </row>
    <row r="253" spans="1:11" ht="18.75" customHeight="1" x14ac:dyDescent="0.25">
      <c r="A253" s="365" t="s">
        <v>247</v>
      </c>
      <c r="B253" s="365"/>
      <c r="C253" s="365"/>
      <c r="D253" s="365"/>
      <c r="E253" s="365"/>
      <c r="F253" s="365"/>
      <c r="G253" s="260">
        <v>4216539.21</v>
      </c>
      <c r="H253" s="260"/>
      <c r="I253" s="261"/>
    </row>
    <row r="254" spans="1:11" ht="21" customHeight="1" x14ac:dyDescent="0.25">
      <c r="A254" s="365" t="s">
        <v>335</v>
      </c>
      <c r="B254" s="365"/>
      <c r="C254" s="365"/>
      <c r="D254" s="365"/>
      <c r="E254" s="365"/>
      <c r="F254" s="365"/>
      <c r="G254" s="260">
        <v>67287709.680000007</v>
      </c>
      <c r="H254" s="260"/>
      <c r="I254" s="261"/>
    </row>
    <row r="255" spans="1:11" ht="20.25" customHeight="1" x14ac:dyDescent="0.25">
      <c r="A255" s="365" t="s">
        <v>336</v>
      </c>
      <c r="B255" s="365"/>
      <c r="C255" s="365"/>
      <c r="D255" s="365"/>
      <c r="E255" s="365"/>
      <c r="F255" s="365"/>
      <c r="G255" s="260">
        <v>1061506.3700000001</v>
      </c>
      <c r="H255" s="260"/>
      <c r="I255" s="261"/>
    </row>
    <row r="256" spans="1:11" ht="16.5" customHeight="1" x14ac:dyDescent="0.25">
      <c r="A256" s="365" t="s">
        <v>250</v>
      </c>
      <c r="B256" s="365"/>
      <c r="C256" s="365"/>
      <c r="D256" s="365"/>
      <c r="E256" s="365"/>
      <c r="F256" s="365"/>
      <c r="G256" s="260">
        <v>5130614.1500000004</v>
      </c>
      <c r="H256" s="260"/>
      <c r="I256" s="261"/>
    </row>
    <row r="257" spans="1:9" x14ac:dyDescent="0.25">
      <c r="A257" s="365" t="s">
        <v>251</v>
      </c>
      <c r="B257" s="365"/>
      <c r="C257" s="365"/>
      <c r="D257" s="365"/>
      <c r="E257" s="365"/>
      <c r="F257" s="365"/>
      <c r="G257" s="260">
        <v>5956230.2199999997</v>
      </c>
      <c r="H257" s="260"/>
      <c r="I257" s="261"/>
    </row>
    <row r="258" spans="1:9" ht="16.5" thickBot="1" x14ac:dyDescent="0.3">
      <c r="A258" s="366" t="s">
        <v>257</v>
      </c>
      <c r="B258" s="366"/>
      <c r="C258" s="366"/>
      <c r="D258" s="366"/>
      <c r="E258" s="366"/>
      <c r="F258" s="366"/>
      <c r="G258" s="263">
        <f>SUM(G251:G257)</f>
        <v>294862882.00999999</v>
      </c>
      <c r="H258" s="322"/>
      <c r="I258" s="264"/>
    </row>
    <row r="259" spans="1:9" ht="16.5" thickTop="1" x14ac:dyDescent="0.25">
      <c r="A259" s="323"/>
      <c r="B259" s="323"/>
      <c r="C259" s="323"/>
      <c r="D259" s="323"/>
      <c r="E259" s="323"/>
      <c r="F259" s="323"/>
      <c r="G259" s="324"/>
    </row>
    <row r="260" spans="1:9" ht="48.75" customHeight="1" x14ac:dyDescent="0.25">
      <c r="A260" s="365" t="s">
        <v>337</v>
      </c>
      <c r="B260" s="369"/>
      <c r="C260" s="369"/>
      <c r="D260" s="369"/>
      <c r="E260" s="369"/>
      <c r="F260" s="369"/>
      <c r="G260" s="369"/>
      <c r="H260" s="369"/>
      <c r="I260" s="369"/>
    </row>
    <row r="261" spans="1:9" x14ac:dyDescent="0.25">
      <c r="A261" s="327"/>
    </row>
    <row r="262" spans="1:9" x14ac:dyDescent="0.25">
      <c r="A262" s="307" t="s">
        <v>338</v>
      </c>
    </row>
    <row r="263" spans="1:9" ht="48.75" customHeight="1" x14ac:dyDescent="0.25">
      <c r="A263" s="365" t="s">
        <v>339</v>
      </c>
      <c r="B263" s="365"/>
      <c r="C263" s="365"/>
      <c r="D263" s="365"/>
      <c r="E263" s="365"/>
      <c r="F263" s="365"/>
      <c r="G263" s="365"/>
      <c r="H263" s="365"/>
      <c r="I263" s="365"/>
    </row>
    <row r="264" spans="1:9" ht="21.75" customHeight="1" x14ac:dyDescent="0.25">
      <c r="A264" s="377"/>
      <c r="B264" s="377"/>
      <c r="C264" s="377"/>
      <c r="D264" s="377"/>
      <c r="E264" s="377"/>
      <c r="F264" s="377"/>
      <c r="G264" s="377"/>
      <c r="H264" s="377"/>
      <c r="I264" s="377"/>
    </row>
    <row r="265" spans="1:9" x14ac:dyDescent="0.25">
      <c r="A265" s="366" t="s">
        <v>333</v>
      </c>
      <c r="B265" s="366"/>
      <c r="C265" s="366"/>
      <c r="D265" s="366"/>
      <c r="E265" s="366"/>
      <c r="F265" s="366"/>
      <c r="G265" s="258">
        <v>2022</v>
      </c>
      <c r="H265" s="272"/>
      <c r="I265" s="258"/>
    </row>
    <row r="266" spans="1:9" ht="21" customHeight="1" x14ac:dyDescent="0.25">
      <c r="A266" s="365" t="s">
        <v>340</v>
      </c>
      <c r="B266" s="365"/>
      <c r="C266" s="365"/>
      <c r="D266" s="365"/>
      <c r="E266" s="365"/>
      <c r="F266" s="365"/>
      <c r="G266" s="260">
        <v>11706660</v>
      </c>
      <c r="H266" s="322"/>
      <c r="I266" s="261"/>
    </row>
    <row r="267" spans="1:9" ht="24.75" customHeight="1" x14ac:dyDescent="0.25">
      <c r="A267" s="365" t="s">
        <v>341</v>
      </c>
      <c r="B267" s="365"/>
      <c r="C267" s="365"/>
      <c r="D267" s="365"/>
      <c r="E267" s="365"/>
      <c r="F267" s="365"/>
      <c r="G267" s="260">
        <v>100027470.95</v>
      </c>
      <c r="H267" s="322"/>
      <c r="I267" s="261"/>
    </row>
    <row r="268" spans="1:9" ht="24" customHeight="1" x14ac:dyDescent="0.25">
      <c r="A268" s="365" t="s">
        <v>342</v>
      </c>
      <c r="B268" s="365"/>
      <c r="C268" s="365"/>
      <c r="D268" s="365"/>
      <c r="E268" s="365"/>
      <c r="F268" s="365"/>
      <c r="G268" s="260">
        <v>128583935.69</v>
      </c>
      <c r="H268" s="322"/>
      <c r="I268" s="261"/>
    </row>
    <row r="269" spans="1:9" ht="16.5" thickBot="1" x14ac:dyDescent="0.3">
      <c r="A269" s="366" t="s">
        <v>257</v>
      </c>
      <c r="B269" s="366"/>
      <c r="C269" s="366"/>
      <c r="D269" s="366"/>
      <c r="E269" s="366"/>
      <c r="F269" s="366"/>
      <c r="G269" s="263">
        <f>SUM(G266:G268)</f>
        <v>240318066.63999999</v>
      </c>
      <c r="H269" s="267"/>
      <c r="I269" s="264"/>
    </row>
    <row r="270" spans="1:9" ht="16.5" thickTop="1" x14ac:dyDescent="0.25">
      <c r="A270" s="323"/>
      <c r="B270" s="323"/>
      <c r="C270" s="323"/>
      <c r="D270" s="323"/>
      <c r="E270" s="323"/>
      <c r="F270" s="323"/>
    </row>
    <row r="271" spans="1:9" x14ac:dyDescent="0.25">
      <c r="A271" s="307" t="s">
        <v>343</v>
      </c>
    </row>
    <row r="272" spans="1:9" ht="50.25" customHeight="1" x14ac:dyDescent="0.25">
      <c r="A272" s="365" t="s">
        <v>344</v>
      </c>
      <c r="B272" s="376"/>
      <c r="C272" s="376"/>
      <c r="D272" s="376"/>
      <c r="E272" s="376"/>
      <c r="F272" s="376"/>
      <c r="G272" s="376"/>
      <c r="H272" s="376"/>
      <c r="I272" s="376"/>
    </row>
    <row r="273" spans="1:9" ht="15" customHeight="1" x14ac:dyDescent="0.25">
      <c r="A273" s="317"/>
      <c r="B273" s="321"/>
      <c r="C273" s="321"/>
      <c r="D273" s="321"/>
      <c r="E273" s="321"/>
      <c r="F273" s="321"/>
      <c r="G273" s="321"/>
      <c r="H273" s="321"/>
      <c r="I273" s="321"/>
    </row>
    <row r="274" spans="1:9" x14ac:dyDescent="0.25">
      <c r="A274" s="307" t="s">
        <v>345</v>
      </c>
      <c r="G274" s="258">
        <v>2022</v>
      </c>
      <c r="H274" s="272"/>
      <c r="I274" s="258"/>
    </row>
    <row r="275" spans="1:9" ht="20.25" customHeight="1" x14ac:dyDescent="0.25">
      <c r="A275" s="365" t="s">
        <v>346</v>
      </c>
      <c r="B275" s="365"/>
      <c r="C275" s="365"/>
      <c r="D275" s="365"/>
      <c r="E275" s="365"/>
      <c r="F275" s="365"/>
      <c r="G275" s="260">
        <v>3829790.5</v>
      </c>
      <c r="H275" s="322"/>
      <c r="I275" s="261"/>
    </row>
    <row r="276" spans="1:9" ht="16.5" thickBot="1" x14ac:dyDescent="0.3">
      <c r="A276" s="313" t="s">
        <v>257</v>
      </c>
      <c r="G276" s="263">
        <f>+G275</f>
        <v>3829790.5</v>
      </c>
      <c r="H276" s="267"/>
      <c r="I276" s="264"/>
    </row>
    <row r="277" spans="1:9" ht="16.5" thickTop="1" x14ac:dyDescent="0.25">
      <c r="A277" s="313"/>
    </row>
    <row r="278" spans="1:9" x14ac:dyDescent="0.25">
      <c r="A278" s="370" t="s">
        <v>347</v>
      </c>
      <c r="B278" s="370"/>
      <c r="C278" s="370"/>
      <c r="D278" s="370"/>
      <c r="E278" s="370"/>
      <c r="F278" s="370"/>
    </row>
    <row r="279" spans="1:9" ht="48.75" customHeight="1" x14ac:dyDescent="0.25">
      <c r="A279" s="365" t="s">
        <v>348</v>
      </c>
      <c r="B279" s="376"/>
      <c r="C279" s="376"/>
      <c r="D279" s="376"/>
      <c r="E279" s="376"/>
      <c r="F279" s="376"/>
      <c r="G279" s="376"/>
      <c r="H279" s="376"/>
      <c r="I279" s="376"/>
    </row>
    <row r="280" spans="1:9" ht="16.5" customHeight="1" x14ac:dyDescent="0.25">
      <c r="A280" s="317"/>
      <c r="B280" s="321"/>
      <c r="C280" s="321"/>
      <c r="D280" s="321"/>
      <c r="E280" s="321"/>
      <c r="F280" s="321"/>
      <c r="G280" s="321"/>
      <c r="H280" s="321"/>
      <c r="I280" s="321"/>
    </row>
    <row r="281" spans="1:9" x14ac:dyDescent="0.25">
      <c r="A281" s="307" t="s">
        <v>349</v>
      </c>
      <c r="G281" s="258">
        <v>2022</v>
      </c>
      <c r="H281" s="272"/>
      <c r="I281" s="258"/>
    </row>
    <row r="282" spans="1:9" ht="20.100000000000001" customHeight="1" x14ac:dyDescent="0.25">
      <c r="A282" s="365" t="s">
        <v>350</v>
      </c>
      <c r="B282" s="365"/>
      <c r="C282" s="365"/>
      <c r="D282" s="365"/>
      <c r="E282" s="365"/>
      <c r="F282" s="365"/>
      <c r="G282" s="260">
        <v>84299674.530000001</v>
      </c>
      <c r="H282" s="260"/>
      <c r="I282" s="261"/>
    </row>
    <row r="283" spans="1:9" ht="20.100000000000001" customHeight="1" x14ac:dyDescent="0.25">
      <c r="A283" s="365" t="s">
        <v>351</v>
      </c>
      <c r="B283" s="365"/>
      <c r="C283" s="365"/>
      <c r="D283" s="365"/>
      <c r="E283" s="365"/>
      <c r="F283" s="365"/>
      <c r="G283" s="260">
        <v>6679029.3399999999</v>
      </c>
      <c r="H283" s="260"/>
      <c r="I283" s="261"/>
    </row>
    <row r="284" spans="1:9" ht="20.100000000000001" customHeight="1" x14ac:dyDescent="0.25">
      <c r="A284" s="365" t="s">
        <v>352</v>
      </c>
      <c r="B284" s="365"/>
      <c r="C284" s="365"/>
      <c r="D284" s="365"/>
      <c r="E284" s="365"/>
      <c r="F284" s="365"/>
      <c r="G284" s="260">
        <v>9348.59</v>
      </c>
      <c r="H284" s="260"/>
      <c r="I284" s="261"/>
    </row>
    <row r="285" spans="1:9" ht="20.100000000000001" customHeight="1" x14ac:dyDescent="0.25">
      <c r="A285" s="365" t="s">
        <v>353</v>
      </c>
      <c r="B285" s="365"/>
      <c r="C285" s="365"/>
      <c r="D285" s="365"/>
      <c r="E285" s="365"/>
      <c r="F285" s="365"/>
      <c r="G285" s="260">
        <v>6892122.1799999997</v>
      </c>
      <c r="H285" s="260"/>
      <c r="I285" s="261"/>
    </row>
    <row r="286" spans="1:9" ht="20.100000000000001" customHeight="1" x14ac:dyDescent="0.25">
      <c r="A286" s="365" t="s">
        <v>354</v>
      </c>
      <c r="B286" s="365"/>
      <c r="C286" s="365"/>
      <c r="D286" s="365"/>
      <c r="E286" s="365"/>
      <c r="F286" s="365"/>
      <c r="G286" s="260">
        <v>4452431.79</v>
      </c>
      <c r="H286" s="260"/>
      <c r="I286" s="261"/>
    </row>
    <row r="287" spans="1:9" ht="20.100000000000001" customHeight="1" x14ac:dyDescent="0.25">
      <c r="A287" s="365" t="s">
        <v>355</v>
      </c>
      <c r="B287" s="365"/>
      <c r="C287" s="365"/>
      <c r="D287" s="365"/>
      <c r="E287" s="365"/>
      <c r="F287" s="365"/>
      <c r="G287" s="260">
        <v>6753230.21</v>
      </c>
      <c r="H287" s="260"/>
      <c r="I287" s="261"/>
    </row>
    <row r="288" spans="1:9" ht="16.5" thickBot="1" x14ac:dyDescent="0.3">
      <c r="A288" s="366" t="s">
        <v>257</v>
      </c>
      <c r="B288" s="366"/>
      <c r="C288" s="366"/>
      <c r="D288" s="366"/>
      <c r="E288" s="366"/>
      <c r="F288" s="366"/>
      <c r="G288" s="263">
        <f>SUM(G282:G287)</f>
        <v>109085836.64000002</v>
      </c>
      <c r="H288" s="289"/>
      <c r="I288" s="264"/>
    </row>
    <row r="289" spans="1:9" ht="16.5" thickTop="1" x14ac:dyDescent="0.25">
      <c r="A289" s="323"/>
      <c r="B289" s="323"/>
      <c r="C289" s="323"/>
      <c r="D289" s="323"/>
      <c r="E289" s="323"/>
      <c r="F289" s="323"/>
    </row>
    <row r="290" spans="1:9" x14ac:dyDescent="0.25">
      <c r="A290" s="323"/>
      <c r="B290" s="323"/>
      <c r="C290" s="323"/>
      <c r="D290" s="323"/>
      <c r="E290" s="323"/>
      <c r="F290" s="323"/>
    </row>
    <row r="291" spans="1:9" x14ac:dyDescent="0.25">
      <c r="A291" s="307" t="s">
        <v>356</v>
      </c>
    </row>
    <row r="292" spans="1:9" ht="47.25" customHeight="1" x14ac:dyDescent="0.25">
      <c r="A292" s="365" t="s">
        <v>357</v>
      </c>
      <c r="B292" s="369"/>
      <c r="C292" s="369"/>
      <c r="D292" s="369"/>
      <c r="E292" s="369"/>
      <c r="F292" s="369"/>
      <c r="G292" s="369"/>
      <c r="H292" s="369"/>
      <c r="I292" s="369"/>
    </row>
    <row r="293" spans="1:9" x14ac:dyDescent="0.25">
      <c r="A293" s="327" t="s">
        <v>8</v>
      </c>
    </row>
    <row r="294" spans="1:9" x14ac:dyDescent="0.25">
      <c r="A294" s="373" t="s">
        <v>333</v>
      </c>
      <c r="B294" s="373"/>
      <c r="C294" s="373"/>
      <c r="D294" s="373"/>
      <c r="E294" s="373"/>
      <c r="F294" s="373"/>
      <c r="G294" s="258">
        <v>2022</v>
      </c>
      <c r="H294" s="272"/>
      <c r="I294" s="258"/>
    </row>
    <row r="295" spans="1:9" ht="20.25" customHeight="1" x14ac:dyDescent="0.25">
      <c r="A295" s="365" t="s">
        <v>358</v>
      </c>
      <c r="B295" s="365"/>
      <c r="C295" s="365"/>
      <c r="D295" s="365"/>
      <c r="E295" s="365"/>
      <c r="F295" s="365"/>
      <c r="G295" s="260">
        <v>5064765.2699999996</v>
      </c>
      <c r="H295" s="322"/>
      <c r="I295" s="261"/>
    </row>
    <row r="296" spans="1:9" ht="21" customHeight="1" x14ac:dyDescent="0.25">
      <c r="A296" s="365" t="s">
        <v>359</v>
      </c>
      <c r="B296" s="365"/>
      <c r="C296" s="365"/>
      <c r="D296" s="365"/>
      <c r="E296" s="365"/>
      <c r="F296" s="365"/>
      <c r="G296" s="260">
        <v>836948.06</v>
      </c>
      <c r="H296" s="322"/>
      <c r="I296" s="261"/>
    </row>
    <row r="297" spans="1:9" ht="20.25" customHeight="1" x14ac:dyDescent="0.25">
      <c r="A297" s="365" t="s">
        <v>360</v>
      </c>
      <c r="B297" s="365"/>
      <c r="C297" s="365"/>
      <c r="D297" s="365"/>
      <c r="E297" s="365"/>
      <c r="F297" s="365"/>
      <c r="G297" s="260">
        <v>5057632.03</v>
      </c>
      <c r="H297" s="322"/>
      <c r="I297" s="261"/>
    </row>
    <row r="298" spans="1:9" ht="16.5" thickBot="1" x14ac:dyDescent="0.3">
      <c r="A298" s="366" t="s">
        <v>257</v>
      </c>
      <c r="B298" s="366"/>
      <c r="C298" s="366"/>
      <c r="D298" s="366"/>
      <c r="E298" s="366"/>
      <c r="F298" s="366"/>
      <c r="G298" s="263">
        <f>SUM(G295:G297)</f>
        <v>10959345.359999999</v>
      </c>
      <c r="H298" s="267"/>
      <c r="I298" s="264"/>
    </row>
    <row r="299" spans="1:9" ht="16.5" thickTop="1" x14ac:dyDescent="0.25">
      <c r="A299" s="313"/>
      <c r="G299" s="260"/>
      <c r="H299" s="322"/>
      <c r="I299" s="322"/>
    </row>
    <row r="300" spans="1:9" x14ac:dyDescent="0.25">
      <c r="A300" s="307" t="s">
        <v>361</v>
      </c>
    </row>
    <row r="301" spans="1:9" ht="48.75" customHeight="1" x14ac:dyDescent="0.25">
      <c r="A301" s="374" t="s">
        <v>362</v>
      </c>
      <c r="B301" s="375"/>
      <c r="C301" s="375"/>
      <c r="D301" s="375"/>
      <c r="E301" s="375"/>
      <c r="F301" s="375"/>
      <c r="G301" s="375"/>
      <c r="H301" s="375"/>
      <c r="I301" s="375"/>
    </row>
    <row r="302" spans="1:9" x14ac:dyDescent="0.25">
      <c r="A302" s="321"/>
    </row>
    <row r="303" spans="1:9" x14ac:dyDescent="0.25">
      <c r="A303" s="366" t="s">
        <v>333</v>
      </c>
      <c r="B303" s="366"/>
      <c r="C303" s="366"/>
      <c r="D303" s="366"/>
      <c r="E303" s="366"/>
      <c r="F303" s="366"/>
      <c r="G303" s="258">
        <v>2022</v>
      </c>
      <c r="H303" s="272"/>
      <c r="I303" s="258"/>
    </row>
    <row r="304" spans="1:9" ht="20.25" customHeight="1" x14ac:dyDescent="0.25">
      <c r="A304" s="365" t="s">
        <v>363</v>
      </c>
      <c r="B304" s="365"/>
      <c r="C304" s="365"/>
      <c r="D304" s="365"/>
      <c r="E304" s="365"/>
      <c r="F304" s="365"/>
      <c r="G304" s="260">
        <v>476691.989</v>
      </c>
      <c r="I304" s="261"/>
    </row>
    <row r="305" spans="1:9" ht="16.5" thickBot="1" x14ac:dyDescent="0.3">
      <c r="A305" s="366" t="s">
        <v>290</v>
      </c>
      <c r="B305" s="366"/>
      <c r="C305" s="366"/>
      <c r="D305" s="366"/>
      <c r="E305" s="366"/>
      <c r="F305" s="366"/>
      <c r="G305" s="263">
        <f>+G304</f>
        <v>476691.989</v>
      </c>
      <c r="H305" s="248"/>
      <c r="I305" s="264"/>
    </row>
    <row r="306" spans="1:9" ht="16.5" thickTop="1" x14ac:dyDescent="0.25">
      <c r="A306" s="323"/>
      <c r="B306" s="323"/>
      <c r="C306" s="323"/>
      <c r="D306" s="323"/>
      <c r="E306" s="323"/>
      <c r="F306" s="323"/>
      <c r="G306" s="324"/>
      <c r="I306" s="324"/>
    </row>
    <row r="307" spans="1:9" ht="49.5" customHeight="1" x14ac:dyDescent="0.25">
      <c r="A307" s="371" t="s">
        <v>364</v>
      </c>
      <c r="B307" s="372"/>
      <c r="C307" s="372"/>
      <c r="D307" s="372"/>
      <c r="E307" s="372"/>
      <c r="F307" s="372"/>
      <c r="G307" s="372"/>
      <c r="H307" s="372"/>
      <c r="I307" s="372"/>
    </row>
    <row r="308" spans="1:9" x14ac:dyDescent="0.25">
      <c r="A308" s="321"/>
    </row>
    <row r="309" spans="1:9" x14ac:dyDescent="0.25">
      <c r="A309" s="307" t="s">
        <v>365</v>
      </c>
    </row>
    <row r="310" spans="1:9" ht="51" customHeight="1" x14ac:dyDescent="0.25">
      <c r="A310" s="365" t="s">
        <v>366</v>
      </c>
      <c r="B310" s="369"/>
      <c r="C310" s="369"/>
      <c r="D310" s="369"/>
      <c r="E310" s="369"/>
      <c r="F310" s="369"/>
      <c r="G310" s="369"/>
      <c r="H310" s="369"/>
      <c r="I310" s="369"/>
    </row>
    <row r="311" spans="1:9" x14ac:dyDescent="0.25">
      <c r="A311" s="321"/>
    </row>
    <row r="312" spans="1:9" x14ac:dyDescent="0.25">
      <c r="A312" s="366" t="s">
        <v>333</v>
      </c>
      <c r="B312" s="366"/>
      <c r="C312" s="366"/>
      <c r="D312" s="366"/>
      <c r="E312" s="366"/>
      <c r="F312" s="366"/>
      <c r="G312" s="258">
        <v>2022</v>
      </c>
      <c r="H312" s="272"/>
      <c r="I312" s="258"/>
    </row>
    <row r="313" spans="1:9" ht="21" customHeight="1" x14ac:dyDescent="0.25">
      <c r="A313" s="366" t="s">
        <v>367</v>
      </c>
      <c r="B313" s="366"/>
      <c r="C313" s="366"/>
      <c r="D313" s="366"/>
      <c r="E313" s="366"/>
      <c r="F313" s="366"/>
    </row>
    <row r="314" spans="1:9" ht="21" customHeight="1" x14ac:dyDescent="0.25">
      <c r="A314" s="365" t="s">
        <v>368</v>
      </c>
      <c r="B314" s="365"/>
      <c r="C314" s="365"/>
      <c r="D314" s="365"/>
      <c r="E314" s="365"/>
      <c r="F314" s="365"/>
      <c r="G314" s="260">
        <v>2779792</v>
      </c>
      <c r="H314" s="322"/>
      <c r="I314" s="261"/>
    </row>
    <row r="315" spans="1:9" ht="18" customHeight="1" x14ac:dyDescent="0.25">
      <c r="A315" s="365" t="s">
        <v>369</v>
      </c>
      <c r="B315" s="365"/>
      <c r="C315" s="365"/>
      <c r="D315" s="365"/>
      <c r="E315" s="365"/>
      <c r="F315" s="365"/>
      <c r="G315" s="260">
        <v>1467912</v>
      </c>
      <c r="H315" s="322"/>
      <c r="I315" s="261"/>
    </row>
    <row r="316" spans="1:9" ht="21.75" customHeight="1" x14ac:dyDescent="0.25">
      <c r="A316" s="365" t="s">
        <v>370</v>
      </c>
      <c r="B316" s="365"/>
      <c r="C316" s="365"/>
      <c r="D316" s="365"/>
      <c r="E316" s="365"/>
      <c r="F316" s="365"/>
      <c r="G316" s="260">
        <v>748</v>
      </c>
      <c r="H316" s="322"/>
      <c r="I316" s="261"/>
    </row>
    <row r="317" spans="1:9" ht="16.5" thickBot="1" x14ac:dyDescent="0.3">
      <c r="A317" s="366" t="s">
        <v>257</v>
      </c>
      <c r="B317" s="366"/>
      <c r="C317" s="366"/>
      <c r="D317" s="366"/>
      <c r="E317" s="366"/>
      <c r="F317" s="366"/>
      <c r="G317" s="263">
        <f>SUM(G314:G316)</f>
        <v>4248452</v>
      </c>
      <c r="H317" s="267"/>
      <c r="I317" s="264"/>
    </row>
    <row r="318" spans="1:9" ht="16.5" thickTop="1" x14ac:dyDescent="0.25">
      <c r="A318" s="323"/>
      <c r="B318" s="323"/>
      <c r="C318" s="323"/>
      <c r="D318" s="323"/>
      <c r="E318" s="323"/>
      <c r="F318" s="323"/>
      <c r="G318" s="324"/>
      <c r="I318" s="324"/>
    </row>
    <row r="319" spans="1:9" ht="31.5" customHeight="1" x14ac:dyDescent="0.25">
      <c r="A319" s="366" t="s">
        <v>371</v>
      </c>
      <c r="B319" s="370"/>
      <c r="C319" s="370"/>
      <c r="D319" s="370"/>
      <c r="E319" s="370"/>
      <c r="F319" s="370"/>
      <c r="G319" s="370"/>
      <c r="H319" s="370"/>
      <c r="I319" s="370"/>
    </row>
    <row r="320" spans="1:9" x14ac:dyDescent="0.25">
      <c r="A320" s="307"/>
    </row>
    <row r="321" spans="1:9" x14ac:dyDescent="0.25">
      <c r="A321" s="307" t="s">
        <v>372</v>
      </c>
    </row>
    <row r="322" spans="1:9" ht="49.5" customHeight="1" x14ac:dyDescent="0.25">
      <c r="A322" s="365" t="s">
        <v>373</v>
      </c>
      <c r="B322" s="369"/>
      <c r="C322" s="369"/>
      <c r="D322" s="369"/>
      <c r="E322" s="369"/>
      <c r="F322" s="369"/>
      <c r="G322" s="369"/>
      <c r="H322" s="369"/>
      <c r="I322" s="369"/>
    </row>
    <row r="323" spans="1:9" x14ac:dyDescent="0.25">
      <c r="A323" s="321"/>
    </row>
    <row r="324" spans="1:9" x14ac:dyDescent="0.25">
      <c r="A324" s="370" t="s">
        <v>243</v>
      </c>
      <c r="B324" s="370"/>
      <c r="C324" s="370"/>
      <c r="D324" s="370"/>
      <c r="E324" s="370"/>
      <c r="F324" s="370"/>
      <c r="G324" s="258">
        <v>2022</v>
      </c>
      <c r="H324" s="272"/>
      <c r="I324" s="258"/>
    </row>
    <row r="325" spans="1:9" ht="18" customHeight="1" x14ac:dyDescent="0.25">
      <c r="A325" s="365" t="s">
        <v>374</v>
      </c>
      <c r="B325" s="365"/>
      <c r="C325" s="365"/>
      <c r="D325" s="365"/>
      <c r="E325" s="365"/>
      <c r="F325" s="365"/>
      <c r="G325" s="260">
        <v>118559879.88</v>
      </c>
      <c r="H325" s="260"/>
      <c r="I325" s="261"/>
    </row>
    <row r="326" spans="1:9" ht="18" customHeight="1" x14ac:dyDescent="0.25">
      <c r="A326" s="365" t="s">
        <v>375</v>
      </c>
      <c r="B326" s="365"/>
      <c r="C326" s="365"/>
      <c r="D326" s="365"/>
      <c r="E326" s="365"/>
      <c r="F326" s="365"/>
      <c r="G326" s="260">
        <v>2637097.2400000002</v>
      </c>
      <c r="H326" s="260"/>
      <c r="I326" s="261"/>
    </row>
    <row r="327" spans="1:9" ht="18" customHeight="1" x14ac:dyDescent="0.25">
      <c r="A327" s="365" t="s">
        <v>376</v>
      </c>
      <c r="B327" s="365"/>
      <c r="C327" s="365"/>
      <c r="D327" s="365"/>
      <c r="E327" s="365"/>
      <c r="F327" s="365"/>
      <c r="G327" s="328">
        <v>637785.43999999994</v>
      </c>
      <c r="H327" s="260"/>
      <c r="I327" s="329"/>
    </row>
    <row r="328" spans="1:9" ht="18" customHeight="1" x14ac:dyDescent="0.25">
      <c r="A328" s="365" t="s">
        <v>377</v>
      </c>
      <c r="B328" s="365"/>
      <c r="C328" s="365"/>
      <c r="D328" s="365"/>
      <c r="E328" s="365"/>
      <c r="F328" s="365"/>
      <c r="G328" s="328">
        <v>2437835.92</v>
      </c>
      <c r="H328" s="260"/>
      <c r="I328" s="329"/>
    </row>
    <row r="329" spans="1:9" ht="18" customHeight="1" x14ac:dyDescent="0.25">
      <c r="A329" s="365" t="s">
        <v>378</v>
      </c>
      <c r="B329" s="365"/>
      <c r="C329" s="365"/>
      <c r="D329" s="365"/>
      <c r="E329" s="365"/>
      <c r="F329" s="365"/>
      <c r="G329" s="328">
        <v>3889623.57</v>
      </c>
      <c r="H329" s="260"/>
      <c r="I329" s="329"/>
    </row>
    <row r="330" spans="1:9" ht="18" customHeight="1" x14ac:dyDescent="0.25">
      <c r="A330" s="365" t="s">
        <v>379</v>
      </c>
      <c r="B330" s="365"/>
      <c r="C330" s="365"/>
      <c r="D330" s="365"/>
      <c r="E330" s="365"/>
      <c r="F330" s="365"/>
      <c r="G330" s="328">
        <v>10169089.689999999</v>
      </c>
      <c r="H330" s="260"/>
      <c r="I330" s="329"/>
    </row>
    <row r="331" spans="1:9" ht="18" customHeight="1" x14ac:dyDescent="0.25">
      <c r="A331" s="365" t="s">
        <v>380</v>
      </c>
      <c r="B331" s="365"/>
      <c r="C331" s="365"/>
      <c r="D331" s="365"/>
      <c r="E331" s="365"/>
      <c r="F331" s="365"/>
      <c r="G331" s="260">
        <v>45836439.75</v>
      </c>
      <c r="H331" s="260"/>
      <c r="I331" s="261"/>
    </row>
    <row r="332" spans="1:9" ht="18" customHeight="1" thickBot="1" x14ac:dyDescent="0.3">
      <c r="A332" s="366" t="s">
        <v>257</v>
      </c>
      <c r="B332" s="366"/>
      <c r="C332" s="366"/>
      <c r="D332" s="366"/>
      <c r="E332" s="366"/>
      <c r="F332" s="366"/>
      <c r="G332" s="263">
        <f>SUM(G325:G331)</f>
        <v>184167751.48999998</v>
      </c>
      <c r="H332" s="289"/>
      <c r="I332" s="264"/>
    </row>
    <row r="333" spans="1:9" ht="18" customHeight="1" thickTop="1" x14ac:dyDescent="0.25">
      <c r="A333" s="323"/>
      <c r="B333" s="323"/>
      <c r="C333" s="323"/>
      <c r="D333" s="323"/>
      <c r="E333" s="323"/>
      <c r="F333" s="323"/>
      <c r="G333" s="324"/>
      <c r="I333" s="324"/>
    </row>
    <row r="334" spans="1:9" ht="51.75" customHeight="1" x14ac:dyDescent="0.25">
      <c r="A334" s="367" t="s">
        <v>381</v>
      </c>
      <c r="B334" s="368"/>
      <c r="C334" s="368"/>
      <c r="D334" s="368"/>
      <c r="E334" s="368"/>
      <c r="F334" s="368"/>
      <c r="G334" s="368"/>
      <c r="H334" s="368"/>
      <c r="I334" s="368"/>
    </row>
    <row r="335" spans="1:9" x14ac:dyDescent="0.25">
      <c r="A335" s="327"/>
    </row>
    <row r="336" spans="1:9" x14ac:dyDescent="0.25">
      <c r="A336" s="307" t="s">
        <v>382</v>
      </c>
    </row>
    <row r="337" spans="1:9" ht="51.75" customHeight="1" x14ac:dyDescent="0.25">
      <c r="A337" s="365" t="s">
        <v>383</v>
      </c>
      <c r="B337" s="365"/>
      <c r="C337" s="365"/>
      <c r="D337" s="365"/>
      <c r="E337" s="365"/>
      <c r="F337" s="365"/>
      <c r="G337" s="365"/>
      <c r="H337" s="365"/>
      <c r="I337" s="365"/>
    </row>
    <row r="338" spans="1:9" x14ac:dyDescent="0.25">
      <c r="A338" s="321"/>
    </row>
    <row r="339" spans="1:9" x14ac:dyDescent="0.25">
      <c r="A339" s="321"/>
    </row>
    <row r="340" spans="1:9" x14ac:dyDescent="0.25">
      <c r="A340" s="313" t="s">
        <v>333</v>
      </c>
      <c r="G340" s="258">
        <v>2022</v>
      </c>
      <c r="H340" s="272"/>
      <c r="I340" s="258"/>
    </row>
    <row r="341" spans="1:9" ht="18" customHeight="1" x14ac:dyDescent="0.25">
      <c r="A341" s="365" t="s">
        <v>384</v>
      </c>
      <c r="B341" s="365"/>
      <c r="C341" s="365"/>
      <c r="D341" s="365"/>
      <c r="E341" s="365"/>
      <c r="F341" s="365"/>
      <c r="G341" s="260">
        <v>1080420.8999999999</v>
      </c>
      <c r="H341" s="322"/>
      <c r="I341" s="261"/>
    </row>
    <row r="342" spans="1:9" ht="16.5" thickBot="1" x14ac:dyDescent="0.3">
      <c r="A342" s="313" t="s">
        <v>257</v>
      </c>
      <c r="G342" s="263">
        <f>SUM(G341)</f>
        <v>1080420.8999999999</v>
      </c>
      <c r="H342" s="267"/>
      <c r="I342" s="264"/>
    </row>
    <row r="343" spans="1:9" ht="16.5" thickTop="1" x14ac:dyDescent="0.25"/>
  </sheetData>
  <mergeCells count="217">
    <mergeCell ref="A16:D16"/>
    <mergeCell ref="E16:I16"/>
    <mergeCell ref="A17:D17"/>
    <mergeCell ref="E17:I17"/>
    <mergeCell ref="A18:D18"/>
    <mergeCell ref="E18:I18"/>
    <mergeCell ref="A6:I6"/>
    <mergeCell ref="A9:I9"/>
    <mergeCell ref="A11:I11"/>
    <mergeCell ref="A14:D14"/>
    <mergeCell ref="E14:I14"/>
    <mergeCell ref="A15:D15"/>
    <mergeCell ref="E15:I15"/>
    <mergeCell ref="A30:I30"/>
    <mergeCell ref="A31:I31"/>
    <mergeCell ref="A32:I32"/>
    <mergeCell ref="A35:I35"/>
    <mergeCell ref="A36:I36"/>
    <mergeCell ref="A37:I37"/>
    <mergeCell ref="A22:I22"/>
    <mergeCell ref="A23:I23"/>
    <mergeCell ref="A24:I24"/>
    <mergeCell ref="A25:I25"/>
    <mergeCell ref="A27:I27"/>
    <mergeCell ref="A28:I28"/>
    <mergeCell ref="A45:I45"/>
    <mergeCell ref="A47:I47"/>
    <mergeCell ref="A48:I48"/>
    <mergeCell ref="A50:I50"/>
    <mergeCell ref="A51:I51"/>
    <mergeCell ref="A53:I53"/>
    <mergeCell ref="A38:I38"/>
    <mergeCell ref="A39:I39"/>
    <mergeCell ref="A40:I40"/>
    <mergeCell ref="A41:I41"/>
    <mergeCell ref="A42:I42"/>
    <mergeCell ref="A43:I43"/>
    <mergeCell ref="A62:I62"/>
    <mergeCell ref="A64:I64"/>
    <mergeCell ref="A65:I65"/>
    <mergeCell ref="A67:I67"/>
    <mergeCell ref="A68:I68"/>
    <mergeCell ref="A70:I70"/>
    <mergeCell ref="A54:I54"/>
    <mergeCell ref="A55:I55"/>
    <mergeCell ref="A56:I56"/>
    <mergeCell ref="A57:I57"/>
    <mergeCell ref="A59:I59"/>
    <mergeCell ref="A61:I61"/>
    <mergeCell ref="A80:I80"/>
    <mergeCell ref="A83:I83"/>
    <mergeCell ref="A85:I85"/>
    <mergeCell ref="A91:I91"/>
    <mergeCell ref="A94:I94"/>
    <mergeCell ref="A97:E97"/>
    <mergeCell ref="A72:I72"/>
    <mergeCell ref="A74:I74"/>
    <mergeCell ref="D76:F76"/>
    <mergeCell ref="A77:B77"/>
    <mergeCell ref="D77:F77"/>
    <mergeCell ref="A78:B78"/>
    <mergeCell ref="D78:F78"/>
    <mergeCell ref="A108:E108"/>
    <mergeCell ref="A109:F109"/>
    <mergeCell ref="A110:F110"/>
    <mergeCell ref="A111:F111"/>
    <mergeCell ref="A117:I117"/>
    <mergeCell ref="A118:I118"/>
    <mergeCell ref="A98:E98"/>
    <mergeCell ref="A99:E99"/>
    <mergeCell ref="A100:E100"/>
    <mergeCell ref="A102:E102"/>
    <mergeCell ref="A104:F104"/>
    <mergeCell ref="A105:I105"/>
    <mergeCell ref="A145:F145"/>
    <mergeCell ref="A146:F146"/>
    <mergeCell ref="A149:I149"/>
    <mergeCell ref="A150:I150"/>
    <mergeCell ref="A154:E154"/>
    <mergeCell ref="A155:E155"/>
    <mergeCell ref="A136:I136"/>
    <mergeCell ref="A138:I138"/>
    <mergeCell ref="A139:I139"/>
    <mergeCell ref="A142:E142"/>
    <mergeCell ref="A143:F143"/>
    <mergeCell ref="A144:F144"/>
    <mergeCell ref="A156:E156"/>
    <mergeCell ref="A157:E157"/>
    <mergeCell ref="A164:I164"/>
    <mergeCell ref="A166:I166"/>
    <mergeCell ref="A174:A175"/>
    <mergeCell ref="B174:B175"/>
    <mergeCell ref="C174:C175"/>
    <mergeCell ref="D174:D175"/>
    <mergeCell ref="E174:E175"/>
    <mergeCell ref="F174:F175"/>
    <mergeCell ref="G174:G175"/>
    <mergeCell ref="H174:H175"/>
    <mergeCell ref="I174:I175"/>
    <mergeCell ref="A181:A182"/>
    <mergeCell ref="B181:B182"/>
    <mergeCell ref="C181:C182"/>
    <mergeCell ref="D181:D182"/>
    <mergeCell ref="E181:E182"/>
    <mergeCell ref="F181:F182"/>
    <mergeCell ref="G181:G182"/>
    <mergeCell ref="H181:H182"/>
    <mergeCell ref="I181:I182"/>
    <mergeCell ref="A185:A186"/>
    <mergeCell ref="B185:B186"/>
    <mergeCell ref="C185:C186"/>
    <mergeCell ref="D185:D186"/>
    <mergeCell ref="E185:E186"/>
    <mergeCell ref="F185:F186"/>
    <mergeCell ref="G185:G186"/>
    <mergeCell ref="H185:H186"/>
    <mergeCell ref="A190:I190"/>
    <mergeCell ref="A191:I191"/>
    <mergeCell ref="A198:I198"/>
    <mergeCell ref="A201:I201"/>
    <mergeCell ref="A202:F202"/>
    <mergeCell ref="A209:I209"/>
    <mergeCell ref="I185:I186"/>
    <mergeCell ref="A187:A188"/>
    <mergeCell ref="B187:B188"/>
    <mergeCell ref="C187:C188"/>
    <mergeCell ref="D187:D188"/>
    <mergeCell ref="E187:E188"/>
    <mergeCell ref="F187:F188"/>
    <mergeCell ref="G187:G188"/>
    <mergeCell ref="H187:H188"/>
    <mergeCell ref="I187:I188"/>
    <mergeCell ref="A216:F216"/>
    <mergeCell ref="A217:F217"/>
    <mergeCell ref="A218:F218"/>
    <mergeCell ref="A219:F219"/>
    <mergeCell ref="A220:F220"/>
    <mergeCell ref="A221:F221"/>
    <mergeCell ref="A210:F210"/>
    <mergeCell ref="A211:F211"/>
    <mergeCell ref="A212:F212"/>
    <mergeCell ref="A213:F213"/>
    <mergeCell ref="A214:F214"/>
    <mergeCell ref="A215:F215"/>
    <mergeCell ref="A236:F236"/>
    <mergeCell ref="A237:F237"/>
    <mergeCell ref="A238:F238"/>
    <mergeCell ref="A239:F239"/>
    <mergeCell ref="A241:I241"/>
    <mergeCell ref="A247:I247"/>
    <mergeCell ref="A222:F222"/>
    <mergeCell ref="A225:I225"/>
    <mergeCell ref="A228:F228"/>
    <mergeCell ref="A231:F231"/>
    <mergeCell ref="A232:I232"/>
    <mergeCell ref="A235:F235"/>
    <mergeCell ref="A255:F255"/>
    <mergeCell ref="A256:F256"/>
    <mergeCell ref="A257:F257"/>
    <mergeCell ref="A258:F258"/>
    <mergeCell ref="A260:I260"/>
    <mergeCell ref="A263:I263"/>
    <mergeCell ref="A249:F249"/>
    <mergeCell ref="A250:F250"/>
    <mergeCell ref="A251:F251"/>
    <mergeCell ref="A252:F252"/>
    <mergeCell ref="A253:F253"/>
    <mergeCell ref="A254:F254"/>
    <mergeCell ref="A272:I272"/>
    <mergeCell ref="A275:F275"/>
    <mergeCell ref="A278:F278"/>
    <mergeCell ref="A279:I279"/>
    <mergeCell ref="A282:F282"/>
    <mergeCell ref="A283:F283"/>
    <mergeCell ref="A264:I264"/>
    <mergeCell ref="A265:F265"/>
    <mergeCell ref="A266:F266"/>
    <mergeCell ref="A267:F267"/>
    <mergeCell ref="A268:F268"/>
    <mergeCell ref="A269:F269"/>
    <mergeCell ref="A294:F294"/>
    <mergeCell ref="A295:F295"/>
    <mergeCell ref="A296:F296"/>
    <mergeCell ref="A297:F297"/>
    <mergeCell ref="A298:F298"/>
    <mergeCell ref="A301:I301"/>
    <mergeCell ref="A284:F284"/>
    <mergeCell ref="A285:F285"/>
    <mergeCell ref="A286:F286"/>
    <mergeCell ref="A287:F287"/>
    <mergeCell ref="A288:F288"/>
    <mergeCell ref="A292:I292"/>
    <mergeCell ref="A313:F313"/>
    <mergeCell ref="A314:F314"/>
    <mergeCell ref="A315:F315"/>
    <mergeCell ref="A316:F316"/>
    <mergeCell ref="A317:F317"/>
    <mergeCell ref="A319:I319"/>
    <mergeCell ref="A303:F303"/>
    <mergeCell ref="A304:F304"/>
    <mergeCell ref="A305:F305"/>
    <mergeCell ref="A307:I307"/>
    <mergeCell ref="A310:I310"/>
    <mergeCell ref="A312:F312"/>
    <mergeCell ref="A341:F341"/>
    <mergeCell ref="A329:F329"/>
    <mergeCell ref="A330:F330"/>
    <mergeCell ref="A331:F331"/>
    <mergeCell ref="A332:F332"/>
    <mergeCell ref="A334:I334"/>
    <mergeCell ref="A337:I337"/>
    <mergeCell ref="A322:I322"/>
    <mergeCell ref="A324:F324"/>
    <mergeCell ref="A325:F325"/>
    <mergeCell ref="A326:F326"/>
    <mergeCell ref="A327:F327"/>
    <mergeCell ref="A328:F328"/>
  </mergeCells>
  <pageMargins left="0.51181102362204722" right="0.11811023622047245" top="0.74803149606299213" bottom="0.74803149606299213" header="0.31496062992125984" footer="0.31496062992125984"/>
  <pageSetup scale="75" orientation="portrait" r:id="rId1"/>
  <rowBreaks count="6" manualBreakCount="6">
    <brk id="34" max="16383" man="1"/>
    <brk id="63" max="16383" man="1"/>
    <brk id="103" max="16383" man="1"/>
    <brk id="148" max="16383" man="1"/>
    <brk id="195" max="16383" man="1"/>
    <brk id="2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19</vt:i4>
      </vt:variant>
    </vt:vector>
  </HeadingPairs>
  <TitlesOfParts>
    <vt:vector size="25" baseType="lpstr">
      <vt:lpstr>ESF - Situación Financiera</vt:lpstr>
      <vt:lpstr> ERF-Rendimiento Financiero</vt:lpstr>
      <vt:lpstr>EFE-Flujo de Efectivo</vt:lpstr>
      <vt:lpstr>ECANP-Cambio Patrimonio</vt:lpstr>
      <vt:lpstr>Comparativo Enero-Julio 2022</vt:lpstr>
      <vt:lpstr>NOTAS ACLARATORIA 7-2022</vt:lpstr>
      <vt:lpstr>'NOTAS ACLARATORIA 7-2022'!_Hlk536722009</vt:lpstr>
      <vt:lpstr>'NOTAS ACLARATORIA 7-2022'!_Hlk536724686</vt:lpstr>
      <vt:lpstr>'NOTAS ACLARATORIA 7-2022'!_Hlk75857250</vt:lpstr>
      <vt:lpstr>'NOTAS ACLARATORIA 7-2022'!_Hlk75857322</vt:lpstr>
      <vt:lpstr>'NOTAS ACLARATORIA 7-2022'!_Hlk75857340</vt:lpstr>
      <vt:lpstr>'NOTAS ACLARATORIA 7-2022'!_Hlk75871507</vt:lpstr>
      <vt:lpstr>'NOTAS ACLARATORIA 7-2022'!_Hlk76638388</vt:lpstr>
      <vt:lpstr>'NOTAS ACLARATORIA 7-2022'!_Hlk76642950</vt:lpstr>
      <vt:lpstr>'NOTAS ACLARATORIA 7-2022'!_Hlk76642985</vt:lpstr>
      <vt:lpstr>'NOTAS ACLARATORIA 7-2022'!_Hlk76939823</vt:lpstr>
      <vt:lpstr>'NOTAS ACLARATORIA 7-2022'!_Hlk76939949</vt:lpstr>
      <vt:lpstr>'NOTAS ACLARATORIA 7-2022'!_Hlk76941331</vt:lpstr>
      <vt:lpstr>'NOTAS ACLARATORIA 7-2022'!_Hlk76942091</vt:lpstr>
      <vt:lpstr>'NOTAS ACLARATORIA 7-2022'!_Hlk76943010</vt:lpstr>
      <vt:lpstr>'NOTAS ACLARATORIA 7-2022'!_Hlk76993857</vt:lpstr>
      <vt:lpstr>' ERF-Rendimiento Financiero'!Área_de_impresión</vt:lpstr>
      <vt:lpstr>'ECANP-Cambio Patrimonio'!Área_de_impresión</vt:lpstr>
      <vt:lpstr>'EFE-Flujo de Efectivo'!Área_de_impresión</vt:lpstr>
      <vt:lpstr>'ESF - Situación Financiera'!Área_de_impresión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Ylkania Botello</dc:creator>
  <cp:lastModifiedBy>Marielis Tineo</cp:lastModifiedBy>
  <cp:lastPrinted>2022-08-25T20:53:06Z</cp:lastPrinted>
  <dcterms:created xsi:type="dcterms:W3CDTF">2018-05-02T13:48:18Z</dcterms:created>
  <dcterms:modified xsi:type="dcterms:W3CDTF">2022-08-26T18:00:32Z</dcterms:modified>
</cp:coreProperties>
</file>