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FE0CF483-8D27-4C43-9023-2B63E7156C10}" xr6:coauthVersionLast="47" xr6:coauthVersionMax="47" xr10:uidLastSave="{00000000-0000-0000-0000-000000000000}"/>
  <bookViews>
    <workbookView xWindow="-120" yWindow="-120" windowWidth="29040" windowHeight="15840" xr2:uid="{8F81205D-2DA0-4D5D-8232-6580BB8FF7A7}"/>
  </bookViews>
  <sheets>
    <sheet name="PORTADA" sheetId="6" r:id="rId1"/>
    <sheet name="Cub. Vista Bella" sheetId="2" r:id="rId2"/>
    <sheet name="Cub. Cuesta Amarilla" sheetId="3" r:id="rId3"/>
    <sheet name="Cub. Guananico" sheetId="4" r:id="rId4"/>
    <sheet name="FEBRERO Y MARZO" sheetId="5" r:id="rId5"/>
  </sheets>
  <externalReferences>
    <externalReference r:id="rId6"/>
  </externalReferences>
  <definedNames>
    <definedName name="_xlnm.Print_Area" localSheetId="3">'Cub. Guananico'!$A$1:$N$264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5" i="4" l="1"/>
  <c r="F187" i="4"/>
  <c r="F186" i="4"/>
  <c r="F185" i="4"/>
  <c r="F183" i="4"/>
  <c r="F182" i="4"/>
  <c r="L179" i="4"/>
  <c r="M179" i="4" s="1"/>
  <c r="J179" i="4"/>
  <c r="I179" i="4"/>
  <c r="F179" i="4"/>
  <c r="M178" i="4"/>
  <c r="L178" i="4"/>
  <c r="I178" i="4"/>
  <c r="J178" i="4" s="1"/>
  <c r="F178" i="4"/>
  <c r="M177" i="4"/>
  <c r="L177" i="4"/>
  <c r="I177" i="4"/>
  <c r="J177" i="4" s="1"/>
  <c r="F177" i="4"/>
  <c r="M174" i="4"/>
  <c r="L174" i="4"/>
  <c r="L175" i="4" s="1"/>
  <c r="M175" i="4" s="1"/>
  <c r="I174" i="4"/>
  <c r="J174" i="4" s="1"/>
  <c r="F174" i="4"/>
  <c r="M171" i="4"/>
  <c r="L171" i="4"/>
  <c r="I171" i="4"/>
  <c r="J171" i="4" s="1"/>
  <c r="F171" i="4"/>
  <c r="M170" i="4"/>
  <c r="L170" i="4"/>
  <c r="I170" i="4"/>
  <c r="J170" i="4" s="1"/>
  <c r="F170" i="4"/>
  <c r="L169" i="4"/>
  <c r="M169" i="4" s="1"/>
  <c r="J169" i="4"/>
  <c r="I169" i="4"/>
  <c r="F169" i="4"/>
  <c r="L168" i="4"/>
  <c r="M168" i="4" s="1"/>
  <c r="J168" i="4"/>
  <c r="I168" i="4"/>
  <c r="F168" i="4"/>
  <c r="M167" i="4"/>
  <c r="L167" i="4"/>
  <c r="I167" i="4"/>
  <c r="J167" i="4" s="1"/>
  <c r="F167" i="4"/>
  <c r="F172" i="4" s="1"/>
  <c r="L159" i="4"/>
  <c r="M159" i="4" s="1"/>
  <c r="F159" i="4"/>
  <c r="M158" i="4"/>
  <c r="L158" i="4"/>
  <c r="I158" i="4"/>
  <c r="J158" i="4" s="1"/>
  <c r="F158" i="4"/>
  <c r="F155" i="4"/>
  <c r="M154" i="4"/>
  <c r="F154" i="4"/>
  <c r="L153" i="4"/>
  <c r="M153" i="4" s="1"/>
  <c r="J153" i="4"/>
  <c r="I153" i="4"/>
  <c r="F153" i="4"/>
  <c r="M152" i="4"/>
  <c r="L152" i="4"/>
  <c r="L154" i="4" s="1"/>
  <c r="I152" i="4"/>
  <c r="J152" i="4" s="1"/>
  <c r="F152" i="4"/>
  <c r="M151" i="4"/>
  <c r="L151" i="4"/>
  <c r="I151" i="4"/>
  <c r="J151" i="4" s="1"/>
  <c r="F151" i="4"/>
  <c r="F156" i="4" s="1"/>
  <c r="F148" i="4"/>
  <c r="F147" i="4"/>
  <c r="F149" i="4" s="1"/>
  <c r="F145" i="4"/>
  <c r="F144" i="4"/>
  <c r="F142" i="4"/>
  <c r="F141" i="4"/>
  <c r="F140" i="4"/>
  <c r="F139" i="4"/>
  <c r="F138" i="4"/>
  <c r="L135" i="4"/>
  <c r="L136" i="4" s="1"/>
  <c r="M136" i="4" s="1"/>
  <c r="I135" i="4"/>
  <c r="J135" i="4" s="1"/>
  <c r="F135" i="4"/>
  <c r="F136" i="4" s="1"/>
  <c r="F131" i="4"/>
  <c r="F130" i="4"/>
  <c r="F129" i="4"/>
  <c r="F128" i="4"/>
  <c r="F132" i="4" s="1"/>
  <c r="F127" i="4"/>
  <c r="F124" i="4"/>
  <c r="F125" i="4" s="1"/>
  <c r="F121" i="4"/>
  <c r="F120" i="4"/>
  <c r="F119" i="4"/>
  <c r="F118" i="4"/>
  <c r="F117" i="4"/>
  <c r="F116" i="4"/>
  <c r="F115" i="4"/>
  <c r="F114" i="4"/>
  <c r="F122" i="4" s="1"/>
  <c r="F113" i="4"/>
  <c r="F112" i="4"/>
  <c r="F111" i="4"/>
  <c r="F108" i="4"/>
  <c r="F107" i="4"/>
  <c r="F106" i="4"/>
  <c r="F105" i="4"/>
  <c r="F104" i="4"/>
  <c r="F103" i="4"/>
  <c r="F102" i="4"/>
  <c r="F101" i="4"/>
  <c r="F109" i="4" s="1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80" i="4" s="1"/>
  <c r="F61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59" i="4" s="1"/>
  <c r="F4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L26" i="4"/>
  <c r="L27" i="4" s="1"/>
  <c r="M27" i="4" s="1"/>
  <c r="I26" i="4"/>
  <c r="J26" i="4" s="1"/>
  <c r="F26" i="4"/>
  <c r="F27" i="4" s="1"/>
  <c r="H23" i="4"/>
  <c r="I23" i="4" s="1"/>
  <c r="J23" i="4" s="1"/>
  <c r="F23" i="4"/>
  <c r="L22" i="4"/>
  <c r="M22" i="4" s="1"/>
  <c r="I22" i="4"/>
  <c r="J22" i="4" s="1"/>
  <c r="H22" i="4"/>
  <c r="F22" i="4"/>
  <c r="H21" i="4"/>
  <c r="I21" i="4" s="1"/>
  <c r="J21" i="4" s="1"/>
  <c r="F21" i="4"/>
  <c r="L20" i="4"/>
  <c r="M20" i="4" s="1"/>
  <c r="I20" i="4"/>
  <c r="J20" i="4" s="1"/>
  <c r="H20" i="4"/>
  <c r="F20" i="4"/>
  <c r="H19" i="4"/>
  <c r="I19" i="4" s="1"/>
  <c r="J19" i="4" s="1"/>
  <c r="F19" i="4"/>
  <c r="L18" i="4"/>
  <c r="I18" i="4"/>
  <c r="J18" i="4" s="1"/>
  <c r="H18" i="4"/>
  <c r="F18" i="4"/>
  <c r="L16" i="4"/>
  <c r="L15" i="4"/>
  <c r="M15" i="4" s="1"/>
  <c r="J15" i="4"/>
  <c r="I15" i="4"/>
  <c r="F15" i="4"/>
  <c r="L14" i="4"/>
  <c r="M14" i="4" s="1"/>
  <c r="M16" i="4" s="1"/>
  <c r="I14" i="4"/>
  <c r="J14" i="4" s="1"/>
  <c r="F14" i="4"/>
  <c r="M13" i="4"/>
  <c r="L13" i="4"/>
  <c r="I13" i="4"/>
  <c r="J13" i="4" s="1"/>
  <c r="F13" i="4"/>
  <c r="F16" i="4" s="1"/>
  <c r="M26" i="4" l="1"/>
  <c r="L21" i="4"/>
  <c r="M21" i="4" s="1"/>
  <c r="F99" i="4"/>
  <c r="F160" i="4" s="1"/>
  <c r="F222" i="4" s="1"/>
  <c r="L19" i="4"/>
  <c r="M19" i="4" s="1"/>
  <c r="M135" i="4"/>
  <c r="F24" i="4"/>
  <c r="L23" i="4"/>
  <c r="M23" i="4" s="1"/>
  <c r="F42" i="4"/>
  <c r="F143" i="4"/>
  <c r="L172" i="4"/>
  <c r="M172" i="4" s="1"/>
  <c r="L180" i="4"/>
  <c r="M18" i="4"/>
  <c r="F243" i="4" l="1"/>
  <c r="F231" i="4"/>
  <c r="F239" i="4"/>
  <c r="F244" i="4" s="1"/>
  <c r="F232" i="4"/>
  <c r="F228" i="4"/>
  <c r="F233" i="4"/>
  <c r="F229" i="4"/>
  <c r="F230" i="4" s="1"/>
  <c r="F234" i="4"/>
  <c r="L24" i="4"/>
  <c r="L189" i="4"/>
  <c r="M189" i="4" s="1"/>
  <c r="M180" i="4"/>
  <c r="F246" i="4" l="1"/>
  <c r="M24" i="4"/>
  <c r="L188" i="4"/>
  <c r="F235" i="4"/>
  <c r="F237" i="4" s="1"/>
  <c r="M188" i="4" l="1"/>
  <c r="L190" i="4"/>
  <c r="M190" i="4" l="1"/>
  <c r="J222" i="4"/>
  <c r="J232" i="4" l="1"/>
  <c r="J228" i="4"/>
  <c r="J233" i="4"/>
  <c r="J249" i="4" s="1"/>
  <c r="J229" i="4"/>
  <c r="J230" i="4" s="1"/>
  <c r="J234" i="4"/>
  <c r="J250" i="4" s="1"/>
  <c r="L250" i="4" s="1"/>
  <c r="L222" i="4"/>
  <c r="J231" i="4"/>
  <c r="L233" i="4" l="1"/>
  <c r="L229" i="4"/>
  <c r="L230" i="4" s="1"/>
  <c r="L234" i="4"/>
  <c r="L231" i="4"/>
  <c r="L232" i="4"/>
  <c r="L228" i="4"/>
  <c r="J235" i="4"/>
  <c r="J237" i="4" s="1"/>
  <c r="L249" i="4"/>
  <c r="J251" i="4" l="1"/>
  <c r="L235" i="4"/>
  <c r="L237" i="4" s="1"/>
  <c r="L251" i="4" l="1"/>
  <c r="J252" i="4"/>
  <c r="L252" i="4" l="1"/>
  <c r="L256" i="4" s="1"/>
  <c r="J256" i="4"/>
  <c r="L140" i="3" l="1"/>
  <c r="J132" i="3"/>
  <c r="L132" i="3" s="1"/>
  <c r="J131" i="3"/>
  <c r="L131" i="3" s="1"/>
  <c r="M96" i="3"/>
  <c r="L96" i="3"/>
  <c r="I96" i="3"/>
  <c r="J96" i="3" s="1"/>
  <c r="F96" i="3"/>
  <c r="L95" i="3"/>
  <c r="M95" i="3" s="1"/>
  <c r="I95" i="3"/>
  <c r="J95" i="3" s="1"/>
  <c r="F95" i="3"/>
  <c r="A95" i="3"/>
  <c r="L92" i="3"/>
  <c r="L93" i="3" s="1"/>
  <c r="H92" i="3"/>
  <c r="I92" i="3" s="1"/>
  <c r="J92" i="3" s="1"/>
  <c r="F92" i="3"/>
  <c r="F93" i="3" s="1"/>
  <c r="L90" i="3"/>
  <c r="M90" i="3" s="1"/>
  <c r="I90" i="3"/>
  <c r="J90" i="3" s="1"/>
  <c r="H90" i="3"/>
  <c r="F90" i="3"/>
  <c r="L89" i="3"/>
  <c r="M89" i="3" s="1"/>
  <c r="H89" i="3"/>
  <c r="I89" i="3" s="1"/>
  <c r="J89" i="3" s="1"/>
  <c r="F89" i="3"/>
  <c r="L88" i="3"/>
  <c r="M88" i="3" s="1"/>
  <c r="I88" i="3"/>
  <c r="J88" i="3" s="1"/>
  <c r="H88" i="3"/>
  <c r="F88" i="3"/>
  <c r="M87" i="3"/>
  <c r="H87" i="3"/>
  <c r="L87" i="3" s="1"/>
  <c r="F87" i="3"/>
  <c r="H86" i="3"/>
  <c r="L86" i="3" s="1"/>
  <c r="M86" i="3" s="1"/>
  <c r="F86" i="3"/>
  <c r="L85" i="3"/>
  <c r="M85" i="3" s="1"/>
  <c r="J85" i="3"/>
  <c r="H85" i="3"/>
  <c r="I85" i="3" s="1"/>
  <c r="F85" i="3"/>
  <c r="L84" i="3"/>
  <c r="M84" i="3" s="1"/>
  <c r="I84" i="3"/>
  <c r="J84" i="3" s="1"/>
  <c r="H84" i="3"/>
  <c r="F84" i="3"/>
  <c r="M83" i="3"/>
  <c r="I83" i="3"/>
  <c r="J83" i="3" s="1"/>
  <c r="H83" i="3"/>
  <c r="L83" i="3" s="1"/>
  <c r="F83" i="3"/>
  <c r="H82" i="3"/>
  <c r="L82" i="3" s="1"/>
  <c r="M82" i="3" s="1"/>
  <c r="F82" i="3"/>
  <c r="H81" i="3"/>
  <c r="I81" i="3" s="1"/>
  <c r="J81" i="3" s="1"/>
  <c r="F81" i="3"/>
  <c r="L80" i="3"/>
  <c r="M80" i="3" s="1"/>
  <c r="J80" i="3"/>
  <c r="I80" i="3"/>
  <c r="H80" i="3"/>
  <c r="F80" i="3"/>
  <c r="M79" i="3"/>
  <c r="L79" i="3"/>
  <c r="I79" i="3"/>
  <c r="J79" i="3" s="1"/>
  <c r="F79" i="3"/>
  <c r="L78" i="3"/>
  <c r="M78" i="3" s="1"/>
  <c r="J78" i="3"/>
  <c r="H78" i="3"/>
  <c r="I78" i="3" s="1"/>
  <c r="F78" i="3"/>
  <c r="L77" i="3"/>
  <c r="M77" i="3" s="1"/>
  <c r="I77" i="3"/>
  <c r="J77" i="3" s="1"/>
  <c r="H77" i="3"/>
  <c r="F77" i="3"/>
  <c r="M76" i="3"/>
  <c r="I76" i="3"/>
  <c r="J76" i="3" s="1"/>
  <c r="H76" i="3"/>
  <c r="L76" i="3" s="1"/>
  <c r="F76" i="3"/>
  <c r="M75" i="3"/>
  <c r="L75" i="3"/>
  <c r="I75" i="3"/>
  <c r="J75" i="3" s="1"/>
  <c r="F75" i="3"/>
  <c r="A75" i="3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L74" i="3"/>
  <c r="I74" i="3"/>
  <c r="J74" i="3" s="1"/>
  <c r="H74" i="3"/>
  <c r="F74" i="3"/>
  <c r="F91" i="3" s="1"/>
  <c r="A74" i="3"/>
  <c r="M72" i="3"/>
  <c r="K71" i="3"/>
  <c r="K72" i="3" s="1"/>
  <c r="I71" i="3"/>
  <c r="J71" i="3" s="1"/>
  <c r="F71" i="3"/>
  <c r="F72" i="3" s="1"/>
  <c r="A71" i="3"/>
  <c r="M68" i="3"/>
  <c r="K68" i="3"/>
  <c r="I68" i="3"/>
  <c r="J68" i="3" s="1"/>
  <c r="F68" i="3"/>
  <c r="K67" i="3"/>
  <c r="M67" i="3" s="1"/>
  <c r="J67" i="3"/>
  <c r="I67" i="3"/>
  <c r="F67" i="3"/>
  <c r="A67" i="3"/>
  <c r="A68" i="3" s="1"/>
  <c r="M66" i="3"/>
  <c r="K66" i="3"/>
  <c r="I66" i="3"/>
  <c r="J66" i="3" s="1"/>
  <c r="F66" i="3"/>
  <c r="F69" i="3" s="1"/>
  <c r="A66" i="3"/>
  <c r="K63" i="3"/>
  <c r="M63" i="3" s="1"/>
  <c r="I63" i="3"/>
  <c r="J63" i="3" s="1"/>
  <c r="F63" i="3"/>
  <c r="M62" i="3"/>
  <c r="K62" i="3"/>
  <c r="J62" i="3"/>
  <c r="I62" i="3"/>
  <c r="F62" i="3"/>
  <c r="K61" i="3"/>
  <c r="M61" i="3" s="1"/>
  <c r="I61" i="3"/>
  <c r="J61" i="3" s="1"/>
  <c r="F61" i="3"/>
  <c r="F64" i="3" s="1"/>
  <c r="F54" i="3"/>
  <c r="M53" i="3"/>
  <c r="L53" i="3"/>
  <c r="K53" i="3"/>
  <c r="I53" i="3"/>
  <c r="J53" i="3" s="1"/>
  <c r="F53" i="3"/>
  <c r="L52" i="3"/>
  <c r="L54" i="3" s="1"/>
  <c r="L55" i="3" s="1"/>
  <c r="L99" i="3" s="1"/>
  <c r="K52" i="3"/>
  <c r="K54" i="3" s="1"/>
  <c r="M54" i="3" s="1"/>
  <c r="I52" i="3"/>
  <c r="J52" i="3" s="1"/>
  <c r="F52" i="3"/>
  <c r="M49" i="3"/>
  <c r="K49" i="3"/>
  <c r="I49" i="3"/>
  <c r="J49" i="3" s="1"/>
  <c r="F49" i="3"/>
  <c r="M48" i="3"/>
  <c r="K48" i="3"/>
  <c r="I48" i="3"/>
  <c r="J48" i="3" s="1"/>
  <c r="F48" i="3"/>
  <c r="K47" i="3"/>
  <c r="M47" i="3" s="1"/>
  <c r="I47" i="3"/>
  <c r="J47" i="3" s="1"/>
  <c r="F47" i="3"/>
  <c r="K46" i="3"/>
  <c r="M46" i="3" s="1"/>
  <c r="J46" i="3"/>
  <c r="I46" i="3"/>
  <c r="F46" i="3"/>
  <c r="K45" i="3"/>
  <c r="M45" i="3" s="1"/>
  <c r="I45" i="3"/>
  <c r="J45" i="3" s="1"/>
  <c r="F45" i="3"/>
  <c r="M44" i="3"/>
  <c r="K44" i="3"/>
  <c r="J44" i="3"/>
  <c r="I44" i="3"/>
  <c r="F44" i="3"/>
  <c r="K43" i="3"/>
  <c r="M43" i="3" s="1"/>
  <c r="J43" i="3"/>
  <c r="I43" i="3"/>
  <c r="F43" i="3"/>
  <c r="K42" i="3"/>
  <c r="M42" i="3" s="1"/>
  <c r="J42" i="3"/>
  <c r="I42" i="3"/>
  <c r="F42" i="3"/>
  <c r="M41" i="3"/>
  <c r="K41" i="3"/>
  <c r="I41" i="3"/>
  <c r="J41" i="3" s="1"/>
  <c r="F41" i="3"/>
  <c r="M40" i="3"/>
  <c r="K40" i="3"/>
  <c r="I40" i="3"/>
  <c r="J40" i="3" s="1"/>
  <c r="F40" i="3"/>
  <c r="K39" i="3"/>
  <c r="M39" i="3" s="1"/>
  <c r="I39" i="3"/>
  <c r="J39" i="3" s="1"/>
  <c r="F39" i="3"/>
  <c r="K38" i="3"/>
  <c r="M38" i="3" s="1"/>
  <c r="F38" i="3"/>
  <c r="F50" i="3" s="1"/>
  <c r="K37" i="3"/>
  <c r="I37" i="3"/>
  <c r="J37" i="3" s="1"/>
  <c r="F37" i="3"/>
  <c r="K34" i="3"/>
  <c r="M34" i="3" s="1"/>
  <c r="J34" i="3"/>
  <c r="I34" i="3"/>
  <c r="F34" i="3"/>
  <c r="K33" i="3"/>
  <c r="M33" i="3" s="1"/>
  <c r="J33" i="3"/>
  <c r="I33" i="3"/>
  <c r="F33" i="3"/>
  <c r="M32" i="3"/>
  <c r="K32" i="3"/>
  <c r="I32" i="3"/>
  <c r="J32" i="3" s="1"/>
  <c r="F32" i="3"/>
  <c r="M31" i="3"/>
  <c r="K31" i="3"/>
  <c r="I31" i="3"/>
  <c r="J31" i="3" s="1"/>
  <c r="F31" i="3"/>
  <c r="K30" i="3"/>
  <c r="M30" i="3" s="1"/>
  <c r="I30" i="3"/>
  <c r="J30" i="3" s="1"/>
  <c r="F30" i="3"/>
  <c r="K29" i="3"/>
  <c r="M29" i="3" s="1"/>
  <c r="J29" i="3"/>
  <c r="I29" i="3"/>
  <c r="F29" i="3"/>
  <c r="K28" i="3"/>
  <c r="K35" i="3" s="1"/>
  <c r="M35" i="3" s="1"/>
  <c r="I28" i="3"/>
  <c r="J28" i="3" s="1"/>
  <c r="F28" i="3"/>
  <c r="M27" i="3"/>
  <c r="K27" i="3"/>
  <c r="J27" i="3"/>
  <c r="I27" i="3"/>
  <c r="F27" i="3"/>
  <c r="F35" i="3" s="1"/>
  <c r="K25" i="3"/>
  <c r="M25" i="3" s="1"/>
  <c r="F25" i="3"/>
  <c r="M24" i="3"/>
  <c r="K24" i="3"/>
  <c r="I24" i="3"/>
  <c r="J24" i="3" s="1"/>
  <c r="F24" i="3"/>
  <c r="M21" i="3"/>
  <c r="K21" i="3"/>
  <c r="I21" i="3"/>
  <c r="J21" i="3" s="1"/>
  <c r="F21" i="3"/>
  <c r="F22" i="3" s="1"/>
  <c r="K20" i="3"/>
  <c r="M20" i="3" s="1"/>
  <c r="I20" i="3"/>
  <c r="J20" i="3" s="1"/>
  <c r="F20" i="3"/>
  <c r="K19" i="3"/>
  <c r="M19" i="3" s="1"/>
  <c r="J19" i="3"/>
  <c r="I19" i="3"/>
  <c r="F19" i="3"/>
  <c r="K18" i="3"/>
  <c r="M18" i="3" s="1"/>
  <c r="I18" i="3"/>
  <c r="J18" i="3" s="1"/>
  <c r="F18" i="3"/>
  <c r="M17" i="3"/>
  <c r="K17" i="3"/>
  <c r="J17" i="3"/>
  <c r="I17" i="3"/>
  <c r="F17" i="3"/>
  <c r="K16" i="3"/>
  <c r="M16" i="3" s="1"/>
  <c r="J16" i="3"/>
  <c r="I16" i="3"/>
  <c r="F16" i="3"/>
  <c r="K13" i="3"/>
  <c r="M13" i="3" s="1"/>
  <c r="F13" i="3"/>
  <c r="M12" i="3"/>
  <c r="K12" i="3"/>
  <c r="F12" i="3"/>
  <c r="K11" i="3"/>
  <c r="M11" i="3" s="1"/>
  <c r="I11" i="3"/>
  <c r="J11" i="3" s="1"/>
  <c r="F11" i="3"/>
  <c r="F14" i="3" s="1"/>
  <c r="F55" i="3" l="1"/>
  <c r="E118" i="3" s="1"/>
  <c r="K14" i="3"/>
  <c r="M14" i="3" s="1"/>
  <c r="K50" i="3"/>
  <c r="M37" i="3"/>
  <c r="M50" i="3" s="1"/>
  <c r="M55" i="3" s="1"/>
  <c r="I86" i="3"/>
  <c r="J86" i="3" s="1"/>
  <c r="M92" i="3"/>
  <c r="M93" i="3" s="1"/>
  <c r="K22" i="3"/>
  <c r="M22" i="3" s="1"/>
  <c r="M28" i="3"/>
  <c r="K64" i="3"/>
  <c r="K69" i="3"/>
  <c r="M69" i="3" s="1"/>
  <c r="L81" i="3"/>
  <c r="M81" i="3" s="1"/>
  <c r="I82" i="3"/>
  <c r="J82" i="3" s="1"/>
  <c r="M52" i="3"/>
  <c r="M71" i="3"/>
  <c r="L91" i="3"/>
  <c r="M74" i="3"/>
  <c r="M91" i="3" s="1"/>
  <c r="I87" i="3"/>
  <c r="J87" i="3" s="1"/>
  <c r="L97" i="3"/>
  <c r="M97" i="3" s="1"/>
  <c r="M64" i="3" l="1"/>
  <c r="K98" i="3"/>
  <c r="E130" i="3"/>
  <c r="E127" i="3"/>
  <c r="E125" i="3"/>
  <c r="E123" i="3"/>
  <c r="E124" i="3" s="1"/>
  <c r="E128" i="3"/>
  <c r="E126" i="3"/>
  <c r="E122" i="3"/>
  <c r="L98" i="3"/>
  <c r="L100" i="3" s="1"/>
  <c r="K118" i="3" s="1"/>
  <c r="K55" i="3"/>
  <c r="K99" i="3" s="1"/>
  <c r="M99" i="3" s="1"/>
  <c r="J128" i="3" l="1"/>
  <c r="J139" i="3" s="1"/>
  <c r="J127" i="3"/>
  <c r="J138" i="3" s="1"/>
  <c r="J141" i="3" s="1"/>
  <c r="J126" i="3"/>
  <c r="J125" i="3"/>
  <c r="J123" i="3"/>
  <c r="J124" i="3" s="1"/>
  <c r="J122" i="3"/>
  <c r="E134" i="3"/>
  <c r="E136" i="3" s="1"/>
  <c r="K100" i="3"/>
  <c r="M98" i="3"/>
  <c r="H118" i="3" l="1"/>
  <c r="M100" i="3"/>
  <c r="J134" i="3"/>
  <c r="J136" i="3" s="1"/>
  <c r="J143" i="3" s="1"/>
  <c r="H128" i="3" l="1"/>
  <c r="H127" i="3"/>
  <c r="H126" i="3"/>
  <c r="L126" i="3" s="1"/>
  <c r="H125" i="3"/>
  <c r="L125" i="3" s="1"/>
  <c r="H123" i="3"/>
  <c r="H122" i="3"/>
  <c r="L118" i="3"/>
  <c r="L122" i="3" l="1"/>
  <c r="H124" i="3"/>
  <c r="L124" i="3" s="1"/>
  <c r="L123" i="3"/>
  <c r="H139" i="3"/>
  <c r="L139" i="3" s="1"/>
  <c r="L128" i="3"/>
  <c r="H138" i="3"/>
  <c r="L127" i="3"/>
  <c r="L138" i="3" l="1"/>
  <c r="H141" i="3"/>
  <c r="L141" i="3" s="1"/>
  <c r="L134" i="3"/>
  <c r="H134" i="3"/>
  <c r="H136" i="3" s="1"/>
  <c r="H143" i="3" l="1"/>
  <c r="L143" i="3" s="1"/>
  <c r="L136" i="3"/>
  <c r="J152" i="3" s="1"/>
  <c r="H183" i="2" l="1"/>
  <c r="H161" i="2"/>
  <c r="H173" i="2" s="1"/>
  <c r="F113" i="2"/>
  <c r="F111" i="2"/>
  <c r="F114" i="2" s="1"/>
  <c r="F110" i="2"/>
  <c r="L102" i="2"/>
  <c r="M102" i="2" s="1"/>
  <c r="H102" i="2"/>
  <c r="I102" i="2" s="1"/>
  <c r="J102" i="2" s="1"/>
  <c r="F102" i="2"/>
  <c r="H101" i="2"/>
  <c r="L101" i="2" s="1"/>
  <c r="F101" i="2"/>
  <c r="L100" i="2"/>
  <c r="M100" i="2" s="1"/>
  <c r="H100" i="2"/>
  <c r="I100" i="2" s="1"/>
  <c r="J100" i="2" s="1"/>
  <c r="F100" i="2"/>
  <c r="F103" i="2" s="1"/>
  <c r="L97" i="2"/>
  <c r="M97" i="2" s="1"/>
  <c r="H97" i="2"/>
  <c r="I97" i="2" s="1"/>
  <c r="J97" i="2" s="1"/>
  <c r="F97" i="2"/>
  <c r="L96" i="2"/>
  <c r="L98" i="2" s="1"/>
  <c r="M98" i="2" s="1"/>
  <c r="I96" i="2"/>
  <c r="J96" i="2" s="1"/>
  <c r="H96" i="2"/>
  <c r="F96" i="2"/>
  <c r="F98" i="2" s="1"/>
  <c r="L93" i="2"/>
  <c r="M93" i="2" s="1"/>
  <c r="H93" i="2"/>
  <c r="I93" i="2" s="1"/>
  <c r="J93" i="2" s="1"/>
  <c r="F93" i="2"/>
  <c r="H92" i="2"/>
  <c r="L92" i="2" s="1"/>
  <c r="F92" i="2"/>
  <c r="F94" i="2" s="1"/>
  <c r="L89" i="2"/>
  <c r="M89" i="2" s="1"/>
  <c r="I89" i="2"/>
  <c r="J89" i="2" s="1"/>
  <c r="F89" i="2"/>
  <c r="L88" i="2"/>
  <c r="M88" i="2" s="1"/>
  <c r="J88" i="2"/>
  <c r="I88" i="2"/>
  <c r="F88" i="2"/>
  <c r="L87" i="2"/>
  <c r="L90" i="2" s="1"/>
  <c r="I87" i="2"/>
  <c r="J87" i="2" s="1"/>
  <c r="F87" i="2"/>
  <c r="M86" i="2"/>
  <c r="L86" i="2"/>
  <c r="I86" i="2"/>
  <c r="J86" i="2" s="1"/>
  <c r="F86" i="2"/>
  <c r="F90" i="2" s="1"/>
  <c r="H78" i="2"/>
  <c r="L78" i="2" s="1"/>
  <c r="M78" i="2" s="1"/>
  <c r="F78" i="2"/>
  <c r="L77" i="2"/>
  <c r="M77" i="2" s="1"/>
  <c r="H77" i="2"/>
  <c r="I77" i="2" s="1"/>
  <c r="J77" i="2" s="1"/>
  <c r="F77" i="2"/>
  <c r="F79" i="2" s="1"/>
  <c r="H76" i="2"/>
  <c r="L76" i="2" s="1"/>
  <c r="F76" i="2"/>
  <c r="F74" i="2"/>
  <c r="I73" i="2"/>
  <c r="J73" i="2" s="1"/>
  <c r="H73" i="2"/>
  <c r="L73" i="2" s="1"/>
  <c r="F73" i="2"/>
  <c r="L71" i="2"/>
  <c r="M71" i="2" s="1"/>
  <c r="L70" i="2"/>
  <c r="M70" i="2" s="1"/>
  <c r="J70" i="2"/>
  <c r="I70" i="2"/>
  <c r="H70" i="2"/>
  <c r="F70" i="2"/>
  <c r="F71" i="2" s="1"/>
  <c r="L67" i="2"/>
  <c r="M67" i="2" s="1"/>
  <c r="H67" i="2"/>
  <c r="I67" i="2" s="1"/>
  <c r="J67" i="2" s="1"/>
  <c r="F67" i="2"/>
  <c r="I66" i="2"/>
  <c r="J66" i="2" s="1"/>
  <c r="H66" i="2"/>
  <c r="L66" i="2" s="1"/>
  <c r="M66" i="2" s="1"/>
  <c r="F66" i="2"/>
  <c r="L65" i="2"/>
  <c r="L68" i="2" s="1"/>
  <c r="M68" i="2" s="1"/>
  <c r="I65" i="2"/>
  <c r="J65" i="2" s="1"/>
  <c r="F65" i="2"/>
  <c r="F68" i="2" s="1"/>
  <c r="L62" i="2"/>
  <c r="M62" i="2" s="1"/>
  <c r="H62" i="2"/>
  <c r="I62" i="2" s="1"/>
  <c r="J62" i="2" s="1"/>
  <c r="F62" i="2"/>
  <c r="I61" i="2"/>
  <c r="J61" i="2" s="1"/>
  <c r="H61" i="2"/>
  <c r="L61" i="2" s="1"/>
  <c r="F61" i="2"/>
  <c r="F63" i="2" s="1"/>
  <c r="L59" i="2"/>
  <c r="M59" i="2" s="1"/>
  <c r="L58" i="2"/>
  <c r="M58" i="2" s="1"/>
  <c r="J58" i="2"/>
  <c r="I58" i="2"/>
  <c r="F58" i="2"/>
  <c r="F59" i="2" s="1"/>
  <c r="L56" i="2"/>
  <c r="M56" i="2" s="1"/>
  <c r="L55" i="2"/>
  <c r="M55" i="2" s="1"/>
  <c r="J55" i="2"/>
  <c r="I55" i="2"/>
  <c r="F55" i="2"/>
  <c r="F56" i="2" s="1"/>
  <c r="L52" i="2"/>
  <c r="M52" i="2" s="1"/>
  <c r="K52" i="2"/>
  <c r="K53" i="2" s="1"/>
  <c r="I52" i="2"/>
  <c r="J52" i="2" s="1"/>
  <c r="F52" i="2"/>
  <c r="F53" i="2" s="1"/>
  <c r="L50" i="2"/>
  <c r="M50" i="2" s="1"/>
  <c r="J50" i="2"/>
  <c r="I50" i="2"/>
  <c r="F50" i="2"/>
  <c r="M49" i="2"/>
  <c r="L49" i="2"/>
  <c r="I49" i="2"/>
  <c r="J49" i="2" s="1"/>
  <c r="F49" i="2"/>
  <c r="F51" i="2" s="1"/>
  <c r="L48" i="2"/>
  <c r="L51" i="2" s="1"/>
  <c r="K48" i="2"/>
  <c r="M48" i="2" s="1"/>
  <c r="I48" i="2"/>
  <c r="J48" i="2" s="1"/>
  <c r="F48" i="2"/>
  <c r="A48" i="2"/>
  <c r="A49" i="2" s="1"/>
  <c r="A50" i="2" s="1"/>
  <c r="A51" i="2" s="1"/>
  <c r="L40" i="2"/>
  <c r="K40" i="2"/>
  <c r="M40" i="2" s="1"/>
  <c r="J40" i="2"/>
  <c r="I40" i="2"/>
  <c r="F40" i="2"/>
  <c r="L39" i="2"/>
  <c r="L41" i="2" s="1"/>
  <c r="K39" i="2"/>
  <c r="I39" i="2"/>
  <c r="J39" i="2" s="1"/>
  <c r="F39" i="2"/>
  <c r="F41" i="2" s="1"/>
  <c r="F37" i="2"/>
  <c r="K36" i="2"/>
  <c r="M36" i="2" s="1"/>
  <c r="I36" i="2"/>
  <c r="J36" i="2" s="1"/>
  <c r="F36" i="2"/>
  <c r="K35" i="2"/>
  <c r="M35" i="2" s="1"/>
  <c r="J35" i="2"/>
  <c r="I35" i="2"/>
  <c r="F35" i="2"/>
  <c r="K34" i="2"/>
  <c r="M34" i="2" s="1"/>
  <c r="I34" i="2"/>
  <c r="J34" i="2" s="1"/>
  <c r="F34" i="2"/>
  <c r="M33" i="2"/>
  <c r="L33" i="2"/>
  <c r="L37" i="2" s="1"/>
  <c r="K33" i="2"/>
  <c r="I33" i="2"/>
  <c r="J33" i="2" s="1"/>
  <c r="F33" i="2"/>
  <c r="K32" i="2"/>
  <c r="M32" i="2" s="1"/>
  <c r="M37" i="2" s="1"/>
  <c r="J32" i="2"/>
  <c r="I32" i="2"/>
  <c r="F32" i="2"/>
  <c r="L29" i="2"/>
  <c r="M29" i="2" s="1"/>
  <c r="K29" i="2"/>
  <c r="K30" i="2" s="1"/>
  <c r="I29" i="2"/>
  <c r="J29" i="2" s="1"/>
  <c r="F29" i="2"/>
  <c r="F30" i="2" s="1"/>
  <c r="L26" i="2"/>
  <c r="K26" i="2"/>
  <c r="M26" i="2" s="1"/>
  <c r="I26" i="2"/>
  <c r="J26" i="2" s="1"/>
  <c r="F26" i="2"/>
  <c r="M25" i="2"/>
  <c r="L25" i="2"/>
  <c r="K25" i="2"/>
  <c r="I25" i="2"/>
  <c r="J25" i="2" s="1"/>
  <c r="F25" i="2"/>
  <c r="L24" i="2"/>
  <c r="L27" i="2" s="1"/>
  <c r="K24" i="2"/>
  <c r="M24" i="2" s="1"/>
  <c r="I24" i="2"/>
  <c r="J24" i="2" s="1"/>
  <c r="F24" i="2"/>
  <c r="M23" i="2"/>
  <c r="K23" i="2"/>
  <c r="I23" i="2"/>
  <c r="J23" i="2" s="1"/>
  <c r="F23" i="2"/>
  <c r="K22" i="2"/>
  <c r="M22" i="2" s="1"/>
  <c r="I22" i="2"/>
  <c r="J22" i="2" s="1"/>
  <c r="F22" i="2"/>
  <c r="K21" i="2"/>
  <c r="M21" i="2" s="1"/>
  <c r="J21" i="2"/>
  <c r="I21" i="2"/>
  <c r="F21" i="2"/>
  <c r="K20" i="2"/>
  <c r="M20" i="2" s="1"/>
  <c r="M27" i="2" s="1"/>
  <c r="I20" i="2"/>
  <c r="J20" i="2" s="1"/>
  <c r="F20" i="2"/>
  <c r="F27" i="2" s="1"/>
  <c r="M17" i="2"/>
  <c r="K17" i="2"/>
  <c r="I17" i="2"/>
  <c r="J17" i="2" s="1"/>
  <c r="F17" i="2"/>
  <c r="M16" i="2"/>
  <c r="K16" i="2"/>
  <c r="I16" i="2"/>
  <c r="J16" i="2" s="1"/>
  <c r="F16" i="2"/>
  <c r="L15" i="2"/>
  <c r="K15" i="2"/>
  <c r="M15" i="2" s="1"/>
  <c r="J15" i="2"/>
  <c r="I15" i="2"/>
  <c r="F15" i="2"/>
  <c r="M14" i="2"/>
  <c r="K14" i="2"/>
  <c r="I14" i="2"/>
  <c r="J14" i="2" s="1"/>
  <c r="F14" i="2"/>
  <c r="L13" i="2"/>
  <c r="L18" i="2" s="1"/>
  <c r="K13" i="2"/>
  <c r="M13" i="2" s="1"/>
  <c r="J13" i="2"/>
  <c r="I13" i="2"/>
  <c r="F13" i="2"/>
  <c r="F18" i="2" s="1"/>
  <c r="K11" i="2"/>
  <c r="K10" i="2"/>
  <c r="M10" i="2" s="1"/>
  <c r="M11" i="2" s="1"/>
  <c r="J10" i="2"/>
  <c r="I10" i="2"/>
  <c r="F10" i="2"/>
  <c r="F11" i="2" s="1"/>
  <c r="L94" i="2" l="1"/>
  <c r="M92" i="2"/>
  <c r="M94" i="2" s="1"/>
  <c r="F42" i="2"/>
  <c r="L63" i="2"/>
  <c r="M63" i="2" s="1"/>
  <c r="M61" i="2"/>
  <c r="L42" i="2"/>
  <c r="L106" i="2" s="1"/>
  <c r="M18" i="2"/>
  <c r="F80" i="2"/>
  <c r="F105" i="2" s="1"/>
  <c r="M73" i="2"/>
  <c r="L74" i="2"/>
  <c r="L79" i="2"/>
  <c r="M76" i="2"/>
  <c r="M79" i="2" s="1"/>
  <c r="M101" i="2"/>
  <c r="L103" i="2"/>
  <c r="M103" i="2" s="1"/>
  <c r="H165" i="2"/>
  <c r="H166" i="2"/>
  <c r="H167" i="2" s="1"/>
  <c r="H168" i="2"/>
  <c r="H169" i="2"/>
  <c r="H170" i="2"/>
  <c r="H181" i="2" s="1"/>
  <c r="H171" i="2"/>
  <c r="H182" i="2" s="1"/>
  <c r="H172" i="2"/>
  <c r="K27" i="2"/>
  <c r="O27" i="2" s="1"/>
  <c r="L30" i="2"/>
  <c r="M30" i="2" s="1"/>
  <c r="L53" i="2"/>
  <c r="M53" i="2" s="1"/>
  <c r="K37" i="2"/>
  <c r="M39" i="2"/>
  <c r="M41" i="2" s="1"/>
  <c r="K41" i="2"/>
  <c r="K51" i="2"/>
  <c r="M51" i="2" s="1"/>
  <c r="M65" i="2"/>
  <c r="I76" i="2"/>
  <c r="J76" i="2" s="1"/>
  <c r="I78" i="2"/>
  <c r="J78" i="2" s="1"/>
  <c r="K80" i="2"/>
  <c r="M87" i="2"/>
  <c r="I92" i="2"/>
  <c r="J92" i="2" s="1"/>
  <c r="I101" i="2"/>
  <c r="J101" i="2" s="1"/>
  <c r="K18" i="2"/>
  <c r="J183" i="2"/>
  <c r="L183" i="2" s="1"/>
  <c r="M96" i="2"/>
  <c r="K105" i="2" l="1"/>
  <c r="M42" i="2"/>
  <c r="H177" i="2"/>
  <c r="H179" i="2" s="1"/>
  <c r="L80" i="2"/>
  <c r="L105" i="2" s="1"/>
  <c r="L107" i="2" s="1"/>
  <c r="J161" i="2" s="1"/>
  <c r="M74" i="2"/>
  <c r="K42" i="2"/>
  <c r="K106" i="2" s="1"/>
  <c r="M106" i="2" s="1"/>
  <c r="L104" i="2"/>
  <c r="M104" i="2" s="1"/>
  <c r="E161" i="2"/>
  <c r="F106" i="2"/>
  <c r="H186" i="2" l="1"/>
  <c r="M80" i="2"/>
  <c r="E172" i="2"/>
  <c r="E171" i="2"/>
  <c r="E170" i="2"/>
  <c r="E169" i="2"/>
  <c r="E168" i="2"/>
  <c r="E166" i="2"/>
  <c r="E167" i="2" s="1"/>
  <c r="E165" i="2"/>
  <c r="E173" i="2"/>
  <c r="M105" i="2"/>
  <c r="K107" i="2"/>
  <c r="M107" i="2" s="1"/>
  <c r="J171" i="2"/>
  <c r="J170" i="2"/>
  <c r="J169" i="2"/>
  <c r="L169" i="2" s="1"/>
  <c r="J168" i="2"/>
  <c r="L168" i="2" s="1"/>
  <c r="J166" i="2"/>
  <c r="J165" i="2"/>
  <c r="L161" i="2"/>
  <c r="L165" i="2" l="1"/>
  <c r="E177" i="2"/>
  <c r="E179" i="2" s="1"/>
  <c r="L166" i="2"/>
  <c r="J167" i="2"/>
  <c r="L167" i="2" s="1"/>
  <c r="L170" i="2"/>
  <c r="J181" i="2"/>
  <c r="L181" i="2" s="1"/>
  <c r="J182" i="2"/>
  <c r="L182" i="2" s="1"/>
  <c r="L171" i="2"/>
  <c r="J177" i="2" l="1"/>
  <c r="J179" i="2" s="1"/>
  <c r="L177" i="2"/>
  <c r="J186" i="2" l="1"/>
  <c r="L186" i="2" s="1"/>
  <c r="L179" i="2"/>
  <c r="K188" i="2" s="1"/>
  <c r="F97" i="3"/>
  <c r="M90" i="2"/>
</calcChain>
</file>

<file path=xl/sharedStrings.xml><?xml version="1.0" encoding="utf-8"?>
<sst xmlns="http://schemas.openxmlformats.org/spreadsheetml/2006/main" count="907" uniqueCount="385">
  <si>
    <t>CORPORACION DE ACUEDUCTOS Y ALCANTARILLADOS DE PUERTO PLATA</t>
  </si>
  <si>
    <t>"CORAAPPLATA"</t>
  </si>
  <si>
    <t>OBRAS:</t>
  </si>
  <si>
    <t>CONSTRUCCION DE COLECTOR DE AGUAS RESIDUALES EN LA CAÑADA DE VISTA BELLA, MUNICIPIO SAN FELIPE DE PUERTO PLATA, PROVINCIA PUERTO PLATA</t>
  </si>
  <si>
    <t>MONTO  CONTRATADO:</t>
  </si>
  <si>
    <t>CUBICACION NO.:</t>
  </si>
  <si>
    <t>MONTO AVANCE:</t>
  </si>
  <si>
    <t>FECHA DE REALIZACION:</t>
  </si>
  <si>
    <t>ENERO 18, 2023</t>
  </si>
  <si>
    <t xml:space="preserve"> </t>
  </si>
  <si>
    <t>NO. CONTRATO:</t>
  </si>
  <si>
    <t>006/2021</t>
  </si>
  <si>
    <t>CONTRATISTA:</t>
  </si>
  <si>
    <t>KNORTH CONSTRUCTORA SRL</t>
  </si>
  <si>
    <t>Pág. 01/02</t>
  </si>
  <si>
    <t xml:space="preserve">                                      PARTIDAS PRESUPUESTO</t>
  </si>
  <si>
    <t>CANTIDADES</t>
  </si>
  <si>
    <t>COSTOS RD$</t>
  </si>
  <si>
    <t>CODIGO</t>
  </si>
  <si>
    <t>DESCRIPCION</t>
  </si>
  <si>
    <t>UND.</t>
  </si>
  <si>
    <t>CANTIDAD</t>
  </si>
  <si>
    <t>P. U. RD$</t>
  </si>
  <si>
    <t>TOTAL</t>
  </si>
  <si>
    <t>ANTERIOR</t>
  </si>
  <si>
    <t>PRESENTE</t>
  </si>
  <si>
    <t>ACUMULADO</t>
  </si>
  <si>
    <t>%</t>
  </si>
  <si>
    <t xml:space="preserve">RED DE ALCANTARILLADO </t>
  </si>
  <si>
    <t>REPLANTEO ( CON TOPOGRAFO)</t>
  </si>
  <si>
    <t>ML</t>
  </si>
  <si>
    <t>SUBTOTAL RED DE ALCANTARILLADO</t>
  </si>
  <si>
    <t>MOVIMIENTO DE TIERRA</t>
  </si>
  <si>
    <t>EXCAVACION NO CALIFICADA</t>
  </si>
  <si>
    <t>M3</t>
  </si>
  <si>
    <t xml:space="preserve">ASIENTO DE ARENA </t>
  </si>
  <si>
    <t>BOTE DE MATERIAL</t>
  </si>
  <si>
    <t>RELLENO COMPACTADO C/TOSCA O CALICHE P/SUST. MINA (60% DE EXCAVACION)</t>
  </si>
  <si>
    <t>RELLENO COMPACTADO DE REPOSICION (40% DE EXCAVACION)</t>
  </si>
  <si>
    <t>SUBTOTAL MOVIMIENTO DE TIERRA</t>
  </si>
  <si>
    <t xml:space="preserve">SUMINISTRO Y COLOCACION DE </t>
  </si>
  <si>
    <t>TUBERIA DE 8"X 20¨DE ACERO 3/8 ESP.</t>
  </si>
  <si>
    <t>TUBERIA DE 12"X 20¨DE ACERO 3/8 ESP.</t>
  </si>
  <si>
    <t>PINTURA EPOXICA TUBERIA DE 8 ACERO</t>
  </si>
  <si>
    <t>PINTURA EPOXICA TUBERIA DE 12 ACERO</t>
  </si>
  <si>
    <t>CONST. DE ANCLAJE EN LINEA COLECTORA C 15MTS</t>
  </si>
  <si>
    <t>UD</t>
  </si>
  <si>
    <t>CONST. DE ANCLAJE EN EMPALMES Y PIEZAS ESPECIALES</t>
  </si>
  <si>
    <t>PA</t>
  </si>
  <si>
    <t>CRUCE DE ALCANTARILLAS</t>
  </si>
  <si>
    <t>SUBTOTAL SUMINISTRO Y COLOCACION</t>
  </si>
  <si>
    <t>CONFECCION DE REGISTROS 1@2 MTS: 32 UNIDADES</t>
  </si>
  <si>
    <t>REGISTRO FABRICADO A MANO</t>
  </si>
  <si>
    <t>UDS</t>
  </si>
  <si>
    <t>SUBTOTAL CONFECCION DE REGISTRO</t>
  </si>
  <si>
    <t xml:space="preserve">EMPALME A RED PRINCIPAL DE SAN MARCOS </t>
  </si>
  <si>
    <t>PICADO DE CALLE, CONEXION A REGISTRO, ADECUACION Y REHABILITACION DE REGISTROS Y CALLE</t>
  </si>
  <si>
    <t>SUBTOTAL  EMPALME A RED PRINCIPAL</t>
  </si>
  <si>
    <t>ACOMETIDAS</t>
  </si>
  <si>
    <t>CONEXIÓN DE ACOMETIDAS</t>
  </si>
  <si>
    <t xml:space="preserve">TUBERIA LINEA RECOLECTORA </t>
  </si>
  <si>
    <t>SUBTOTAL ACOMETIDAS</t>
  </si>
  <si>
    <t>SUBTOTAL GENERAL DE PRESUPUESTO</t>
  </si>
  <si>
    <t xml:space="preserve">                                                                                                     ADICIONALES POR NUEVAS PARTIDAS/AUMENTO DE VOLUMEN</t>
  </si>
  <si>
    <t>PARTIDAS PRESUPUESTO</t>
  </si>
  <si>
    <t>UND</t>
  </si>
  <si>
    <t>PRESUPUESTO</t>
  </si>
  <si>
    <t>P.U. RD$</t>
  </si>
  <si>
    <t>ADICIONALES POR AUMENTO DE VOLUMETRIA EN TUBERIAS</t>
  </si>
  <si>
    <t>TUBERIA DE 8X 20 DE HN 3/8 ESP.</t>
  </si>
  <si>
    <t>SUBTOTAL ADICIONALES  POR AUMENTO DE VOLUMEN EN TUBERIAS</t>
  </si>
  <si>
    <t>SUBTOTAL ADICIONALES  POR AUMENTO DE PRECIO EN TUBERIAS</t>
  </si>
  <si>
    <t xml:space="preserve">SUBTOTAL ADICIONALES  POR AUMENTO DE PRECIO EN ACOMETIDAS </t>
  </si>
  <si>
    <t xml:space="preserve">ADICIONALES POR AUMENTO DE PRECIO EN CONFECCION DE ANCLAJES  </t>
  </si>
  <si>
    <t>SUBTOTAL  CONFECCION DE ANCLAJE</t>
  </si>
  <si>
    <t xml:space="preserve">PINTURA </t>
  </si>
  <si>
    <t>PINTURA ANTIOXIDO</t>
  </si>
  <si>
    <t>M2</t>
  </si>
  <si>
    <t xml:space="preserve">SUBTOTAL ADICIONALES  PINTURA </t>
  </si>
  <si>
    <t xml:space="preserve">CONFECCION DE REGISTROS </t>
  </si>
  <si>
    <t xml:space="preserve">REGISTROS EN HIERRO NEGRO DE 20"   </t>
  </si>
  <si>
    <t>REGISTROS PREFABRICADO</t>
  </si>
  <si>
    <t>TAPONES REGISTRO HN 4"</t>
  </si>
  <si>
    <t>BADEN</t>
  </si>
  <si>
    <t xml:space="preserve">RECONSTRUCCION BADEN </t>
  </si>
  <si>
    <t>SUBTOTAL BADEN</t>
  </si>
  <si>
    <t xml:space="preserve">MISCELANEOS </t>
  </si>
  <si>
    <t>LIMPIEZA DE REGISTRO</t>
  </si>
  <si>
    <t xml:space="preserve">FUMIGACION EN CAÑADA </t>
  </si>
  <si>
    <t xml:space="preserve">REPARACION DE REGISTRO </t>
  </si>
  <si>
    <t>SUBTOTAL MISCELANEO</t>
  </si>
  <si>
    <t xml:space="preserve">SUBTOTAL GENERAL DE ADICIONALES </t>
  </si>
  <si>
    <t xml:space="preserve">                                                       ADICIONALES POR NUEVAS PARTIDAS PARA EMPALME DE LA LINEA COLECTORA ENTRE LA CALLE 6 Y 10</t>
  </si>
  <si>
    <t>SUBTOTAL</t>
  </si>
  <si>
    <t xml:space="preserve">TAPON 4 PVC PARA ACOMETIDAS </t>
  </si>
  <si>
    <t xml:space="preserve">RECONSTRUCCION ACERA FRENTE A LA ESCUELA </t>
  </si>
  <si>
    <t>RECONSTRUCCION BADEN HA</t>
  </si>
  <si>
    <t xml:space="preserve">REGISTROS FABRICADO A MANO </t>
  </si>
  <si>
    <t>APROCHE EN MUROS DE BLOQUES 8</t>
  </si>
  <si>
    <t>COLOCACION HORMIGON EN CALLE 9</t>
  </si>
  <si>
    <t>SUBTOTAL CONFECCION DE REGISTROS</t>
  </si>
  <si>
    <t>SUBTOTAL ADICIONALES</t>
  </si>
  <si>
    <t xml:space="preserve">SUBTOTAL GENERAL </t>
  </si>
  <si>
    <t xml:space="preserve">                                                                                                     AJUSTE DE PARTIDA CON VOLUMEN NO REALIZADO Y  CUBICADO ANTERIORMENTE</t>
  </si>
  <si>
    <t xml:space="preserve">SUBTOTAL AJUSTE DE PATIDAS </t>
  </si>
  <si>
    <t>Pag 2/2</t>
  </si>
  <si>
    <t xml:space="preserve">CONSTRUCCION DE COLECTOR DE AGUAS RESIDUALES EN LA CAÑADA DE VISTA BELLA, MUNICIPIO SAN FELIPE DE PUERTO PLATA, PROVINCIA PUERTO PLATA
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</si>
  <si>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</si>
  <si>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</si>
  <si>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</si>
  <si>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</si>
  <si>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</si>
  <si>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</si>
  <si>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</si>
  <si>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</si>
  <si>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</si>
  <si>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</si>
  <si>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 xml:space="preserve">SUPERVISION </t>
  </si>
  <si>
    <t>IMPREVISTOS</t>
  </si>
  <si>
    <t>ESTUDIO DISEÑO Y PLANOS</t>
  </si>
  <si>
    <t>SUB-TOTAL GASTOS INDIRECTOS</t>
  </si>
  <si>
    <t>SUB-TOTAL CUBICADO</t>
  </si>
  <si>
    <t>MENOS:</t>
  </si>
  <si>
    <t>AMORTIZACION DEL AVANCE</t>
  </si>
  <si>
    <t>TOTAL A PAGAR EN CUBICACION 03</t>
  </si>
  <si>
    <t>PREPARADO POR:</t>
  </si>
  <si>
    <t>REVISADO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</si>
  <si>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</si>
  <si>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</si>
  <si>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</si>
  <si>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</si>
  <si>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</si>
  <si>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</si>
  <si>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CONSTRUCCION DE RELEVO Y LINEA DE IMPULSION DESDE TANQUE REGULADOR ZONA BAJA
TRV EN CUESTA AMARILLA AL TANQUE DE VISTA BELLA SAN MARCOS.</t>
  </si>
  <si>
    <t>Enero 18, 2023</t>
  </si>
  <si>
    <t>004/2021</t>
  </si>
  <si>
    <t>ING. ARIEL YORDENY CASTILLO ROMAN</t>
  </si>
  <si>
    <t>TRABAJOS PRELIMINARES</t>
  </si>
  <si>
    <t>LIMPIEZA GENERAL Y CONTINUA</t>
  </si>
  <si>
    <t>CONFECCION DE LETRERO Y ROTULO PARA IDENTIFICACION</t>
  </si>
  <si>
    <t>SUBTOTAL PRELIMINARES</t>
  </si>
  <si>
    <t>EXCAVACION CON EQUIPO</t>
  </si>
  <si>
    <t>ASIENTO DE ARENA DE 10 CM</t>
  </si>
  <si>
    <t>REGADO, NIVELADO Y COMPACTADO DE RELLENO</t>
  </si>
  <si>
    <t xml:space="preserve">BOTE DE MATERIAL </t>
  </si>
  <si>
    <t>CORTE DE ASFALTO</t>
  </si>
  <si>
    <t>TOPE DE 5 PULG. DE HORMIGON SIMPLE 1:2:4</t>
  </si>
  <si>
    <t>TUBERIA LINEA DE IMPULSION DE DIAMETRO 6" PVC SDR-26 C/J DE GOMA +5% P/CAMPANA</t>
  </si>
  <si>
    <t>SUMINISTRO E INSTALACION DE PIEZAS ESPECIALES</t>
  </si>
  <si>
    <t>SUM. E INST. DE VALVULA DE COMPUERTA DE 6" COMPLETA</t>
  </si>
  <si>
    <t>SUM E INST. DE VALVULA DE COMPUERTA DE 4" COMPLETA</t>
  </si>
  <si>
    <t>CONEXIÓN DE TANQUE A ESTACION DE RELEVO</t>
  </si>
  <si>
    <t>CODOS DE 6" ACERO HN</t>
  </si>
  <si>
    <t>ANCLAJE EN H.S. EN SALIDA MANIFOLD (0.8X0.8X1)</t>
  </si>
  <si>
    <t>ANCLAJE EN H.S. EN RED MANIFOLD (0.6X0.6X0.8)</t>
  </si>
  <si>
    <t>MANIFOLD</t>
  </si>
  <si>
    <t>CARRETE DE 4"</t>
  </si>
  <si>
    <t>SUBTOTAL SUM. E INST. DE PIEZAS ESPECIALES</t>
  </si>
  <si>
    <t>CASETA DE 2 MT X 1.8 MT CON 2.7 MT DE ALTURA</t>
  </si>
  <si>
    <t xml:space="preserve">REPLANTEO </t>
  </si>
  <si>
    <t>PISO PLATEA (5X4) HA E=0.15M 3/8 @0.25M EN A.D. FROTADO-1:2:4 CON LIGADORA</t>
  </si>
  <si>
    <t>BLOQUES HORMIGON DE 6"-3/8 @0.80M</t>
  </si>
  <si>
    <t>COLUMNA DE AMARRE 15X15 4 3/8"-3/8 @ 0.20M TAPA Y TAPA 1:2:4 LIGADO A MANO</t>
  </si>
  <si>
    <t>VIGA DE CORONACION 15X20 4 3/8-3/8 @0.20M 1:2:4 CON LIGADORA</t>
  </si>
  <si>
    <t>TECHO EN ALUZINC ACANALADO Y MADERA PINO TRATADO AMER.</t>
  </si>
  <si>
    <t>PUERTA POLIMETALICA DE 0.9X2.1</t>
  </si>
  <si>
    <t>PAÑETE DE PARED</t>
  </si>
  <si>
    <t>PINTURA</t>
  </si>
  <si>
    <t>DINTEL 15X20 3 1/2 Y 2 3/8". 3/8 @0.20M 1:2:4 A MANO</t>
  </si>
  <si>
    <t>CANTOS Y MOCHETAS</t>
  </si>
  <si>
    <t>VENTANAS SALOMONICAS</t>
  </si>
  <si>
    <t>P2</t>
  </si>
  <si>
    <t>SUBTOTAL CASETA DE 2 MT X 1.8 MT CON 2.7 MT DE ALTURA</t>
  </si>
  <si>
    <t xml:space="preserve">ELECTROMECANICO </t>
  </si>
  <si>
    <t>INSTALACION ELECTROMECANICAS ( INSTALACION DE BOMBA, INCLUYE POSTES, TRANSFORMADORES, ESTRUCTURAS, CONDUCTORES, PIEZAS, MANO DE OBRA, EQUIPOS ENTRE OTROS SEGÚN DISEÑO)</t>
  </si>
  <si>
    <t>EQUIPO DE BOMBEO CENTRIFUGA DE 300 GPM Y 340 PIES DE TDH, INCLUYE MOTOR, PANEL DE CONTROL, MONITOR DE FASE</t>
  </si>
  <si>
    <t>SUBTOTAL ELECTROMECANICO</t>
  </si>
  <si>
    <t xml:space="preserve">REPOSICION DE ACOMETIDAS </t>
  </si>
  <si>
    <t xml:space="preserve">ACOMETIDAS AGUA POTABLE  </t>
  </si>
  <si>
    <t xml:space="preserve">ACOMETIDA LINEA DISTRIBUCION DE 3" </t>
  </si>
  <si>
    <t>ACOMETIDA DE ALCANTARILLADO SANITARIO DE 4"</t>
  </si>
  <si>
    <t xml:space="preserve">SUBTOTAL REPARACION DE ACOMETIDA </t>
  </si>
  <si>
    <t>EXCAVACION</t>
  </si>
  <si>
    <t>RELLENO COMPACTADO CON MATERIAL DE BASE 0.30 E</t>
  </si>
  <si>
    <t xml:space="preserve">ADICIONAL POR AUMENTO DE PRECIO EN TUBERIA </t>
  </si>
  <si>
    <t>CASA DE SEGURIDAD</t>
  </si>
  <si>
    <t xml:space="preserve">LOSA DE PISO EN HORMIGON ARMADO </t>
  </si>
  <si>
    <t>MUROS DE BLOQUES DE 6"</t>
  </si>
  <si>
    <t>COLUMNAS 20X20</t>
  </si>
  <si>
    <t xml:space="preserve">VIGA DE AMARRE </t>
  </si>
  <si>
    <t xml:space="preserve">LOSA DE TECHO </t>
  </si>
  <si>
    <t>PANETE DE MURO Y TECHO</t>
  </si>
  <si>
    <t xml:space="preserve">CANTOS </t>
  </si>
  <si>
    <t xml:space="preserve">FINO DE TECHO </t>
  </si>
  <si>
    <t xml:space="preserve">ZABALETA </t>
  </si>
  <si>
    <t xml:space="preserve">INODORO </t>
  </si>
  <si>
    <t>LAVAMANOS CON PEDESTAL</t>
  </si>
  <si>
    <t xml:space="preserve">VENTILACION </t>
  </si>
  <si>
    <t>LUCES DE TECHO</t>
  </si>
  <si>
    <t>INTERRUPTOR SENCILLO</t>
  </si>
  <si>
    <t>TOMACORRIENTES</t>
  </si>
  <si>
    <t>PANEL DE DISTRIBUCION</t>
  </si>
  <si>
    <t xml:space="preserve">SUBTOTAL CASETA SEGURIDAD </t>
  </si>
  <si>
    <t xml:space="preserve">CAMARA SEPTICA </t>
  </si>
  <si>
    <t xml:space="preserve">SUBTOTAL CAMARA SEPTICA </t>
  </si>
  <si>
    <t>REPARACION VERJA FRONTAL(INCLUYE PORTAL DE ACCESO)</t>
  </si>
  <si>
    <t xml:space="preserve">COLOCACION DE LOGO CORAAPPLATA  EN CASETA DE BOMBEO </t>
  </si>
  <si>
    <t xml:space="preserve">SUBTOTAL MISCELANEOS </t>
  </si>
  <si>
    <t>SUBTOTAL GENERAL PRESUPUESTO</t>
  </si>
  <si>
    <t>Enero 18, 2022</t>
  </si>
  <si>
    <t>Pág. 03/03</t>
  </si>
  <si>
    <t xml:space="preserve">DISEÑO Y ENTREGA EDENORTE </t>
  </si>
  <si>
    <t xml:space="preserve">DERECHO INTERCONEXION EDENORTE </t>
  </si>
  <si>
    <t>TOTAL A PAGAR EN CUBICACION 02</t>
  </si>
  <si>
    <t>APROBADO POR:</t>
  </si>
  <si>
    <t>Pág. 01/03</t>
  </si>
  <si>
    <t>AMPLIACION DEL SISTEMA DE ABASTECIMIENTO DE AGUA POTABLE DE GUANANICO, PUERTO PLATA</t>
  </si>
  <si>
    <t>ENERO 2, 2023</t>
  </si>
  <si>
    <t>003/2022</t>
  </si>
  <si>
    <t>ING. ANEUDY SANTOS</t>
  </si>
  <si>
    <t xml:space="preserve">  </t>
  </si>
  <si>
    <t xml:space="preserve">PRELIMINARES </t>
  </si>
  <si>
    <t>INGENIERIA</t>
  </si>
  <si>
    <t>MES</t>
  </si>
  <si>
    <t>LEVANTAMIENTO TOPOGRAFICO</t>
  </si>
  <si>
    <t>KM</t>
  </si>
  <si>
    <t>CAMPAMENTO</t>
  </si>
  <si>
    <t>REHABILITACION DE GALERIA EXISTENTE</t>
  </si>
  <si>
    <t>ALQUILER DE RETRO-EXCAVADORA</t>
  </si>
  <si>
    <t>HR</t>
  </si>
  <si>
    <t>TUBO 16" PVC SDR-26</t>
  </si>
  <si>
    <t>TUBO 8" SDR-26</t>
  </si>
  <si>
    <t>REPOSICION DE GAVIONES</t>
  </si>
  <si>
    <t>MANO DE  OBRA DE ORIFICIOS A TUBERIA</t>
  </si>
  <si>
    <t>SUBTOTAL REHABILITACION</t>
  </si>
  <si>
    <t>AMPLIACION DE CASETA DE BOMBEO</t>
  </si>
  <si>
    <t>AMPLIACION DE GALERIA</t>
  </si>
  <si>
    <t>SUBTOTAL AMPLIACION</t>
  </si>
  <si>
    <t>REHABILITACION DE CASETA DE BOMBEO</t>
  </si>
  <si>
    <t>LIMPIEZA GENERAL</t>
  </si>
  <si>
    <t>PISO PULIDO Y MANO DE OBRA 4X6</t>
  </si>
  <si>
    <t>CALZADA DE ENTRADA Y MANO DE OBRA 3.5X1.2</t>
  </si>
  <si>
    <t>PICADO DE PAÑETE EXISTENTE EN LOSA</t>
  </si>
  <si>
    <t>PLATAFORMA DE BOMBA 1.5X1.5 HA E=0.15M 3/8 @0.25M EN</t>
  </si>
  <si>
    <t>FRAGUACHE</t>
  </si>
  <si>
    <t>PAÑETE</t>
  </si>
  <si>
    <t>FINO EN TECHO</t>
  </si>
  <si>
    <t>PINTURA EPOXICA</t>
  </si>
  <si>
    <t>SUMINISTRO DE VENTANAS EN HIERRO Y COLOCACION</t>
  </si>
  <si>
    <t xml:space="preserve">SUMINISTRO EN PUERTA EN HIERRO Y COLOCACION </t>
  </si>
  <si>
    <t>ILUMINACION INTERNA Y EXTERNA</t>
  </si>
  <si>
    <t>VALVULA PLATILLADA VASTAGO ASCENDENTE 4"</t>
  </si>
  <si>
    <t>SUBTOTAL REHABILITACION CASETA DE BOMBEO</t>
  </si>
  <si>
    <t>INSTALACION ELECTROMECANICA</t>
  </si>
  <si>
    <t>MALLA CICLONICA</t>
  </si>
  <si>
    <t>ARRANCADOR SUAVE A460V PARA 100HP TRIFASICO</t>
  </si>
  <si>
    <t>MOTOBOMBA COMPLETA 300GPM Y 240´DE TDH</t>
  </si>
  <si>
    <t>PLATILLOS DE 8" PARA SOLDAR</t>
  </si>
  <si>
    <t>PLATILLOS DE 3" PARA SOLDAR</t>
  </si>
  <si>
    <t xml:space="preserve">VALVULA DE 8" PLATILLADA </t>
  </si>
  <si>
    <t xml:space="preserve">VALVULA DE 3" PLATILLADA </t>
  </si>
  <si>
    <t>VALVULA CHEQUE DE CIERRE LENTO DE 8" PLATILLADA</t>
  </si>
  <si>
    <t>TORNILLOS DE 3/4X3 CON SU TUERCA</t>
  </si>
  <si>
    <t>TUBERIA DE ACERO DIAMETRO 8" X20X3/8</t>
  </si>
  <si>
    <t>JUNTA DRESSER DE 8 AMERICANA</t>
  </si>
  <si>
    <t>VALVULA SUPRESORA DE PRESION DE 8</t>
  </si>
  <si>
    <t>MAQUINA PARA SOLDAR</t>
  </si>
  <si>
    <t>DIA</t>
  </si>
  <si>
    <t>EQUIPO DE CORTE</t>
  </si>
  <si>
    <t>MANO DE OBRA</t>
  </si>
  <si>
    <t>SUBTOTAL INSTALACION ELECTROMECANICA</t>
  </si>
  <si>
    <t>INSTALACION ELECTRICA DE MEDIA TENSION</t>
  </si>
  <si>
    <t>SUMINISTRO E INSTALACION TRANSFORMADOR DE 3*50KVA 7200/12400-240/480V EN POSTE</t>
  </si>
  <si>
    <t>BASE PARA TRANSFORMADOR</t>
  </si>
  <si>
    <t xml:space="preserve">BASE METALICA PARA CUT-OUT Y PARRARAYO </t>
  </si>
  <si>
    <t>USO DE GRUA PARA SUBIR LOS TRANSFORMADORES</t>
  </si>
  <si>
    <t>POSTE HAV-500-12</t>
  </si>
  <si>
    <t>POSTE HAV-800-12</t>
  </si>
  <si>
    <t>ALAMBRE AAAC #4/0</t>
  </si>
  <si>
    <t>PIE</t>
  </si>
  <si>
    <t>ESTRUCTURA TIPO MT-316</t>
  </si>
  <si>
    <t>ESTRUCTURA TIPO MT-307</t>
  </si>
  <si>
    <t>ESTRUCTURA TIPO MT-302</t>
  </si>
  <si>
    <t>ESTRUCTURA TIPO MT-322</t>
  </si>
  <si>
    <t>ESTRUCTURA TIPO MT-202</t>
  </si>
  <si>
    <t>ESTRUCTURA HA-100</t>
  </si>
  <si>
    <t>SISTEMA DE TIERRA</t>
  </si>
  <si>
    <t>HOYO PARA VIENTO Y POSTE</t>
  </si>
  <si>
    <t>ADAPTADOR PVC HEMBRA DE 2"</t>
  </si>
  <si>
    <t>VACIADO HORMIGON EN FIJACION POSTES</t>
  </si>
  <si>
    <t>MATERIALES VARIOS</t>
  </si>
  <si>
    <t>SUBTOTAL MEDIA TENSION</t>
  </si>
  <si>
    <t>INSTALACION ELECTRICA DE BAJA TENSION</t>
  </si>
  <si>
    <t>ALIMENTADOR DESDE TRANSFORMADOR A ENCLOSURE BREAKER</t>
  </si>
  <si>
    <t>CONDULET DE 2</t>
  </si>
  <si>
    <t>ALAMBRE AWG #3/0</t>
  </si>
  <si>
    <t>TUBO IMC DE 2*10</t>
  </si>
  <si>
    <t>TUBO EMT DE 2*10</t>
  </si>
  <si>
    <t>CONECTOR EMT DE 2</t>
  </si>
  <si>
    <t>TUERCA BUSHING DE 2</t>
  </si>
  <si>
    <t>RIEL UNITRUD DE 3/4</t>
  </si>
  <si>
    <t>ABRAZADERA UNITRUD DE 2</t>
  </si>
  <si>
    <t>ENCLOUSURE BREAKER DE 200 AMPS, 3 F, 600V, NEMA-1</t>
  </si>
  <si>
    <t>TUBERIA SDR26 DE 2" *19´</t>
  </si>
  <si>
    <t xml:space="preserve"> UD</t>
  </si>
  <si>
    <t>EXCAVACION DE 60*0.80*0.60</t>
  </si>
  <si>
    <t>TAPADO ZANJA</t>
  </si>
  <si>
    <t>CURVA PVC DE 2"</t>
  </si>
  <si>
    <t>SUBTOTAL BAJA TENSION</t>
  </si>
  <si>
    <t>ALIMENTADOR DESDE ENCLOSURE BRERAKER A PANEL DE ARRANQUE</t>
  </si>
  <si>
    <t>CURVA EMT DE 2"</t>
  </si>
  <si>
    <t>RIEL UNITRUID DE 3/4</t>
  </si>
  <si>
    <t>SUBTOTAL ALIMENTADOR</t>
  </si>
  <si>
    <t>ALIMENTADOR DESDE ARRANCADOR A MOTOR 1</t>
  </si>
  <si>
    <t>ALAMBRE AWG#2/0</t>
  </si>
  <si>
    <t>TUBERIA SDR26 DE 2"*19´</t>
  </si>
  <si>
    <t>TUBERIA LT DE 2</t>
  </si>
  <si>
    <t>CONECTOR CURVO LT DE 2</t>
  </si>
  <si>
    <t>CONECTOR RECTO LT DE 2</t>
  </si>
  <si>
    <t>SUBTOTAL ALIMENTADOR 1</t>
  </si>
  <si>
    <t>LINEA DE ADUCCION ( SUMINISTRO Y COLOCACION)</t>
  </si>
  <si>
    <t>TUBERIA DE 6" PVC-SDR26 C/J DE GOMA +5% P/CAMPANA</t>
  </si>
  <si>
    <t>SUBTOTAL LINEA DE ADUCCION</t>
  </si>
  <si>
    <t xml:space="preserve">EXCAVACION CON EQUIPO </t>
  </si>
  <si>
    <t>ASIENTO DE ARENA</t>
  </si>
  <si>
    <t xml:space="preserve">RELLENO COMPACTADO 40% DE EXCAVACION </t>
  </si>
  <si>
    <t>SUMINISTRO MATERIAL C/ TOSCA O CALICHE P/SUST. M.</t>
  </si>
  <si>
    <t xml:space="preserve">RED DE DISTRIBUCION </t>
  </si>
  <si>
    <t>MEJORAMIENTO RED DISTRIBUCION ( SUMINISTRO Y COLOCACION)</t>
  </si>
  <si>
    <t>TUBERIA DE 3# PVC-SDR26 C/J DE GOMA +5% P/ CAMPANA</t>
  </si>
  <si>
    <t>SUBTOTAL RED DE DISTRIBUCION</t>
  </si>
  <si>
    <t>RELLENO COMPACTADO 40% DE EXCAVACION</t>
  </si>
  <si>
    <t>SUMINISTRO MATERIAL C/TOSCA O CALICHE P/SUST. M.</t>
  </si>
  <si>
    <t>PIEZAS ESPECIALES</t>
  </si>
  <si>
    <t>CODO 3X45</t>
  </si>
  <si>
    <t>ANCLAJE</t>
  </si>
  <si>
    <t>SUBTOTAL PIEZAS ESPECIALES</t>
  </si>
  <si>
    <t>REHABILITACION DE TANQUE DE DISTRIBUCION</t>
  </si>
  <si>
    <t>LIMPIEZA DE TERRENO</t>
  </si>
  <si>
    <t>RECONSTRUCCION DE PASARELA EN TOLA</t>
  </si>
  <si>
    <t>VALVULA PLATILLADA DE 3"</t>
  </si>
  <si>
    <t xml:space="preserve"> VALVULA CHECK DE 3"</t>
  </si>
  <si>
    <t>SUBTOTAL REHABILITACION DE TANQUE</t>
  </si>
  <si>
    <t xml:space="preserve">CONSTRUCCION DE TANQUES DE DISTRIBUCION </t>
  </si>
  <si>
    <t>TANQUE SUPERFICIAL  H.A. DE 100M3</t>
  </si>
  <si>
    <t>SUBTOTAL CONSTRUCCION DE TANQUE</t>
  </si>
  <si>
    <t>SUBTOTAL GENERAL</t>
  </si>
  <si>
    <t>CONFECCION DE ANDAMIOS</t>
  </si>
  <si>
    <t>REPARACION COLUMNA TANQUE</t>
  </si>
  <si>
    <t>VALVULA VASTAGO FIJO 3" COMPLETA</t>
  </si>
  <si>
    <t>VALVULA VASTAGO FIJO 4" COMPLETA</t>
  </si>
  <si>
    <t xml:space="preserve">CONSTRUCCION DE TANQUES DE ALMACENAMIENTO AGUA LARGA </t>
  </si>
  <si>
    <t>CONSTRUCCION CAMINO DE ACCESO A TANQUE NUEVO AGUA LARGA CON RETRO PALA</t>
  </si>
  <si>
    <t xml:space="preserve">HORAS </t>
  </si>
  <si>
    <t xml:space="preserve">SUBTOTAL CONSTRUCCION DE TANQUES DE ALMACENAMIENTO AGUA LARGA </t>
  </si>
  <si>
    <t xml:space="preserve">CORTE DE ASFALTO </t>
  </si>
  <si>
    <t>REPARACION AVERIA EN LINEA DE 4"</t>
  </si>
  <si>
    <t>REPARACION AVERIA EN LINEA DE 2"</t>
  </si>
  <si>
    <t xml:space="preserve">EMPALME  A TANQUE DE ALMACENAMIENTO DE AGUA LARGA </t>
  </si>
  <si>
    <t>LINEA DE IMPULSION A TANQUE  AGUA LARGA TUBERIA SDR-26 C/J DE GOMA</t>
  </si>
  <si>
    <t>EMPALME  A RED DISTRIBUCION DESDE EL TANQUE AGUA LARGA  TUBERIA SDR-26 C/J DE GOMA</t>
  </si>
  <si>
    <t>ASFALTO</t>
  </si>
  <si>
    <t>RECOLOCACION DE ASFALTO</t>
  </si>
  <si>
    <t>RIEGO DE IMPRIMACION</t>
  </si>
  <si>
    <t xml:space="preserve">M2 </t>
  </si>
  <si>
    <t>SUBTOTAL ASFALTO</t>
  </si>
  <si>
    <t>SUBTOTAL PRESUPUESTO</t>
  </si>
  <si>
    <t>Pág. 06/06</t>
  </si>
  <si>
    <t>SUB-TOTAL GASTOS DIRECTOS</t>
  </si>
  <si>
    <t>TOTAL GENERAL PRESUPUESTADO</t>
  </si>
  <si>
    <t>IMPREVISTOS ( SOLO JUSTIFICABLES CON CUBICACION)</t>
  </si>
  <si>
    <t xml:space="preserve">DISEÑO Y ENTREGA A EDENORTE </t>
  </si>
  <si>
    <t>DERECHO INTERCONEXION A EDENORTE</t>
  </si>
  <si>
    <t>ESTUDIOS, DISEÑO Y PLANOS</t>
  </si>
  <si>
    <t>SUPERVISION</t>
  </si>
  <si>
    <t>TOTAL GENERAL</t>
  </si>
  <si>
    <t>SOMETIDO EN CUBICACIONES ANTERIORES</t>
  </si>
  <si>
    <t>TOTAL A PAGAR EN CUBICACION 01</t>
  </si>
  <si>
    <t xml:space="preserve"> OLIVER JOSE NAZARIO BRUGAL</t>
  </si>
  <si>
    <t>DIRECTOR GENERAL</t>
  </si>
  <si>
    <t xml:space="preserve">EN EL MES DE FEBRER0 Y MARZO NO SE REALIZARON CUBICACIONES </t>
  </si>
  <si>
    <t xml:space="preserve">CORPORACIÓN DE ACUEDUCTOS Y ALCANTARILLADOS DE PUERTO PLATA </t>
  </si>
  <si>
    <t>CORAAPPLATA</t>
  </si>
  <si>
    <t>INFORME DE PRESUPUESTO SOBRE PROGRAMAS Y PROYECTOS</t>
  </si>
  <si>
    <t>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</si>
</sst>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&quot;RD$&quot;#,##0.00_);[Red]\(&quot;RD$&quot;#,##0.00\)"/>
    <numFmt numFmtId="166" formatCode="0.0"/>
    <numFmt numFmtId="167" formatCode="_(* #,##0_);_(* \(#,##0\);_(* &quot;-&quot;??_);_(@_)"/>
    <numFmt numFmtId="168" formatCode="&quot;RD$&quot;#,##0.00"/>
    <numFmt numFmtId="169" formatCode="&quot;RD$&quot;#,##0.000"/>
    <numFmt numFmtId="170" formatCode="&quot;$&quot;#,##0.00"/>
    <numFmt numFmtId="171" formatCode="&quot;RD$&quot;#,##0.00_);\(&quot;RD$&quot;#,##0.00\)"/>
    <numFmt numFmtId="172" formatCode="0.0%"/>
    <numFmt numFmtId="173" formatCode="_(&quot;RD$&quot;* #,##0.00_);_(&quot;RD$&quot;* \(#,##0.00\);_(&quot;RD$&quot;* &quot;-&quot;??_);_(@_)"/>
    <numFmt numFmtId="174" formatCode="_(* #,##0.000000_);_(* \(#,##0.0000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9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b/>
      <sz val="10"/>
      <color indexed="12"/>
      <name val="Arial"/>
      <family val="2"/>
    </font>
    <font>
      <sz val="8"/>
      <name val="Times New Roman"/>
      <family val="1"/>
    </font>
    <font>
      <b/>
      <u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9"/>
      <color rgb="FFFF0000"/>
      <name val="Times New Roman"/>
      <family val="1"/>
    </font>
    <font>
      <b/>
      <u/>
      <sz val="9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sz val="11"/>
      <color theme="1"/>
      <name val="Palatino Linotype"/>
      <family val="1"/>
    </font>
    <font>
      <b/>
      <sz val="28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6"/>
      <color rgb="FF203862"/>
      <name val="Palatino Linotype"/>
      <family val="1"/>
    </font>
    <font>
      <b/>
      <sz val="12"/>
      <color rgb="FF000000"/>
      <name val="Palatino Linotype"/>
      <family val="1"/>
    </font>
    <font>
      <b/>
      <sz val="18"/>
      <name val="Palatino Linotype"/>
      <family val="1"/>
    </font>
    <font>
      <sz val="8"/>
      <name val="Calibri"/>
      <family val="2"/>
      <scheme val="minor"/>
    </font>
    <font>
      <b/>
      <u val="double"/>
      <sz val="18"/>
      <name val="Palatino Linotype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0" borderId="0"/>
  </cellStyleXfs>
  <cellXfs count="38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17" fontId="3" fillId="0" borderId="0" xfId="0" applyNumberFormat="1" applyFont="1" applyAlignment="1">
      <alignment horizontal="right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/>
    </xf>
    <xf numFmtId="164" fontId="3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1" applyFont="1" applyFill="1" applyBorder="1" applyAlignment="1">
      <alignment horizontal="center"/>
    </xf>
    <xf numFmtId="164" fontId="8" fillId="0" borderId="0" xfId="1" applyFont="1" applyBorder="1" applyAlignment="1">
      <alignment horizontal="center"/>
    </xf>
    <xf numFmtId="166" fontId="3" fillId="6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/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164" fontId="5" fillId="6" borderId="1" xfId="1" applyFont="1" applyFill="1" applyBorder="1"/>
    <xf numFmtId="164" fontId="5" fillId="7" borderId="1" xfId="1" applyFont="1" applyFill="1" applyBorder="1"/>
    <xf numFmtId="0" fontId="3" fillId="7" borderId="1" xfId="0" applyFont="1" applyFill="1" applyBorder="1" applyAlignment="1">
      <alignment horizontal="left" vertical="top"/>
    </xf>
    <xf numFmtId="0" fontId="3" fillId="7" borderId="1" xfId="0" applyFont="1" applyFill="1" applyBorder="1"/>
    <xf numFmtId="0" fontId="5" fillId="8" borderId="1" xfId="0" applyFont="1" applyFill="1" applyBorder="1" applyAlignment="1">
      <alignment horizontal="center"/>
    </xf>
    <xf numFmtId="164" fontId="5" fillId="8" borderId="1" xfId="1" applyFont="1" applyFill="1" applyBorder="1"/>
    <xf numFmtId="164" fontId="6" fillId="0" borderId="0" xfId="1" applyFont="1" applyBorder="1"/>
    <xf numFmtId="2" fontId="5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wrapText="1"/>
    </xf>
    <xf numFmtId="164" fontId="5" fillId="6" borderId="1" xfId="1" applyFont="1" applyFill="1" applyBorder="1" applyAlignment="1">
      <alignment wrapText="1"/>
    </xf>
    <xf numFmtId="2" fontId="5" fillId="7" borderId="1" xfId="0" applyNumberFormat="1" applyFont="1" applyFill="1" applyBorder="1" applyAlignment="1">
      <alignment horizontal="right"/>
    </xf>
    <xf numFmtId="167" fontId="5" fillId="7" borderId="1" xfId="1" applyNumberFormat="1" applyFont="1" applyFill="1" applyBorder="1" applyAlignment="1"/>
    <xf numFmtId="164" fontId="5" fillId="8" borderId="1" xfId="0" applyNumberFormat="1" applyFont="1" applyFill="1" applyBorder="1"/>
    <xf numFmtId="164" fontId="5" fillId="8" borderId="1" xfId="1" applyFont="1" applyFill="1" applyBorder="1" applyAlignment="1">
      <alignment wrapText="1"/>
    </xf>
    <xf numFmtId="164" fontId="1" fillId="0" borderId="0" xfId="1" applyBorder="1"/>
    <xf numFmtId="0" fontId="3" fillId="6" borderId="1" xfId="0" applyFont="1" applyFill="1" applyBorder="1" applyAlignment="1">
      <alignment wrapText="1"/>
    </xf>
    <xf numFmtId="165" fontId="3" fillId="6" borderId="1" xfId="1" applyNumberFormat="1" applyFont="1" applyFill="1" applyBorder="1" applyAlignment="1">
      <alignment wrapText="1"/>
    </xf>
    <xf numFmtId="168" fontId="3" fillId="8" borderId="1" xfId="0" applyNumberFormat="1" applyFont="1" applyFill="1" applyBorder="1"/>
    <xf numFmtId="168" fontId="3" fillId="8" borderId="1" xfId="1" applyNumberFormat="1" applyFont="1" applyFill="1" applyBorder="1"/>
    <xf numFmtId="164" fontId="3" fillId="8" borderId="1" xfId="0" applyNumberFormat="1" applyFont="1" applyFill="1" applyBorder="1"/>
    <xf numFmtId="2" fontId="5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vertical="center" wrapText="1"/>
    </xf>
    <xf numFmtId="168" fontId="3" fillId="6" borderId="1" xfId="1" applyNumberFormat="1" applyFont="1" applyFill="1" applyBorder="1" applyAlignment="1">
      <alignment wrapText="1"/>
    </xf>
    <xf numFmtId="165" fontId="3" fillId="8" borderId="1" xfId="0" applyNumberFormat="1" applyFont="1" applyFill="1" applyBorder="1" applyAlignment="1">
      <alignment horizontal="center"/>
    </xf>
    <xf numFmtId="169" fontId="3" fillId="8" borderId="1" xfId="1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4" fontId="5" fillId="8" borderId="1" xfId="0" applyNumberFormat="1" applyFont="1" applyFill="1" applyBorder="1"/>
    <xf numFmtId="0" fontId="9" fillId="6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center"/>
    </xf>
    <xf numFmtId="164" fontId="9" fillId="6" borderId="1" xfId="1" applyFont="1" applyFill="1" applyBorder="1"/>
    <xf numFmtId="164" fontId="9" fillId="6" borderId="1" xfId="1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164" fontId="3" fillId="6" borderId="1" xfId="1" applyFont="1" applyFill="1" applyBorder="1"/>
    <xf numFmtId="168" fontId="3" fillId="8" borderId="1" xfId="0" applyNumberFormat="1" applyFont="1" applyFill="1" applyBorder="1" applyAlignment="1">
      <alignment horizontal="center"/>
    </xf>
    <xf numFmtId="168" fontId="3" fillId="8" borderId="1" xfId="1" applyNumberFormat="1" applyFont="1" applyFill="1" applyBorder="1" applyAlignment="1">
      <alignment wrapText="1"/>
    </xf>
    <xf numFmtId="164" fontId="0" fillId="0" borderId="0" xfId="0" applyNumberFormat="1"/>
    <xf numFmtId="4" fontId="5" fillId="8" borderId="1" xfId="0" applyNumberFormat="1" applyFont="1" applyFill="1" applyBorder="1" applyAlignment="1">
      <alignment horizontal="center"/>
    </xf>
    <xf numFmtId="4" fontId="5" fillId="8" borderId="1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>
      <alignment horizontal="center" wrapText="1"/>
    </xf>
    <xf numFmtId="164" fontId="5" fillId="7" borderId="1" xfId="2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2" fontId="5" fillId="6" borderId="1" xfId="0" applyNumberFormat="1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center" wrapText="1"/>
    </xf>
    <xf numFmtId="170" fontId="3" fillId="8" borderId="1" xfId="1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wrapText="1"/>
    </xf>
    <xf numFmtId="4" fontId="5" fillId="6" borderId="1" xfId="1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left" vertical="top" wrapText="1"/>
    </xf>
    <xf numFmtId="170" fontId="5" fillId="6" borderId="1" xfId="1" applyNumberFormat="1" applyFont="1" applyFill="1" applyBorder="1" applyAlignment="1">
      <alignment wrapText="1"/>
    </xf>
    <xf numFmtId="164" fontId="3" fillId="6" borderId="1" xfId="1" applyFont="1" applyFill="1" applyBorder="1" applyAlignment="1">
      <alignment horizontal="center"/>
    </xf>
    <xf numFmtId="170" fontId="3" fillId="6" borderId="1" xfId="1" applyNumberFormat="1" applyFont="1" applyFill="1" applyBorder="1" applyAlignment="1">
      <alignment wrapText="1"/>
    </xf>
    <xf numFmtId="170" fontId="5" fillId="8" borderId="1" xfId="1" applyNumberFormat="1" applyFont="1" applyFill="1" applyBorder="1"/>
    <xf numFmtId="0" fontId="5" fillId="7" borderId="1" xfId="1" applyNumberFormat="1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wrapText="1"/>
    </xf>
    <xf numFmtId="0" fontId="10" fillId="0" borderId="0" xfId="0" applyFont="1"/>
    <xf numFmtId="168" fontId="11" fillId="0" borderId="0" xfId="0" applyNumberFormat="1" applyFont="1"/>
    <xf numFmtId="168" fontId="3" fillId="0" borderId="0" xfId="0" applyNumberFormat="1" applyFont="1"/>
    <xf numFmtId="170" fontId="0" fillId="0" borderId="0" xfId="0" applyNumberFormat="1"/>
    <xf numFmtId="0" fontId="3" fillId="0" borderId="0" xfId="0" applyFont="1" applyAlignment="1">
      <alignment wrapText="1"/>
    </xf>
    <xf numFmtId="164" fontId="2" fillId="0" borderId="0" xfId="0" applyNumberFormat="1" applyFont="1"/>
    <xf numFmtId="2" fontId="5" fillId="0" borderId="0" xfId="0" applyNumberFormat="1" applyFont="1" applyAlignment="1">
      <alignment horizontal="left" vertical="top"/>
    </xf>
    <xf numFmtId="0" fontId="3" fillId="9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 vertical="top"/>
    </xf>
    <xf numFmtId="2" fontId="3" fillId="6" borderId="1" xfId="0" applyNumberFormat="1" applyFont="1" applyFill="1" applyBorder="1" applyAlignment="1">
      <alignment horizontal="left" wrapText="1"/>
    </xf>
    <xf numFmtId="2" fontId="5" fillId="6" borderId="1" xfId="0" applyNumberFormat="1" applyFont="1" applyFill="1" applyBorder="1" applyAlignment="1">
      <alignment horizontal="center"/>
    </xf>
    <xf numFmtId="164" fontId="5" fillId="9" borderId="1" xfId="1" applyFont="1" applyFill="1" applyBorder="1"/>
    <xf numFmtId="164" fontId="5" fillId="8" borderId="1" xfId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left"/>
    </xf>
    <xf numFmtId="2" fontId="5" fillId="6" borderId="1" xfId="0" applyNumberFormat="1" applyFont="1" applyFill="1" applyBorder="1"/>
    <xf numFmtId="164" fontId="5" fillId="6" borderId="1" xfId="0" applyNumberFormat="1" applyFont="1" applyFill="1" applyBorder="1" applyAlignment="1">
      <alignment horizontal="center"/>
    </xf>
    <xf numFmtId="167" fontId="5" fillId="9" borderId="1" xfId="0" applyNumberFormat="1" applyFont="1" applyFill="1" applyBorder="1" applyAlignment="1">
      <alignment wrapText="1"/>
    </xf>
    <xf numFmtId="4" fontId="5" fillId="6" borderId="1" xfId="0" applyNumberFormat="1" applyFont="1" applyFill="1" applyBorder="1"/>
    <xf numFmtId="171" fontId="3" fillId="6" borderId="1" xfId="0" applyNumberFormat="1" applyFont="1" applyFill="1" applyBorder="1"/>
    <xf numFmtId="164" fontId="3" fillId="8" borderId="1" xfId="1" applyFont="1" applyFill="1" applyBorder="1" applyAlignment="1">
      <alignment horizontal="center"/>
    </xf>
    <xf numFmtId="168" fontId="3" fillId="8" borderId="1" xfId="1" applyNumberFormat="1" applyFont="1" applyFill="1" applyBorder="1" applyAlignment="1">
      <alignment horizontal="right"/>
    </xf>
    <xf numFmtId="164" fontId="5" fillId="6" borderId="1" xfId="1" applyFont="1" applyFill="1" applyBorder="1" applyAlignment="1"/>
    <xf numFmtId="2" fontId="5" fillId="9" borderId="1" xfId="0" applyNumberFormat="1" applyFont="1" applyFill="1" applyBorder="1" applyAlignment="1">
      <alignment horizontal="right"/>
    </xf>
    <xf numFmtId="171" fontId="3" fillId="6" borderId="1" xfId="1" applyNumberFormat="1" applyFont="1" applyFill="1" applyBorder="1"/>
    <xf numFmtId="0" fontId="12" fillId="2" borderId="1" xfId="3" applyFont="1" applyBorder="1" applyAlignment="1">
      <alignment horizontal="left" wrapText="1"/>
    </xf>
    <xf numFmtId="0" fontId="13" fillId="2" borderId="1" xfId="3" applyFont="1" applyBorder="1" applyAlignment="1">
      <alignment horizontal="left" wrapText="1"/>
    </xf>
    <xf numFmtId="168" fontId="3" fillId="6" borderId="1" xfId="1" applyNumberFormat="1" applyFont="1" applyFill="1" applyBorder="1"/>
    <xf numFmtId="164" fontId="3" fillId="9" borderId="1" xfId="1" applyFont="1" applyFill="1" applyBorder="1"/>
    <xf numFmtId="2" fontId="3" fillId="9" borderId="1" xfId="0" applyNumberFormat="1" applyFont="1" applyFill="1" applyBorder="1" applyAlignment="1">
      <alignment horizontal="right" vertical="top"/>
    </xf>
    <xf numFmtId="167" fontId="3" fillId="9" borderId="1" xfId="0" applyNumberFormat="1" applyFont="1" applyFill="1" applyBorder="1" applyAlignment="1">
      <alignment wrapText="1"/>
    </xf>
    <xf numFmtId="171" fontId="3" fillId="8" borderId="1" xfId="1" applyNumberFormat="1" applyFont="1" applyFill="1" applyBorder="1"/>
    <xf numFmtId="0" fontId="13" fillId="2" borderId="1" xfId="3" applyFont="1" applyBorder="1" applyAlignment="1">
      <alignment horizontal="left" vertical="center" wrapText="1"/>
    </xf>
    <xf numFmtId="171" fontId="5" fillId="8" borderId="1" xfId="1" applyNumberFormat="1" applyFont="1" applyFill="1" applyBorder="1"/>
    <xf numFmtId="0" fontId="14" fillId="0" borderId="0" xfId="0" applyFont="1"/>
    <xf numFmtId="168" fontId="12" fillId="0" borderId="0" xfId="0" applyNumberFormat="1" applyFont="1"/>
    <xf numFmtId="168" fontId="13" fillId="0" borderId="0" xfId="0" applyNumberFormat="1" applyFont="1"/>
    <xf numFmtId="0" fontId="3" fillId="0" borderId="0" xfId="0" applyFont="1" applyAlignment="1">
      <alignment vertical="center"/>
    </xf>
    <xf numFmtId="0" fontId="3" fillId="3" borderId="1" xfId="0" applyFont="1" applyFill="1" applyBorder="1"/>
    <xf numFmtId="0" fontId="9" fillId="2" borderId="1" xfId="3" applyFont="1" applyBorder="1" applyAlignment="1">
      <alignment wrapText="1"/>
    </xf>
    <xf numFmtId="0" fontId="9" fillId="2" borderId="1" xfId="3" applyFont="1" applyBorder="1" applyAlignment="1">
      <alignment horizontal="center"/>
    </xf>
    <xf numFmtId="164" fontId="9" fillId="2" borderId="1" xfId="3" applyNumberFormat="1" applyFont="1" applyBorder="1"/>
    <xf numFmtId="164" fontId="9" fillId="2" borderId="1" xfId="3" applyNumberFormat="1" applyFont="1" applyBorder="1" applyAlignment="1">
      <alignment wrapText="1"/>
    </xf>
    <xf numFmtId="164" fontId="15" fillId="10" borderId="1" xfId="1" applyFont="1" applyFill="1" applyBorder="1"/>
    <xf numFmtId="167" fontId="15" fillId="10" borderId="1" xfId="0" applyNumberFormat="1" applyFont="1" applyFill="1" applyBorder="1" applyAlignment="1">
      <alignment wrapText="1"/>
    </xf>
    <xf numFmtId="164" fontId="15" fillId="8" borderId="1" xfId="1" applyFont="1" applyFill="1" applyBorder="1" applyAlignment="1">
      <alignment horizontal="center"/>
    </xf>
    <xf numFmtId="0" fontId="9" fillId="2" borderId="1" xfId="3" applyFont="1" applyBorder="1" applyAlignment="1">
      <alignment horizontal="left" wrapText="1"/>
    </xf>
    <xf numFmtId="0" fontId="9" fillId="2" borderId="1" xfId="3" applyFont="1" applyBorder="1"/>
    <xf numFmtId="4" fontId="9" fillId="2" borderId="1" xfId="3" applyNumberFormat="1" applyFont="1" applyBorder="1"/>
    <xf numFmtId="164" fontId="9" fillId="2" borderId="1" xfId="3" applyNumberFormat="1" applyFont="1" applyBorder="1" applyAlignment="1"/>
    <xf numFmtId="4" fontId="9" fillId="2" borderId="1" xfId="3" applyNumberFormat="1" applyFont="1" applyBorder="1" applyAlignment="1">
      <alignment horizontal="right"/>
    </xf>
    <xf numFmtId="0" fontId="11" fillId="2" borderId="1" xfId="3" applyFont="1" applyBorder="1" applyAlignment="1">
      <alignment wrapText="1"/>
    </xf>
    <xf numFmtId="168" fontId="11" fillId="2" borderId="1" xfId="3" applyNumberFormat="1" applyFont="1" applyBorder="1" applyAlignment="1">
      <alignment wrapText="1"/>
    </xf>
    <xf numFmtId="0" fontId="11" fillId="2" borderId="1" xfId="3" applyFont="1" applyBorder="1" applyAlignment="1">
      <alignment horizontal="left" wrapText="1"/>
    </xf>
    <xf numFmtId="164" fontId="9" fillId="2" borderId="1" xfId="3" applyNumberFormat="1" applyFont="1" applyBorder="1" applyAlignment="1">
      <alignment horizontal="center"/>
    </xf>
    <xf numFmtId="170" fontId="9" fillId="2" borderId="1" xfId="3" applyNumberFormat="1" applyFont="1" applyBorder="1" applyAlignment="1">
      <alignment wrapText="1"/>
    </xf>
    <xf numFmtId="168" fontId="9" fillId="2" borderId="1" xfId="3" applyNumberFormat="1" applyFont="1" applyBorder="1" applyAlignment="1">
      <alignment wrapText="1"/>
    </xf>
    <xf numFmtId="164" fontId="10" fillId="10" borderId="1" xfId="1" applyFont="1" applyFill="1" applyBorder="1"/>
    <xf numFmtId="164" fontId="10" fillId="8" borderId="1" xfId="1" applyFont="1" applyFill="1" applyBorder="1" applyAlignment="1">
      <alignment horizontal="center"/>
    </xf>
    <xf numFmtId="4" fontId="9" fillId="2" borderId="1" xfId="3" applyNumberFormat="1" applyFont="1" applyBorder="1" applyAlignment="1">
      <alignment wrapText="1"/>
    </xf>
    <xf numFmtId="168" fontId="5" fillId="8" borderId="1" xfId="1" applyNumberFormat="1" applyFont="1" applyFill="1" applyBorder="1" applyAlignment="1">
      <alignment horizontal="right"/>
    </xf>
    <xf numFmtId="168" fontId="5" fillId="8" borderId="1" xfId="1" applyNumberFormat="1" applyFont="1" applyFill="1" applyBorder="1" applyAlignment="1">
      <alignment horizontal="center"/>
    </xf>
    <xf numFmtId="168" fontId="3" fillId="8" borderId="1" xfId="1" applyNumberFormat="1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>
      <alignment horizontal="left" vertical="top"/>
    </xf>
    <xf numFmtId="2" fontId="3" fillId="6" borderId="1" xfId="0" applyNumberFormat="1" applyFont="1" applyFill="1" applyBorder="1" applyAlignment="1">
      <alignment horizontal="left" vertical="top"/>
    </xf>
    <xf numFmtId="164" fontId="5" fillId="6" borderId="1" xfId="1" applyFont="1" applyFill="1" applyBorder="1" applyAlignment="1">
      <alignment horizontal="right"/>
    </xf>
    <xf numFmtId="0" fontId="12" fillId="0" borderId="0" xfId="0" applyFont="1"/>
    <xf numFmtId="0" fontId="9" fillId="0" borderId="0" xfId="0" applyFont="1"/>
    <xf numFmtId="4" fontId="11" fillId="6" borderId="1" xfId="0" applyNumberFormat="1" applyFont="1" applyFill="1" applyBorder="1"/>
    <xf numFmtId="0" fontId="9" fillId="6" borderId="1" xfId="0" applyFont="1" applyFill="1" applyBorder="1"/>
    <xf numFmtId="4" fontId="11" fillId="6" borderId="1" xfId="0" applyNumberFormat="1" applyFont="1" applyFill="1" applyBorder="1" applyAlignment="1">
      <alignment vertical="center"/>
    </xf>
    <xf numFmtId="0" fontId="0" fillId="6" borderId="1" xfId="0" applyFill="1" applyBorder="1"/>
    <xf numFmtId="168" fontId="11" fillId="6" borderId="1" xfId="0" applyNumberFormat="1" applyFont="1" applyFill="1" applyBorder="1"/>
    <xf numFmtId="164" fontId="9" fillId="0" borderId="0" xfId="1" applyFont="1" applyBorder="1"/>
    <xf numFmtId="170" fontId="1" fillId="0" borderId="0" xfId="1" applyNumberFormat="1" applyBorder="1"/>
    <xf numFmtId="9" fontId="3" fillId="0" borderId="0" xfId="2" applyFont="1" applyBorder="1"/>
    <xf numFmtId="168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5" fillId="0" borderId="0" xfId="0" applyNumberFormat="1" applyFont="1"/>
    <xf numFmtId="4" fontId="0" fillId="0" borderId="0" xfId="0" applyNumberFormat="1"/>
    <xf numFmtId="172" fontId="3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/>
    <xf numFmtId="10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10" fontId="3" fillId="0" borderId="0" xfId="2" applyNumberFormat="1" applyFont="1" applyBorder="1" applyAlignment="1">
      <alignment horizontal="center"/>
    </xf>
    <xf numFmtId="4" fontId="3" fillId="0" borderId="0" xfId="1" applyNumberFormat="1" applyFont="1" applyBorder="1" applyAlignment="1"/>
    <xf numFmtId="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0" xfId="1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6" fillId="0" borderId="0" xfId="0" applyFont="1"/>
    <xf numFmtId="168" fontId="3" fillId="0" borderId="0" xfId="1" applyNumberFormat="1" applyFont="1" applyBorder="1" applyAlignment="1">
      <alignment horizontal="center"/>
    </xf>
    <xf numFmtId="168" fontId="3" fillId="0" borderId="0" xfId="1" applyNumberFormat="1" applyFont="1" applyBorder="1"/>
    <xf numFmtId="168" fontId="11" fillId="0" borderId="0" xfId="1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9" fontId="5" fillId="0" borderId="0" xfId="0" applyNumberFormat="1" applyFont="1" applyAlignment="1">
      <alignment horizontal="center"/>
    </xf>
    <xf numFmtId="168" fontId="5" fillId="0" borderId="0" xfId="1" applyNumberFormat="1" applyFont="1" applyBorder="1"/>
    <xf numFmtId="0" fontId="18" fillId="0" borderId="0" xfId="0" applyFont="1" applyAlignment="1">
      <alignment horizontal="left"/>
    </xf>
    <xf numFmtId="9" fontId="3" fillId="0" borderId="0" xfId="2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16" fillId="0" borderId="0" xfId="1" applyNumberFormat="1" applyFont="1" applyBorder="1"/>
    <xf numFmtId="171" fontId="16" fillId="0" borderId="0" xfId="1" applyNumberFormat="1" applyFont="1" applyBorder="1"/>
    <xf numFmtId="171" fontId="5" fillId="0" borderId="0" xfId="0" applyNumberFormat="1" applyFont="1"/>
    <xf numFmtId="171" fontId="5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top"/>
    </xf>
    <xf numFmtId="164" fontId="3" fillId="8" borderId="1" xfId="1" applyFont="1" applyFill="1" applyBorder="1" applyAlignment="1">
      <alignment wrapText="1"/>
    </xf>
    <xf numFmtId="0" fontId="5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4" fontId="3" fillId="8" borderId="1" xfId="1" applyFont="1" applyFill="1" applyBorder="1"/>
    <xf numFmtId="4" fontId="5" fillId="6" borderId="1" xfId="1" applyNumberFormat="1" applyFont="1" applyFill="1" applyBorder="1"/>
    <xf numFmtId="4" fontId="3" fillId="6" borderId="1" xfId="1" applyNumberFormat="1" applyFont="1" applyFill="1" applyBorder="1"/>
    <xf numFmtId="4" fontId="3" fillId="6" borderId="1" xfId="1" applyNumberFormat="1" applyFont="1" applyFill="1" applyBorder="1" applyAlignment="1">
      <alignment wrapText="1"/>
    </xf>
    <xf numFmtId="2" fontId="5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wrapText="1"/>
    </xf>
    <xf numFmtId="164" fontId="5" fillId="7" borderId="1" xfId="1" applyFont="1" applyFill="1" applyBorder="1" applyAlignment="1">
      <alignment horizontal="right"/>
    </xf>
    <xf numFmtId="4" fontId="3" fillId="8" borderId="1" xfId="1" applyNumberFormat="1" applyFont="1" applyFill="1" applyBorder="1"/>
    <xf numFmtId="164" fontId="5" fillId="6" borderId="1" xfId="1" applyFont="1" applyFill="1" applyBorder="1" applyAlignment="1">
      <alignment horizontal="center" vertical="center"/>
    </xf>
    <xf numFmtId="164" fontId="5" fillId="6" borderId="1" xfId="1" applyFont="1" applyFill="1" applyBorder="1" applyAlignment="1">
      <alignment vertical="center"/>
    </xf>
    <xf numFmtId="164" fontId="5" fillId="6" borderId="1" xfId="1" applyFont="1" applyFill="1" applyBorder="1" applyAlignment="1">
      <alignment horizontal="right" vertical="center" wrapText="1"/>
    </xf>
    <xf numFmtId="164" fontId="5" fillId="6" borderId="1" xfId="1" applyFont="1" applyFill="1" applyBorder="1" applyAlignment="1">
      <alignment vertical="center" wrapText="1"/>
    </xf>
    <xf numFmtId="2" fontId="5" fillId="7" borderId="1" xfId="0" applyNumberFormat="1" applyFont="1" applyFill="1" applyBorder="1" applyAlignment="1">
      <alignment horizontal="right" vertical="center"/>
    </xf>
    <xf numFmtId="167" fontId="5" fillId="7" borderId="1" xfId="1" applyNumberFormat="1" applyFont="1" applyFill="1" applyBorder="1" applyAlignment="1">
      <alignment vertical="center"/>
    </xf>
    <xf numFmtId="164" fontId="5" fillId="8" borderId="1" xfId="0" applyNumberFormat="1" applyFont="1" applyFill="1" applyBorder="1" applyAlignment="1">
      <alignment vertical="center"/>
    </xf>
    <xf numFmtId="164" fontId="5" fillId="8" borderId="1" xfId="1" applyFont="1" applyFill="1" applyBorder="1" applyAlignment="1">
      <alignment vertical="center" wrapText="1"/>
    </xf>
    <xf numFmtId="164" fontId="5" fillId="8" borderId="1" xfId="1" applyFont="1" applyFill="1" applyBorder="1" applyAlignment="1">
      <alignment vertical="center"/>
    </xf>
    <xf numFmtId="170" fontId="3" fillId="0" borderId="0" xfId="0" applyNumberFormat="1" applyFont="1"/>
    <xf numFmtId="0" fontId="3" fillId="12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left"/>
    </xf>
    <xf numFmtId="164" fontId="5" fillId="12" borderId="1" xfId="1" applyFont="1" applyFill="1" applyBorder="1"/>
    <xf numFmtId="2" fontId="5" fillId="12" borderId="1" xfId="0" applyNumberFormat="1" applyFont="1" applyFill="1" applyBorder="1" applyAlignment="1">
      <alignment horizontal="right"/>
    </xf>
    <xf numFmtId="167" fontId="5" fillId="12" borderId="1" xfId="1" applyNumberFormat="1" applyFont="1" applyFill="1" applyBorder="1" applyAlignment="1"/>
    <xf numFmtId="2" fontId="5" fillId="6" borderId="1" xfId="0" applyNumberFormat="1" applyFont="1" applyFill="1" applyBorder="1" applyAlignment="1">
      <alignment horizontal="left" wrapText="1"/>
    </xf>
    <xf numFmtId="164" fontId="3" fillId="6" borderId="1" xfId="0" applyNumberFormat="1" applyFont="1" applyFill="1" applyBorder="1" applyAlignment="1">
      <alignment horizontal="center"/>
    </xf>
    <xf numFmtId="2" fontId="20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1" applyFont="1" applyFill="1" applyBorder="1"/>
    <xf numFmtId="167" fontId="20" fillId="0" borderId="0" xfId="0" applyNumberFormat="1" applyFont="1" applyAlignment="1">
      <alignment wrapText="1"/>
    </xf>
    <xf numFmtId="168" fontId="3" fillId="0" borderId="0" xfId="1" applyNumberFormat="1" applyFont="1" applyFill="1" applyBorder="1" applyAlignment="1">
      <alignment horizontal="center"/>
    </xf>
    <xf numFmtId="4" fontId="3" fillId="0" borderId="0" xfId="2" applyNumberFormat="1" applyFont="1" applyBorder="1"/>
    <xf numFmtId="0" fontId="5" fillId="0" borderId="0" xfId="0" applyFont="1" applyAlignment="1">
      <alignment horizontal="left" vertical="top"/>
    </xf>
    <xf numFmtId="172" fontId="21" fillId="0" borderId="0" xfId="0" applyNumberFormat="1" applyFont="1" applyAlignment="1">
      <alignment horizontal="center"/>
    </xf>
    <xf numFmtId="4" fontId="21" fillId="0" borderId="0" xfId="1" applyNumberFormat="1" applyFont="1" applyBorder="1" applyAlignment="1">
      <alignment horizontal="center"/>
    </xf>
    <xf numFmtId="4" fontId="5" fillId="0" borderId="0" xfId="1" applyNumberFormat="1" applyFont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/>
    </xf>
    <xf numFmtId="164" fontId="3" fillId="3" borderId="3" xfId="1" applyFont="1" applyFill="1" applyBorder="1" applyAlignment="1">
      <alignment horizontal="center"/>
    </xf>
    <xf numFmtId="164" fontId="3" fillId="3" borderId="4" xfId="1" applyFont="1" applyFill="1" applyBorder="1" applyAlignment="1">
      <alignment horizontal="center"/>
    </xf>
    <xf numFmtId="164" fontId="3" fillId="4" borderId="4" xfId="1" applyFont="1" applyFill="1" applyBorder="1" applyAlignment="1">
      <alignment horizontal="center"/>
    </xf>
    <xf numFmtId="164" fontId="3" fillId="4" borderId="3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4" fontId="3" fillId="5" borderId="3" xfId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166" fontId="3" fillId="6" borderId="6" xfId="0" applyNumberFormat="1" applyFont="1" applyFill="1" applyBorder="1" applyAlignment="1">
      <alignment horizontal="center" vertical="top"/>
    </xf>
    <xf numFmtId="164" fontId="5" fillId="8" borderId="7" xfId="1" applyFont="1" applyFill="1" applyBorder="1"/>
    <xf numFmtId="2" fontId="5" fillId="6" borderId="6" xfId="0" applyNumberFormat="1" applyFont="1" applyFill="1" applyBorder="1" applyAlignment="1">
      <alignment horizontal="center" vertical="top"/>
    </xf>
    <xf numFmtId="164" fontId="5" fillId="6" borderId="8" xfId="1" applyFont="1" applyFill="1" applyBorder="1" applyAlignment="1">
      <alignment wrapText="1"/>
    </xf>
    <xf numFmtId="164" fontId="5" fillId="7" borderId="8" xfId="1" applyFont="1" applyFill="1" applyBorder="1"/>
    <xf numFmtId="164" fontId="24" fillId="7" borderId="1" xfId="1" applyFont="1" applyFill="1" applyBorder="1"/>
    <xf numFmtId="164" fontId="5" fillId="8" borderId="9" xfId="1" applyFont="1" applyFill="1" applyBorder="1" applyAlignment="1">
      <alignment wrapText="1"/>
    </xf>
    <xf numFmtId="164" fontId="9" fillId="7" borderId="1" xfId="1" applyFont="1" applyFill="1" applyBorder="1"/>
    <xf numFmtId="10" fontId="5" fillId="7" borderId="1" xfId="1" applyNumberFormat="1" applyFont="1" applyFill="1" applyBorder="1" applyAlignment="1"/>
    <xf numFmtId="2" fontId="5" fillId="6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wrapText="1"/>
    </xf>
    <xf numFmtId="0" fontId="5" fillId="6" borderId="11" xfId="0" applyFont="1" applyFill="1" applyBorder="1" applyAlignment="1">
      <alignment horizontal="center"/>
    </xf>
    <xf numFmtId="164" fontId="5" fillId="6" borderId="11" xfId="1" applyFont="1" applyFill="1" applyBorder="1"/>
    <xf numFmtId="164" fontId="3" fillId="6" borderId="8" xfId="1" applyFont="1" applyFill="1" applyBorder="1" applyAlignment="1">
      <alignment wrapText="1"/>
    </xf>
    <xf numFmtId="164" fontId="9" fillId="7" borderId="11" xfId="1" applyFont="1" applyFill="1" applyBorder="1"/>
    <xf numFmtId="164" fontId="9" fillId="7" borderId="1" xfId="0" applyNumberFormat="1" applyFont="1" applyFill="1" applyBorder="1" applyAlignment="1">
      <alignment horizontal="right"/>
    </xf>
    <xf numFmtId="167" fontId="9" fillId="7" borderId="1" xfId="1" applyNumberFormat="1" applyFont="1" applyFill="1" applyBorder="1" applyAlignment="1"/>
    <xf numFmtId="164" fontId="11" fillId="8" borderId="9" xfId="1" applyFont="1" applyFill="1" applyBorder="1" applyAlignment="1">
      <alignment wrapText="1"/>
    </xf>
    <xf numFmtId="164" fontId="11" fillId="8" borderId="7" xfId="1" applyFont="1" applyFill="1" applyBorder="1"/>
    <xf numFmtId="170" fontId="3" fillId="8" borderId="1" xfId="0" applyNumberFormat="1" applyFont="1" applyFill="1" applyBorder="1" applyAlignment="1">
      <alignment horizontal="center"/>
    </xf>
    <xf numFmtId="2" fontId="5" fillId="6" borderId="12" xfId="0" applyNumberFormat="1" applyFont="1" applyFill="1" applyBorder="1" applyAlignment="1">
      <alignment horizontal="center" vertical="top"/>
    </xf>
    <xf numFmtId="0" fontId="5" fillId="6" borderId="9" xfId="0" applyFont="1" applyFill="1" applyBorder="1" applyAlignment="1">
      <alignment wrapText="1"/>
    </xf>
    <xf numFmtId="0" fontId="5" fillId="6" borderId="9" xfId="0" applyFont="1" applyFill="1" applyBorder="1" applyAlignment="1">
      <alignment horizontal="center"/>
    </xf>
    <xf numFmtId="164" fontId="5" fillId="6" borderId="9" xfId="1" applyFont="1" applyFill="1" applyBorder="1"/>
    <xf numFmtId="164" fontId="5" fillId="7" borderId="9" xfId="1" applyFont="1" applyFill="1" applyBorder="1"/>
    <xf numFmtId="0" fontId="5" fillId="8" borderId="9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164" fontId="5" fillId="7" borderId="11" xfId="1" applyFont="1" applyFill="1" applyBorder="1"/>
    <xf numFmtId="0" fontId="5" fillId="8" borderId="14" xfId="0" applyFont="1" applyFill="1" applyBorder="1" applyAlignment="1">
      <alignment horizontal="center"/>
    </xf>
    <xf numFmtId="164" fontId="5" fillId="8" borderId="14" xfId="1" applyFont="1" applyFill="1" applyBorder="1" applyAlignment="1">
      <alignment horizontal="center"/>
    </xf>
    <xf numFmtId="2" fontId="9" fillId="7" borderId="15" xfId="0" applyNumberFormat="1" applyFont="1" applyFill="1" applyBorder="1" applyAlignment="1">
      <alignment horizontal="right"/>
    </xf>
    <xf numFmtId="167" fontId="9" fillId="7" borderId="11" xfId="1" applyNumberFormat="1" applyFont="1" applyFill="1" applyBorder="1" applyAlignment="1"/>
    <xf numFmtId="164" fontId="3" fillId="8" borderId="9" xfId="1" applyFont="1" applyFill="1" applyBorder="1" applyAlignment="1">
      <alignment wrapText="1"/>
    </xf>
    <xf numFmtId="164" fontId="3" fillId="8" borderId="7" xfId="1" applyFont="1" applyFill="1" applyBorder="1"/>
    <xf numFmtId="2" fontId="5" fillId="6" borderId="6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/>
    </xf>
    <xf numFmtId="2" fontId="3" fillId="6" borderId="6" xfId="0" applyNumberFormat="1" applyFont="1" applyFill="1" applyBorder="1" applyAlignment="1">
      <alignment horizontal="center" vertical="top"/>
    </xf>
    <xf numFmtId="2" fontId="5" fillId="7" borderId="15" xfId="0" applyNumberFormat="1" applyFont="1" applyFill="1" applyBorder="1" applyAlignment="1">
      <alignment horizontal="right"/>
    </xf>
    <xf numFmtId="167" fontId="5" fillId="7" borderId="11" xfId="1" applyNumberFormat="1" applyFont="1" applyFill="1" applyBorder="1" applyAlignment="1"/>
    <xf numFmtId="2" fontId="3" fillId="6" borderId="6" xfId="0" applyNumberFormat="1" applyFont="1" applyFill="1" applyBorder="1" applyAlignment="1">
      <alignment horizontal="center" vertical="center"/>
    </xf>
    <xf numFmtId="170" fontId="5" fillId="6" borderId="8" xfId="1" applyNumberFormat="1" applyFont="1" applyFill="1" applyBorder="1" applyAlignment="1">
      <alignment wrapText="1"/>
    </xf>
    <xf numFmtId="174" fontId="5" fillId="7" borderId="11" xfId="1" applyNumberFormat="1" applyFont="1" applyFill="1" applyBorder="1" applyAlignment="1"/>
    <xf numFmtId="164" fontId="3" fillId="6" borderId="1" xfId="1" applyFont="1" applyFill="1" applyBorder="1" applyAlignment="1">
      <alignment wrapText="1"/>
    </xf>
    <xf numFmtId="2" fontId="5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center" wrapText="1"/>
    </xf>
    <xf numFmtId="164" fontId="5" fillId="0" borderId="0" xfId="1" applyFont="1" applyFill="1" applyBorder="1"/>
    <xf numFmtId="164" fontId="5" fillId="0" borderId="0" xfId="1" applyFont="1" applyFill="1" applyBorder="1" applyAlignment="1">
      <alignment wrapText="1"/>
    </xf>
    <xf numFmtId="2" fontId="5" fillId="0" borderId="0" xfId="0" applyNumberFormat="1" applyFont="1" applyAlignment="1">
      <alignment horizontal="right"/>
    </xf>
    <xf numFmtId="167" fontId="5" fillId="0" borderId="0" xfId="1" applyNumberFormat="1" applyFont="1" applyFill="1" applyBorder="1" applyAlignment="1"/>
    <xf numFmtId="0" fontId="5" fillId="6" borderId="1" xfId="0" applyFont="1" applyFill="1" applyBorder="1" applyAlignment="1">
      <alignment horizontal="center" vertical="center"/>
    </xf>
    <xf numFmtId="164" fontId="5" fillId="7" borderId="1" xfId="1" applyFont="1" applyFill="1" applyBorder="1" applyAlignment="1">
      <alignment vertical="center"/>
    </xf>
    <xf numFmtId="10" fontId="5" fillId="7" borderId="1" xfId="1" applyNumberFormat="1" applyFont="1" applyFill="1" applyBorder="1" applyAlignment="1">
      <alignment vertical="center"/>
    </xf>
    <xf numFmtId="164" fontId="3" fillId="8" borderId="1" xfId="1" applyFont="1" applyFill="1" applyBorder="1" applyAlignment="1">
      <alignment vertical="center" wrapText="1"/>
    </xf>
    <xf numFmtId="164" fontId="3" fillId="8" borderId="1" xfId="1" applyFont="1" applyFill="1" applyBorder="1" applyAlignment="1">
      <alignment vertical="center"/>
    </xf>
    <xf numFmtId="170" fontId="3" fillId="8" borderId="1" xfId="1" applyNumberFormat="1" applyFont="1" applyFill="1" applyBorder="1"/>
    <xf numFmtId="0" fontId="11" fillId="0" borderId="0" xfId="0" applyFont="1"/>
    <xf numFmtId="173" fontId="5" fillId="0" borderId="0" xfId="1" applyNumberFormat="1" applyFont="1" applyBorder="1"/>
    <xf numFmtId="168" fontId="16" fillId="0" borderId="0" xfId="1" applyNumberFormat="1" applyFont="1" applyBorder="1" applyAlignment="1">
      <alignment horizontal="center"/>
    </xf>
    <xf numFmtId="164" fontId="5" fillId="0" borderId="0" xfId="1" applyFont="1" applyBorder="1"/>
    <xf numFmtId="170" fontId="3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68" fontId="21" fillId="0" borderId="0" xfId="1" applyNumberFormat="1" applyFont="1" applyBorder="1" applyAlignment="1">
      <alignment horizontal="center"/>
    </xf>
    <xf numFmtId="164" fontId="3" fillId="0" borderId="0" xfId="1" applyFont="1" applyBorder="1"/>
    <xf numFmtId="170" fontId="5" fillId="0" borderId="0" xfId="1" applyNumberFormat="1" applyFont="1" applyBorder="1"/>
    <xf numFmtId="173" fontId="5" fillId="0" borderId="0" xfId="0" applyNumberFormat="1" applyFont="1" applyAlignment="1">
      <alignment horizontal="center"/>
    </xf>
    <xf numFmtId="170" fontId="3" fillId="0" borderId="0" xfId="1" applyNumberFormat="1" applyFont="1" applyBorder="1"/>
    <xf numFmtId="0" fontId="26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3" fillId="0" borderId="0" xfId="1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4" fontId="16" fillId="0" borderId="0" xfId="1" applyNumberFormat="1" applyFont="1" applyBorder="1" applyAlignment="1">
      <alignment horizontal="center"/>
    </xf>
    <xf numFmtId="168" fontId="11" fillId="0" borderId="0" xfId="1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3" fillId="11" borderId="0" xfId="0" applyNumberFormat="1" applyFont="1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3" fillId="11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 wrapText="1"/>
    </xf>
    <xf numFmtId="170" fontId="21" fillId="0" borderId="0" xfId="1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21" fillId="0" borderId="0" xfId="1" applyNumberFormat="1" applyFont="1" applyBorder="1" applyAlignment="1">
      <alignment horizontal="center"/>
    </xf>
    <xf numFmtId="170" fontId="16" fillId="0" borderId="0" xfId="0" applyNumberFormat="1" applyFont="1" applyAlignment="1">
      <alignment horizontal="center" vertical="top"/>
    </xf>
    <xf numFmtId="168" fontId="16" fillId="0" borderId="0" xfId="0" applyNumberFormat="1" applyFont="1" applyAlignment="1">
      <alignment horizontal="center"/>
    </xf>
    <xf numFmtId="168" fontId="16" fillId="0" borderId="0" xfId="1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70" fontId="16" fillId="0" borderId="0" xfId="1" applyNumberFormat="1" applyFont="1" applyBorder="1" applyAlignment="1">
      <alignment horizontal="center"/>
    </xf>
    <xf numFmtId="170" fontId="11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168" fontId="11" fillId="11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 wrapText="1" readingOrder="1"/>
    </xf>
    <xf numFmtId="0" fontId="33" fillId="0" borderId="0" xfId="4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5" fillId="0" borderId="0" xfId="4" applyFont="1" applyAlignment="1">
      <alignment horizontal="center" vertical="center"/>
    </xf>
  </cellXfs>
  <cellStyles count="5">
    <cellStyle name="20% - Énfasis1" xfId="3" builtinId="30"/>
    <cellStyle name="Millares" xfId="1" builtinId="3"/>
    <cellStyle name="Normal" xfId="0" builtinId="0"/>
    <cellStyle name="Normal 3" xfId="4" xr:uid="{5BE7E004-ECCE-42D3-AED7-1E7A02E427E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120461</xdr:colOff>
      <xdr:row>0</xdr:row>
      <xdr:rowOff>344021</xdr:rowOff>
    </xdr:from>
    <xdr:to>
      <xdr:col>0</xdr:col>
      <xdr:colOff>971550</xdr:colOff>
      <xdr:row>3</xdr:row>
      <xdr:rowOff>150984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D529CA-71D5-4033-9F67-E604A4EC2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461" y="344021"/>
          <a:ext cx="851089" cy="88328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18</xdr:row>
      <xdr:rowOff>38100</xdr:rowOff>
    </xdr:from>
    <xdr:to>
      <xdr:col>5</xdr:col>
      <xdr:colOff>571500</xdr:colOff>
      <xdr:row>25</xdr:row>
      <xdr:rowOff>32184</xdr:rowOff>
    </xdr:to>
    <xdr:pic>
      <xdr:nvPicPr>
        <xdr:cNvPr id="6" name="Imagen 5" descr="Imagen que contiene Aplicación&#10;&#10;Descripción generada automáticamente">
          <a:extLst>
            <a:ext uri="{FF2B5EF4-FFF2-40B4-BE49-F238E27FC236}">
              <a16:creationId xmlns:a16="http://schemas.microsoft.com/office/drawing/2014/main" id="{578F5537-1522-4AC7-B7E9-B9522A6348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81" t="1" r="43333" b="32510"/>
        <a:stretch/>
      </xdr:blipFill>
      <xdr:spPr bwMode="auto">
        <a:xfrm>
          <a:off x="3838575" y="4562475"/>
          <a:ext cx="2019300" cy="13275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733425</xdr:colOff>
      <xdr:row>5</xdr:row>
      <xdr:rowOff>123826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E1FCB0A-80FE-4FCE-9468-2DA7FF12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13347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95251</xdr:colOff>
      <xdr:row>152</xdr:row>
      <xdr:rowOff>167165</xdr:rowOff>
    </xdr:from>
    <xdr:to>
      <xdr:col>1</xdr:col>
      <xdr:colOff>1419225</xdr:colOff>
      <xdr:row>158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88354-5A8B-4CCE-9782-EC311DFA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1" y="30675740"/>
          <a:ext cx="1323974" cy="110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118</xdr:row>
      <xdr:rowOff>0</xdr:rowOff>
    </xdr:from>
    <xdr:to>
      <xdr:col>2</xdr:col>
      <xdr:colOff>76200</xdr:colOff>
      <xdr:row>127</xdr:row>
      <xdr:rowOff>165999</xdr:rowOff>
    </xdr:to>
    <xdr:pic>
      <xdr:nvPicPr>
        <xdr:cNvPr id="4" name="Imagen 3" descr="Imagen que contiene Aplicación&#10;&#10;Descripción generada automáticamente">
          <a:extLst>
            <a:ext uri="{FF2B5EF4-FFF2-40B4-BE49-F238E27FC236}">
              <a16:creationId xmlns:a16="http://schemas.microsoft.com/office/drawing/2014/main" id="{E7F35971-DE60-4732-9469-3F7D9782E9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81" t="1" r="43333" b="32510"/>
        <a:stretch/>
      </xdr:blipFill>
      <xdr:spPr bwMode="auto">
        <a:xfrm>
          <a:off x="495301" y="24031575"/>
          <a:ext cx="3152774" cy="188049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38100</xdr:rowOff>
    </xdr:from>
    <xdr:to>
      <xdr:col>1</xdr:col>
      <xdr:colOff>1144275</xdr:colOff>
      <xdr:row>7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31D8AE7-AD4F-4D07-AD18-4C3EC53B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28600"/>
          <a:ext cx="12776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457201</xdr:colOff>
      <xdr:row>110</xdr:row>
      <xdr:rowOff>19050</xdr:rowOff>
    </xdr:from>
    <xdr:to>
      <xdr:col>1</xdr:col>
      <xdr:colOff>1237127</xdr:colOff>
      <xdr:row>115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DFD8DB-D42C-4F90-8D14-8AAA9FCE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22907625"/>
          <a:ext cx="1541926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5</xdr:col>
      <xdr:colOff>381000</xdr:colOff>
      <xdr:row>162</xdr:row>
      <xdr:rowOff>59121</xdr:rowOff>
    </xdr:to>
    <xdr:pic>
      <xdr:nvPicPr>
        <xdr:cNvPr id="4" name="Imagen 3" descr="Imagen que contiene Aplicación&#10;&#10;Descripción generada automáticamente">
          <a:extLst>
            <a:ext uri="{FF2B5EF4-FFF2-40B4-BE49-F238E27FC236}">
              <a16:creationId xmlns:a16="http://schemas.microsoft.com/office/drawing/2014/main" id="{9E25B972-95CD-4422-B282-DAC25CCEE8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81" t="1" r="43333" b="32510"/>
        <a:stretch/>
      </xdr:blipFill>
      <xdr:spPr bwMode="auto">
        <a:xfrm>
          <a:off x="4829175" y="31461075"/>
          <a:ext cx="2019300" cy="139262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85724</xdr:rowOff>
    </xdr:from>
    <xdr:to>
      <xdr:col>1</xdr:col>
      <xdr:colOff>714375</xdr:colOff>
      <xdr:row>7</xdr:row>
      <xdr:rowOff>152399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7CFC5E9-A0F3-466B-9392-1DFDB583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4"/>
          <a:ext cx="10668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228599</xdr:colOff>
      <xdr:row>213</xdr:row>
      <xdr:rowOff>76200</xdr:rowOff>
    </xdr:from>
    <xdr:to>
      <xdr:col>1</xdr:col>
      <xdr:colOff>1331957</xdr:colOff>
      <xdr:row>219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F9B1FA-0BF2-4C0B-AE05-E0AD3BE9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47491650"/>
          <a:ext cx="1455783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</xdr:colOff>
      <xdr:row>270</xdr:row>
      <xdr:rowOff>0</xdr:rowOff>
    </xdr:from>
    <xdr:to>
      <xdr:col>7</xdr:col>
      <xdr:colOff>133351</xdr:colOff>
      <xdr:row>276</xdr:row>
      <xdr:rowOff>163778</xdr:rowOff>
    </xdr:to>
    <xdr:pic>
      <xdr:nvPicPr>
        <xdr:cNvPr id="4" name="Imagen 3" descr="Imagen que contiene Aplicación&#10;&#10;Descripción generada automáticamente">
          <a:extLst>
            <a:ext uri="{FF2B5EF4-FFF2-40B4-BE49-F238E27FC236}">
              <a16:creationId xmlns:a16="http://schemas.microsoft.com/office/drawing/2014/main" id="{238B1A0D-A2BF-496F-BEC0-B0B9B7BB7E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381" t="1" r="43333" b="32510"/>
        <a:stretch/>
      </xdr:blipFill>
      <xdr:spPr bwMode="auto">
        <a:xfrm>
          <a:off x="5495926" y="58273950"/>
          <a:ext cx="2038350" cy="130677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12</xdr:row>
      <xdr:rowOff>152400</xdr:rowOff>
    </xdr:from>
    <xdr:to>
      <xdr:col>6</xdr:col>
      <xdr:colOff>152400</xdr:colOff>
      <xdr:row>19</xdr:row>
      <xdr:rowOff>146484</xdr:rowOff>
    </xdr:to>
    <xdr:pic>
      <xdr:nvPicPr>
        <xdr:cNvPr id="2" name="Imagen 1" descr="Imagen que contiene Aplicación&#10;&#10;Descripción generada automáticamente">
          <a:extLst>
            <a:ext uri="{FF2B5EF4-FFF2-40B4-BE49-F238E27FC236}">
              <a16:creationId xmlns:a16="http://schemas.microsoft.com/office/drawing/2014/main" id="{0D5AB26A-0871-4EE0-88D4-10E3B5B989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381" t="1" r="43333" b="32510"/>
        <a:stretch/>
      </xdr:blipFill>
      <xdr:spPr bwMode="auto">
        <a:xfrm>
          <a:off x="2705100" y="2514600"/>
          <a:ext cx="2019300" cy="132758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Fiscalizacion\Valiosa\Cubicacion%202021\VISTA%20BELLA\CUBICACION%203%20CA&#209;ADA%20VISTA%20BELLA%20%20(Actualizado).xlsx" TargetMode="External"/><Relationship Id="rId1" Type="http://schemas.openxmlformats.org/officeDocument/2006/relationships/externalLinkPath" Target="file:///Z:\Fiscalizacion\Valiosa\Cubicacion%202021\VISTA%20BELLA\CUBICACION%203%20CA&#209;ADA%20VISTA%20BELLA%20%20(Actual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ub 1"/>
      <sheetName val="Cub.2"/>
      <sheetName val="presupuesto adicional "/>
      <sheetName val="cub.3"/>
      <sheetName val="Hoja1"/>
    </sheetNames>
    <sheetDataSet>
      <sheetData sheetId="0" refreshError="1"/>
      <sheetData sheetId="1">
        <row r="93">
          <cell r="L93">
            <v>10727807.00907436</v>
          </cell>
        </row>
        <row r="115">
          <cell r="L115">
            <v>2604711.5418032547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E1EEF-7229-4402-98D3-EC66B897FCBF}">
  <dimension ref="A1:H12"/>
  <sheetViews>
    <sheetView tabSelected="1" workbookViewId="0">
      <selection activeCell="O11" sqref="O11"/>
    </sheetView>
  </sheetViews>
  <sheetFormatPr baseColWidth="10" defaultRowHeight="15" x14ac:dyDescent="0.25"/>
  <cols>
    <col min="1" max="1" width="33.5703125" customWidth="1"/>
    <col min="8" max="8" width="46.140625" customWidth="1"/>
  </cols>
  <sheetData>
    <row r="1" spans="1:8" ht="39.75" x14ac:dyDescent="0.3">
      <c r="A1" s="376"/>
      <c r="B1" s="377"/>
      <c r="C1" s="377"/>
      <c r="D1" s="377"/>
      <c r="E1" s="377"/>
      <c r="F1" s="377"/>
      <c r="G1" s="377"/>
      <c r="H1" s="377"/>
    </row>
    <row r="2" spans="1:8" ht="22.5" x14ac:dyDescent="0.25">
      <c r="A2" s="378" t="s">
        <v>381</v>
      </c>
      <c r="B2" s="378"/>
      <c r="C2" s="378"/>
      <c r="D2" s="378"/>
      <c r="E2" s="378"/>
      <c r="F2" s="378"/>
      <c r="G2" s="378"/>
      <c r="H2" s="378"/>
    </row>
    <row r="3" spans="1:8" ht="22.5" x14ac:dyDescent="0.25">
      <c r="A3" s="378" t="s">
        <v>382</v>
      </c>
      <c r="B3" s="378"/>
      <c r="C3" s="378"/>
      <c r="D3" s="378"/>
      <c r="E3" s="378"/>
      <c r="F3" s="378"/>
      <c r="G3" s="378"/>
      <c r="H3" s="378"/>
    </row>
    <row r="4" spans="1:8" ht="18" x14ac:dyDescent="0.25">
      <c r="A4" s="379"/>
      <c r="B4" s="379"/>
      <c r="C4" s="379"/>
      <c r="D4" s="379"/>
      <c r="E4" s="379"/>
      <c r="F4" s="379"/>
      <c r="G4" s="379"/>
      <c r="H4" s="379"/>
    </row>
    <row r="5" spans="1:8" ht="18" x14ac:dyDescent="0.25">
      <c r="A5" s="383"/>
      <c r="B5" s="383"/>
      <c r="C5" s="383"/>
      <c r="D5" s="383"/>
      <c r="E5" s="383"/>
      <c r="F5" s="383"/>
      <c r="G5" s="383"/>
      <c r="H5" s="383"/>
    </row>
    <row r="6" spans="1:8" ht="18" x14ac:dyDescent="0.25">
      <c r="A6" s="383"/>
      <c r="B6" s="383"/>
      <c r="C6" s="383"/>
      <c r="D6" s="383"/>
      <c r="E6" s="383"/>
      <c r="F6" s="383"/>
      <c r="G6" s="383"/>
      <c r="H6" s="383"/>
    </row>
    <row r="7" spans="1:8" ht="18" x14ac:dyDescent="0.25">
      <c r="A7" s="383"/>
      <c r="B7" s="383"/>
      <c r="C7" s="383"/>
      <c r="D7" s="383"/>
      <c r="E7" s="383"/>
      <c r="F7" s="383"/>
      <c r="G7" s="383"/>
      <c r="H7" s="383"/>
    </row>
    <row r="8" spans="1:8" ht="18" x14ac:dyDescent="0.25">
      <c r="A8" s="383"/>
      <c r="B8" s="383"/>
      <c r="C8" s="383"/>
      <c r="D8" s="383"/>
      <c r="E8" s="383"/>
      <c r="F8" s="383"/>
      <c r="G8" s="383"/>
      <c r="H8" s="383"/>
    </row>
    <row r="9" spans="1:8" ht="22.5" x14ac:dyDescent="0.25">
      <c r="A9" s="380"/>
      <c r="B9" s="380"/>
      <c r="C9" s="380"/>
      <c r="D9" s="380"/>
      <c r="E9" s="380"/>
      <c r="F9" s="380"/>
      <c r="G9" s="380"/>
      <c r="H9" s="380"/>
    </row>
    <row r="10" spans="1:8" ht="18" x14ac:dyDescent="0.25">
      <c r="A10" s="381"/>
      <c r="B10" s="381"/>
      <c r="C10" s="381"/>
      <c r="D10" s="381"/>
      <c r="E10" s="381"/>
      <c r="F10" s="381"/>
      <c r="G10" s="381"/>
      <c r="H10" s="381"/>
    </row>
    <row r="11" spans="1:8" ht="25.5" x14ac:dyDescent="0.25">
      <c r="A11" s="382" t="s">
        <v>383</v>
      </c>
      <c r="B11" s="382"/>
      <c r="C11" s="382"/>
      <c r="D11" s="382"/>
      <c r="E11" s="382"/>
      <c r="F11" s="382"/>
      <c r="G11" s="382"/>
      <c r="H11" s="382"/>
    </row>
    <row r="12" spans="1:8" ht="40.5" customHeight="1" x14ac:dyDescent="0.25">
      <c r="A12" s="384" t="s">
        <v>384</v>
      </c>
      <c r="B12" s="384"/>
      <c r="C12" s="384"/>
      <c r="D12" s="384"/>
      <c r="E12" s="384"/>
      <c r="F12" s="384"/>
      <c r="G12" s="384"/>
      <c r="H12" s="384"/>
    </row>
  </sheetData>
  <mergeCells count="8">
    <mergeCell ref="A12:H12"/>
    <mergeCell ref="A11:H11"/>
    <mergeCell ref="B1:H1"/>
    <mergeCell ref="A2:H2"/>
    <mergeCell ref="A4:H4"/>
    <mergeCell ref="A9:H9"/>
    <mergeCell ref="A10:H10"/>
    <mergeCell ref="A3:H3"/>
  </mergeCells>
  <phoneticPr fontId="34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28343-3751-4AEA-B63E-CD4363CF5918}">
  <dimension ref="A1:O191"/>
  <sheetViews>
    <sheetView topLeftCell="A106" zoomScaleNormal="100" workbookViewId="0">
      <selection activeCell="B119" sqref="B119"/>
    </sheetView>
  </sheetViews>
  <sheetFormatPr baseColWidth="10" defaultRowHeight="15" x14ac:dyDescent="0.25"/>
  <cols>
    <col min="1" max="1" width="7.42578125" customWidth="1"/>
    <col min="2" max="2" width="46.140625" customWidth="1"/>
    <col min="3" max="3" width="8.140625" customWidth="1"/>
    <col min="4" max="4" width="14" customWidth="1"/>
    <col min="6" max="6" width="15.5703125" bestFit="1" customWidth="1"/>
    <col min="9" max="9" width="11.7109375" customWidth="1"/>
    <col min="11" max="11" width="16.85546875" customWidth="1"/>
    <col min="12" max="12" width="16.42578125" customWidth="1"/>
    <col min="13" max="13" width="16.5703125" customWidth="1"/>
    <col min="14" max="14" width="11.140625" bestFit="1" customWidth="1"/>
    <col min="15" max="15" width="13.42578125" customWidth="1"/>
  </cols>
  <sheetData>
    <row r="1" spans="1:15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5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5" x14ac:dyDescent="0.25">
      <c r="A3" s="3"/>
      <c r="B3" s="4" t="s">
        <v>2</v>
      </c>
      <c r="C3" s="333" t="s">
        <v>3</v>
      </c>
      <c r="D3" s="333"/>
      <c r="E3" s="333"/>
      <c r="F3" s="333"/>
      <c r="G3" s="333"/>
      <c r="H3" s="333"/>
      <c r="I3" s="333"/>
      <c r="J3" s="3"/>
      <c r="K3" s="3"/>
      <c r="L3" s="4" t="s">
        <v>4</v>
      </c>
      <c r="M3" s="5">
        <v>14716402.93</v>
      </c>
      <c r="N3" s="6"/>
      <c r="O3" s="7"/>
    </row>
    <row r="4" spans="1:15" x14ac:dyDescent="0.25">
      <c r="A4" s="3"/>
      <c r="B4" s="4" t="s">
        <v>5</v>
      </c>
      <c r="C4" s="8">
        <v>3</v>
      </c>
      <c r="D4" s="3"/>
      <c r="E4" s="9"/>
      <c r="F4" s="9"/>
      <c r="G4" s="9"/>
      <c r="H4" s="3"/>
      <c r="I4" s="3"/>
      <c r="J4" s="3"/>
      <c r="K4" s="3"/>
      <c r="L4" s="4" t="s">
        <v>6</v>
      </c>
      <c r="M4" s="5">
        <v>2943280.59</v>
      </c>
      <c r="N4" s="6"/>
      <c r="O4" s="7"/>
    </row>
    <row r="5" spans="1:15" x14ac:dyDescent="0.25">
      <c r="A5" s="3"/>
      <c r="B5" s="4" t="s">
        <v>7</v>
      </c>
      <c r="C5" s="9" t="s">
        <v>8</v>
      </c>
      <c r="D5" s="9"/>
      <c r="E5" s="9"/>
      <c r="F5" s="9" t="s">
        <v>9</v>
      </c>
      <c r="G5" s="10"/>
      <c r="H5" s="3"/>
      <c r="L5" s="4" t="s">
        <v>10</v>
      </c>
      <c r="M5" s="11" t="s">
        <v>11</v>
      </c>
      <c r="N5" s="6"/>
      <c r="O5" s="7"/>
    </row>
    <row r="6" spans="1:15" x14ac:dyDescent="0.25">
      <c r="A6" s="3"/>
      <c r="B6" s="4" t="s">
        <v>12</v>
      </c>
      <c r="C6" s="9" t="s">
        <v>13</v>
      </c>
      <c r="D6" s="9"/>
      <c r="E6" s="9"/>
      <c r="F6" s="9"/>
      <c r="H6" s="3"/>
      <c r="I6" s="3"/>
      <c r="J6" s="3"/>
      <c r="K6" s="3"/>
      <c r="L6" s="3"/>
      <c r="M6" s="12" t="s">
        <v>14</v>
      </c>
      <c r="N6" s="7"/>
      <c r="O6" s="7"/>
    </row>
    <row r="7" spans="1:15" x14ac:dyDescent="0.25">
      <c r="A7" s="334" t="s">
        <v>15</v>
      </c>
      <c r="B7" s="334"/>
      <c r="C7" s="334"/>
      <c r="D7" s="334"/>
      <c r="E7" s="334"/>
      <c r="F7" s="334"/>
      <c r="G7" s="329" t="s">
        <v>16</v>
      </c>
      <c r="H7" s="329"/>
      <c r="I7" s="329"/>
      <c r="J7" s="329"/>
      <c r="K7" s="330" t="s">
        <v>17</v>
      </c>
      <c r="L7" s="330"/>
      <c r="M7" s="330"/>
    </row>
    <row r="8" spans="1:15" x14ac:dyDescent="0.25">
      <c r="A8" s="13" t="s">
        <v>18</v>
      </c>
      <c r="B8" s="14" t="s">
        <v>19</v>
      </c>
      <c r="C8" s="14" t="s">
        <v>20</v>
      </c>
      <c r="D8" s="14" t="s">
        <v>21</v>
      </c>
      <c r="E8" s="15" t="s">
        <v>22</v>
      </c>
      <c r="F8" s="15" t="s">
        <v>23</v>
      </c>
      <c r="G8" s="16" t="s">
        <v>24</v>
      </c>
      <c r="H8" s="16" t="s">
        <v>25</v>
      </c>
      <c r="I8" s="17" t="s">
        <v>26</v>
      </c>
      <c r="J8" s="18" t="s">
        <v>27</v>
      </c>
      <c r="K8" s="19" t="s">
        <v>24</v>
      </c>
      <c r="L8" s="20" t="s">
        <v>25</v>
      </c>
      <c r="M8" s="20" t="s">
        <v>26</v>
      </c>
      <c r="N8" s="21"/>
    </row>
    <row r="9" spans="1:15" x14ac:dyDescent="0.25">
      <c r="A9" s="22">
        <v>1</v>
      </c>
      <c r="B9" s="23" t="s">
        <v>28</v>
      </c>
      <c r="C9" s="24"/>
      <c r="D9" s="25"/>
      <c r="E9" s="26"/>
      <c r="F9" s="26"/>
      <c r="G9" s="27"/>
      <c r="H9" s="27"/>
      <c r="I9" s="28"/>
      <c r="J9" s="29"/>
      <c r="K9" s="30"/>
      <c r="L9" s="31"/>
      <c r="M9" s="31"/>
      <c r="N9" s="32"/>
    </row>
    <row r="10" spans="1:15" x14ac:dyDescent="0.25">
      <c r="A10" s="33">
        <v>1.01</v>
      </c>
      <c r="B10" s="34" t="s">
        <v>29</v>
      </c>
      <c r="C10" s="25" t="s">
        <v>30</v>
      </c>
      <c r="D10" s="26">
        <v>950</v>
      </c>
      <c r="E10" s="35">
        <v>51.3005</v>
      </c>
      <c r="F10" s="35">
        <f>D10*E10</f>
        <v>48735.474999999999</v>
      </c>
      <c r="G10" s="27">
        <v>950</v>
      </c>
      <c r="H10" s="27"/>
      <c r="I10" s="36">
        <f>G10+H10</f>
        <v>950</v>
      </c>
      <c r="J10" s="37">
        <f>I10/D10*100</f>
        <v>100</v>
      </c>
      <c r="K10" s="38">
        <f>G10*E10</f>
        <v>48735.474999999999</v>
      </c>
      <c r="L10" s="39"/>
      <c r="M10" s="31">
        <f>K10+L10</f>
        <v>48735.474999999999</v>
      </c>
      <c r="N10" s="40"/>
    </row>
    <row r="11" spans="1:15" x14ac:dyDescent="0.25">
      <c r="A11" s="33"/>
      <c r="B11" s="41" t="s">
        <v>31</v>
      </c>
      <c r="C11" s="25"/>
      <c r="D11" s="26"/>
      <c r="E11" s="35"/>
      <c r="F11" s="42">
        <f>F10</f>
        <v>48735.474999999999</v>
      </c>
      <c r="G11" s="27"/>
      <c r="H11" s="27"/>
      <c r="I11" s="36"/>
      <c r="J11" s="37"/>
      <c r="K11" s="43">
        <f>SUM(K10)</f>
        <v>48735.474999999999</v>
      </c>
      <c r="L11" s="39"/>
      <c r="M11" s="44">
        <f>SUM(M10)</f>
        <v>48735.474999999999</v>
      </c>
      <c r="N11" s="40"/>
    </row>
    <row r="12" spans="1:15" x14ac:dyDescent="0.25">
      <c r="A12" s="33">
        <v>2</v>
      </c>
      <c r="B12" s="41" t="s">
        <v>32</v>
      </c>
      <c r="C12" s="25"/>
      <c r="D12" s="26"/>
      <c r="E12" s="35"/>
      <c r="F12" s="35"/>
      <c r="G12" s="27"/>
      <c r="H12" s="27"/>
      <c r="I12" s="36"/>
      <c r="J12" s="37"/>
      <c r="K12" s="45"/>
      <c r="L12" s="39"/>
      <c r="M12" s="31"/>
      <c r="N12" s="40"/>
    </row>
    <row r="13" spans="1:15" x14ac:dyDescent="0.25">
      <c r="A13" s="33">
        <v>2.0099999999999998</v>
      </c>
      <c r="B13" s="34" t="s">
        <v>33</v>
      </c>
      <c r="C13" s="25" t="s">
        <v>34</v>
      </c>
      <c r="D13" s="26">
        <v>912</v>
      </c>
      <c r="E13" s="26">
        <v>295.82554800000003</v>
      </c>
      <c r="F13" s="35">
        <f t="shared" ref="F13:F34" si="0">D13*E13</f>
        <v>269792.89977600001</v>
      </c>
      <c r="G13" s="27">
        <v>125</v>
      </c>
      <c r="H13" s="27">
        <v>155.79</v>
      </c>
      <c r="I13" s="36">
        <f>G13+H13</f>
        <v>280.78999999999996</v>
      </c>
      <c r="J13" s="37">
        <f>I13/D13*100</f>
        <v>30.788377192982452</v>
      </c>
      <c r="K13" s="39">
        <f>G13*E13</f>
        <v>36978.193500000001</v>
      </c>
      <c r="L13" s="39">
        <f>E13*H13</f>
        <v>46086.662122920003</v>
      </c>
      <c r="M13" s="31">
        <f>K13+L13</f>
        <v>83064.855622920004</v>
      </c>
      <c r="N13" s="40"/>
    </row>
    <row r="14" spans="1:15" x14ac:dyDescent="0.25">
      <c r="A14" s="33">
        <v>2.02</v>
      </c>
      <c r="B14" s="34" t="s">
        <v>35</v>
      </c>
      <c r="C14" s="25" t="s">
        <v>34</v>
      </c>
      <c r="D14" s="26">
        <v>76</v>
      </c>
      <c r="E14" s="26">
        <v>1694.1146000000001</v>
      </c>
      <c r="F14" s="35">
        <f t="shared" si="0"/>
        <v>128752.7096</v>
      </c>
      <c r="G14" s="27">
        <v>20</v>
      </c>
      <c r="H14" s="27"/>
      <c r="I14" s="36">
        <f>G14+H14</f>
        <v>20</v>
      </c>
      <c r="J14" s="37">
        <f>I14/D14*100</f>
        <v>26.315789473684209</v>
      </c>
      <c r="K14" s="39">
        <f t="shared" ref="K14:K17" si="1">G14*E14</f>
        <v>33882.292000000001</v>
      </c>
      <c r="L14" s="39"/>
      <c r="M14" s="31">
        <f t="shared" ref="M14:M16" si="2">K14+L14</f>
        <v>33882.292000000001</v>
      </c>
      <c r="N14" s="40"/>
    </row>
    <row r="15" spans="1:15" x14ac:dyDescent="0.25">
      <c r="A15" s="33">
        <v>2.0299999999999998</v>
      </c>
      <c r="B15" s="34" t="s">
        <v>36</v>
      </c>
      <c r="C15" s="25" t="s">
        <v>34</v>
      </c>
      <c r="D15" s="26">
        <v>711.36</v>
      </c>
      <c r="E15" s="26">
        <v>235.41</v>
      </c>
      <c r="F15" s="35">
        <f>D15*E15</f>
        <v>167461.25760000001</v>
      </c>
      <c r="G15" s="27">
        <v>150</v>
      </c>
      <c r="H15" s="27">
        <v>200.98</v>
      </c>
      <c r="I15" s="36">
        <f>G15+H15</f>
        <v>350.98</v>
      </c>
      <c r="J15" s="37">
        <f>I15/D15*100</f>
        <v>49.339293747188485</v>
      </c>
      <c r="K15" s="39">
        <f t="shared" si="1"/>
        <v>35311.5</v>
      </c>
      <c r="L15" s="39">
        <f>E15*H15</f>
        <v>47312.701799999995</v>
      </c>
      <c r="M15" s="31">
        <f>K15+L15</f>
        <v>82624.201799999995</v>
      </c>
      <c r="N15" s="40"/>
    </row>
    <row r="16" spans="1:15" ht="24.75" x14ac:dyDescent="0.25">
      <c r="A16" s="46">
        <v>2.04</v>
      </c>
      <c r="B16" s="34" t="s">
        <v>37</v>
      </c>
      <c r="C16" s="25" t="s">
        <v>34</v>
      </c>
      <c r="D16" s="26">
        <v>476.52</v>
      </c>
      <c r="E16" s="26">
        <v>636.02398000000005</v>
      </c>
      <c r="F16" s="35">
        <f>D16*E16</f>
        <v>303078.14694960002</v>
      </c>
      <c r="G16" s="27">
        <v>90</v>
      </c>
      <c r="H16" s="27"/>
      <c r="I16" s="47">
        <f>G16+H16</f>
        <v>90</v>
      </c>
      <c r="J16" s="37">
        <f>I16/D16*100</f>
        <v>18.886930244270967</v>
      </c>
      <c r="K16" s="39">
        <f t="shared" si="1"/>
        <v>57242.158200000005</v>
      </c>
      <c r="L16" s="39"/>
      <c r="M16" s="31">
        <f t="shared" si="2"/>
        <v>57242.158200000005</v>
      </c>
      <c r="N16" s="40"/>
    </row>
    <row r="17" spans="1:15" ht="24.75" x14ac:dyDescent="0.25">
      <c r="A17" s="46">
        <v>2.0499999999999998</v>
      </c>
      <c r="B17" s="34" t="s">
        <v>38</v>
      </c>
      <c r="C17" s="25" t="s">
        <v>34</v>
      </c>
      <c r="D17" s="26">
        <v>317.68</v>
      </c>
      <c r="E17" s="26">
        <v>84.764949999999999</v>
      </c>
      <c r="F17" s="35">
        <f t="shared" si="0"/>
        <v>26928.129315999999</v>
      </c>
      <c r="G17" s="27">
        <v>57.5</v>
      </c>
      <c r="H17" s="27"/>
      <c r="I17" s="36">
        <f>G17+H17</f>
        <v>57.5</v>
      </c>
      <c r="J17" s="37">
        <f>I17/D17*100</f>
        <v>18.09997481742634</v>
      </c>
      <c r="K17" s="39">
        <f t="shared" si="1"/>
        <v>4873.9846250000001</v>
      </c>
      <c r="L17" s="39"/>
      <c r="M17" s="31">
        <f>K17+L17</f>
        <v>4873.9846250000001</v>
      </c>
      <c r="N17" s="40"/>
    </row>
    <row r="18" spans="1:15" x14ac:dyDescent="0.25">
      <c r="A18" s="22"/>
      <c r="B18" s="48" t="s">
        <v>39</v>
      </c>
      <c r="C18" s="25"/>
      <c r="D18" s="26"/>
      <c r="E18" s="26"/>
      <c r="F18" s="49">
        <f>SUM(F13:F17)</f>
        <v>896013.14324160013</v>
      </c>
      <c r="G18" s="27"/>
      <c r="H18" s="27"/>
      <c r="I18" s="36"/>
      <c r="J18" s="37"/>
      <c r="K18" s="50">
        <f>SUM(K13:K17)</f>
        <v>168288.12832500003</v>
      </c>
      <c r="L18" s="51">
        <f>SUM(L13:L17)</f>
        <v>93399.363922919991</v>
      </c>
      <c r="M18" s="44">
        <f>SUM(M13:M17)</f>
        <v>261687.49224792002</v>
      </c>
      <c r="N18" s="40"/>
    </row>
    <row r="19" spans="1:15" x14ac:dyDescent="0.25">
      <c r="A19" s="52">
        <v>3</v>
      </c>
      <c r="B19" s="41" t="s">
        <v>40</v>
      </c>
      <c r="C19" s="53"/>
      <c r="D19" s="26"/>
      <c r="E19" s="26"/>
      <c r="F19" s="35"/>
      <c r="G19" s="27"/>
      <c r="H19" s="27"/>
      <c r="I19" s="36"/>
      <c r="J19" s="37"/>
      <c r="K19" s="30"/>
      <c r="L19" s="39"/>
      <c r="M19" s="31"/>
      <c r="N19" s="40"/>
    </row>
    <row r="20" spans="1:15" x14ac:dyDescent="0.25">
      <c r="A20" s="33">
        <v>3.01</v>
      </c>
      <c r="B20" s="54" t="s">
        <v>41</v>
      </c>
      <c r="C20" s="25" t="s">
        <v>30</v>
      </c>
      <c r="D20" s="26">
        <v>700</v>
      </c>
      <c r="E20" s="26">
        <v>6749.6493099999998</v>
      </c>
      <c r="F20" s="35">
        <f t="shared" si="0"/>
        <v>4724754.517</v>
      </c>
      <c r="G20" s="27">
        <v>700</v>
      </c>
      <c r="H20" s="27"/>
      <c r="I20" s="36">
        <f>G20+H20</f>
        <v>700</v>
      </c>
      <c r="J20" s="37">
        <f>I20/D20*100</f>
        <v>100</v>
      </c>
      <c r="K20" s="55">
        <f t="shared" ref="K20:K26" si="3">G20*E20</f>
        <v>4724754.517</v>
      </c>
      <c r="L20" s="39"/>
      <c r="M20" s="31">
        <f t="shared" ref="M20:M26" si="4">K20+L20</f>
        <v>4724754.517</v>
      </c>
      <c r="N20" s="40"/>
    </row>
    <row r="21" spans="1:15" x14ac:dyDescent="0.25">
      <c r="A21" s="33">
        <v>3.02</v>
      </c>
      <c r="B21" s="56" t="s">
        <v>42</v>
      </c>
      <c r="C21" s="57" t="s">
        <v>30</v>
      </c>
      <c r="D21" s="58">
        <v>250</v>
      </c>
      <c r="E21" s="58">
        <v>12172.558639999999</v>
      </c>
      <c r="F21" s="59">
        <f>D21*E21</f>
        <v>3043139.6599999997</v>
      </c>
      <c r="G21" s="27">
        <v>125</v>
      </c>
      <c r="H21" s="27"/>
      <c r="I21" s="36">
        <f t="shared" ref="I21:I26" si="5">G21+H21</f>
        <v>125</v>
      </c>
      <c r="J21" s="37">
        <f t="shared" ref="J21:J26" si="6">I21/D21*100</f>
        <v>50</v>
      </c>
      <c r="K21" s="55">
        <f t="shared" si="3"/>
        <v>1521569.8299999998</v>
      </c>
      <c r="L21" s="39"/>
      <c r="M21" s="31">
        <f t="shared" si="4"/>
        <v>1521569.8299999998</v>
      </c>
      <c r="N21" s="40"/>
    </row>
    <row r="22" spans="1:15" x14ac:dyDescent="0.25">
      <c r="A22" s="33">
        <v>3.03</v>
      </c>
      <c r="B22" s="56" t="s">
        <v>43</v>
      </c>
      <c r="C22" s="57" t="s">
        <v>30</v>
      </c>
      <c r="D22" s="58">
        <v>700</v>
      </c>
      <c r="E22" s="58">
        <v>215.68662900000001</v>
      </c>
      <c r="F22" s="59">
        <f t="shared" ref="F22:F26" si="7">D22*E22</f>
        <v>150980.6403</v>
      </c>
      <c r="G22" s="27">
        <v>700</v>
      </c>
      <c r="H22" s="27"/>
      <c r="I22" s="36">
        <f t="shared" si="5"/>
        <v>700</v>
      </c>
      <c r="J22" s="37">
        <f t="shared" si="6"/>
        <v>100</v>
      </c>
      <c r="K22" s="55">
        <f t="shared" si="3"/>
        <v>150980.6403</v>
      </c>
      <c r="L22" s="39"/>
      <c r="M22" s="31">
        <f t="shared" si="4"/>
        <v>150980.6403</v>
      </c>
      <c r="N22" s="40"/>
    </row>
    <row r="23" spans="1:15" x14ac:dyDescent="0.25">
      <c r="A23" s="46">
        <v>3.04</v>
      </c>
      <c r="B23" s="56" t="s">
        <v>44</v>
      </c>
      <c r="C23" s="57" t="s">
        <v>30</v>
      </c>
      <c r="D23" s="58">
        <v>250</v>
      </c>
      <c r="E23" s="58">
        <v>321.82564000000002</v>
      </c>
      <c r="F23" s="59">
        <f t="shared" si="7"/>
        <v>80456.41</v>
      </c>
      <c r="G23" s="27">
        <v>125</v>
      </c>
      <c r="H23" s="27"/>
      <c r="I23" s="36">
        <f t="shared" si="5"/>
        <v>125</v>
      </c>
      <c r="J23" s="37">
        <f t="shared" si="6"/>
        <v>50</v>
      </c>
      <c r="K23" s="55">
        <f t="shared" si="3"/>
        <v>40228.205000000002</v>
      </c>
      <c r="L23" s="39"/>
      <c r="M23" s="31">
        <f t="shared" si="4"/>
        <v>40228.205000000002</v>
      </c>
      <c r="N23" s="40"/>
    </row>
    <row r="24" spans="1:15" x14ac:dyDescent="0.25">
      <c r="A24" s="33">
        <v>3.05</v>
      </c>
      <c r="B24" s="54" t="s">
        <v>45</v>
      </c>
      <c r="C24" s="25" t="s">
        <v>46</v>
      </c>
      <c r="D24" s="26">
        <v>48</v>
      </c>
      <c r="E24" s="26">
        <v>2893.8945800000001</v>
      </c>
      <c r="F24" s="35">
        <f t="shared" si="7"/>
        <v>138906.93984000001</v>
      </c>
      <c r="G24" s="27">
        <v>15</v>
      </c>
      <c r="H24" s="27">
        <v>33</v>
      </c>
      <c r="I24" s="36">
        <f t="shared" si="5"/>
        <v>48</v>
      </c>
      <c r="J24" s="37">
        <f t="shared" si="6"/>
        <v>100</v>
      </c>
      <c r="K24" s="55">
        <f t="shared" si="3"/>
        <v>43408.418700000002</v>
      </c>
      <c r="L24" s="39">
        <f>H24*E24</f>
        <v>95498.521139999997</v>
      </c>
      <c r="M24" s="31">
        <f t="shared" si="4"/>
        <v>138906.93984000001</v>
      </c>
      <c r="N24" s="40"/>
    </row>
    <row r="25" spans="1:15" ht="24.75" x14ac:dyDescent="0.25">
      <c r="A25" s="33">
        <v>3.06</v>
      </c>
      <c r="B25" s="54" t="s">
        <v>47</v>
      </c>
      <c r="C25" s="25" t="s">
        <v>48</v>
      </c>
      <c r="D25" s="26">
        <v>1</v>
      </c>
      <c r="E25" s="26">
        <v>23795.49</v>
      </c>
      <c r="F25" s="35">
        <f t="shared" si="7"/>
        <v>23795.49</v>
      </c>
      <c r="G25" s="27">
        <v>0.5</v>
      </c>
      <c r="H25" s="27">
        <v>0.5</v>
      </c>
      <c r="I25" s="36">
        <f t="shared" si="5"/>
        <v>1</v>
      </c>
      <c r="J25" s="37">
        <f t="shared" si="6"/>
        <v>100</v>
      </c>
      <c r="K25" s="55">
        <f t="shared" si="3"/>
        <v>11897.745000000001</v>
      </c>
      <c r="L25" s="39">
        <f>H25*E25</f>
        <v>11897.745000000001</v>
      </c>
      <c r="M25" s="31">
        <f t="shared" si="4"/>
        <v>23795.49</v>
      </c>
      <c r="N25" s="40"/>
    </row>
    <row r="26" spans="1:15" x14ac:dyDescent="0.25">
      <c r="A26" s="33">
        <v>3.07</v>
      </c>
      <c r="B26" s="54" t="s">
        <v>49</v>
      </c>
      <c r="C26" s="25" t="s">
        <v>46</v>
      </c>
      <c r="D26" s="26">
        <v>1</v>
      </c>
      <c r="E26" s="26">
        <v>71558.350000000006</v>
      </c>
      <c r="F26" s="35">
        <f t="shared" si="7"/>
        <v>71558.350000000006</v>
      </c>
      <c r="G26" s="27">
        <v>0.5</v>
      </c>
      <c r="H26" s="27">
        <v>0.5</v>
      </c>
      <c r="I26" s="36">
        <f t="shared" si="5"/>
        <v>1</v>
      </c>
      <c r="J26" s="37">
        <f t="shared" si="6"/>
        <v>100</v>
      </c>
      <c r="K26" s="55">
        <f t="shared" si="3"/>
        <v>35779.175000000003</v>
      </c>
      <c r="L26" s="39">
        <f>H26*E26</f>
        <v>35779.175000000003</v>
      </c>
      <c r="M26" s="31">
        <f t="shared" si="4"/>
        <v>71558.350000000006</v>
      </c>
      <c r="N26" s="40"/>
    </row>
    <row r="27" spans="1:15" x14ac:dyDescent="0.25">
      <c r="A27" s="33"/>
      <c r="B27" s="41" t="s">
        <v>50</v>
      </c>
      <c r="C27" s="60"/>
      <c r="D27" s="61"/>
      <c r="E27" s="61"/>
      <c r="F27" s="49">
        <f>SUM(F20:F26)</f>
        <v>8233592.0071399994</v>
      </c>
      <c r="G27" s="27"/>
      <c r="H27" s="27"/>
      <c r="I27" s="36"/>
      <c r="J27" s="37"/>
      <c r="K27" s="62">
        <f>SUM(K20:K26)</f>
        <v>6528618.5310000004</v>
      </c>
      <c r="L27" s="63">
        <f>SUM(L20:L26)</f>
        <v>143175.44114000001</v>
      </c>
      <c r="M27" s="44">
        <f>SUM(M20:M26)</f>
        <v>6671793.9721400002</v>
      </c>
      <c r="N27" s="40"/>
      <c r="O27" s="64">
        <f>K27+L27</f>
        <v>6671793.9721400002</v>
      </c>
    </row>
    <row r="28" spans="1:15" ht="18" customHeight="1" x14ac:dyDescent="0.25">
      <c r="A28" s="52">
        <v>4</v>
      </c>
      <c r="B28" s="48" t="s">
        <v>51</v>
      </c>
      <c r="C28" s="25"/>
      <c r="D28" s="26"/>
      <c r="E28" s="26"/>
      <c r="F28" s="35"/>
      <c r="G28" s="27"/>
      <c r="H28" s="27"/>
      <c r="I28" s="36"/>
      <c r="J28" s="37"/>
      <c r="K28" s="65"/>
      <c r="L28" s="39"/>
      <c r="M28" s="31"/>
      <c r="N28" s="40"/>
    </row>
    <row r="29" spans="1:15" x14ac:dyDescent="0.25">
      <c r="A29" s="33">
        <v>4.01</v>
      </c>
      <c r="B29" s="34" t="s">
        <v>52</v>
      </c>
      <c r="C29" s="25" t="s">
        <v>53</v>
      </c>
      <c r="D29" s="26">
        <v>32</v>
      </c>
      <c r="E29" s="26">
        <v>40603.467799999999</v>
      </c>
      <c r="F29" s="35">
        <f>D29*E29</f>
        <v>1299310.9696</v>
      </c>
      <c r="G29" s="27">
        <v>20</v>
      </c>
      <c r="H29" s="27">
        <v>12</v>
      </c>
      <c r="I29" s="36">
        <f t="shared" ref="I29" si="8">G29+H29</f>
        <v>32</v>
      </c>
      <c r="J29" s="37">
        <f t="shared" ref="J29:J32" si="9">I29/D29*100</f>
        <v>100</v>
      </c>
      <c r="K29" s="66">
        <f>G29*E29</f>
        <v>812069.35599999991</v>
      </c>
      <c r="L29" s="39">
        <f>H29*E29</f>
        <v>487241.61359999998</v>
      </c>
      <c r="M29" s="31">
        <f>K29+L29</f>
        <v>1299310.9696</v>
      </c>
      <c r="N29" s="40"/>
    </row>
    <row r="30" spans="1:15" x14ac:dyDescent="0.25">
      <c r="A30" s="67"/>
      <c r="B30" s="41" t="s">
        <v>54</v>
      </c>
      <c r="C30" s="25"/>
      <c r="D30" s="53"/>
      <c r="E30" s="35"/>
      <c r="F30" s="49">
        <f>SUM(F29:F29)</f>
        <v>1299310.9696</v>
      </c>
      <c r="G30" s="27"/>
      <c r="H30" s="27"/>
      <c r="I30" s="68"/>
      <c r="J30" s="37"/>
      <c r="K30" s="63">
        <f>SUM(K29)</f>
        <v>812069.35599999991</v>
      </c>
      <c r="L30" s="63">
        <f>SUM(L29)</f>
        <v>487241.61359999998</v>
      </c>
      <c r="M30" s="44">
        <f>K30+L30</f>
        <v>1299310.9696</v>
      </c>
      <c r="N30" s="40"/>
    </row>
    <row r="31" spans="1:15" x14ac:dyDescent="0.25">
      <c r="A31" s="67">
        <v>5</v>
      </c>
      <c r="B31" s="69" t="s">
        <v>55</v>
      </c>
      <c r="C31" s="70"/>
      <c r="D31" s="71"/>
      <c r="E31" s="72"/>
      <c r="F31" s="35"/>
      <c r="G31" s="27"/>
      <c r="H31" s="27"/>
      <c r="I31" s="68"/>
      <c r="J31" s="37"/>
      <c r="K31" s="73"/>
      <c r="L31" s="39"/>
      <c r="M31" s="31"/>
      <c r="N31" s="40"/>
    </row>
    <row r="32" spans="1:15" ht="39" customHeight="1" x14ac:dyDescent="0.25">
      <c r="A32" s="74">
        <v>5.01</v>
      </c>
      <c r="B32" s="54" t="s">
        <v>56</v>
      </c>
      <c r="C32" s="70" t="s">
        <v>48</v>
      </c>
      <c r="D32" s="71">
        <v>1</v>
      </c>
      <c r="E32" s="75">
        <v>36270.78</v>
      </c>
      <c r="F32" s="35">
        <f t="shared" si="0"/>
        <v>36270.78</v>
      </c>
      <c r="G32" s="27">
        <v>1</v>
      </c>
      <c r="H32" s="27"/>
      <c r="I32" s="36">
        <f>G32+H32</f>
        <v>1</v>
      </c>
      <c r="J32" s="37">
        <f t="shared" si="9"/>
        <v>100</v>
      </c>
      <c r="K32" s="39">
        <f>G32*E32</f>
        <v>36270.78</v>
      </c>
      <c r="L32" s="39"/>
      <c r="M32" s="31">
        <f>K32+L32</f>
        <v>36270.78</v>
      </c>
      <c r="N32" s="40"/>
    </row>
    <row r="33" spans="1:15" x14ac:dyDescent="0.25">
      <c r="A33" s="67">
        <v>5.0199999999999996</v>
      </c>
      <c r="B33" s="54" t="s">
        <v>33</v>
      </c>
      <c r="C33" s="70" t="s">
        <v>34</v>
      </c>
      <c r="D33" s="71">
        <v>20.399999999999999</v>
      </c>
      <c r="E33" s="71">
        <v>295.82549</v>
      </c>
      <c r="F33" s="35">
        <f t="shared" si="0"/>
        <v>6034.8399959999997</v>
      </c>
      <c r="G33" s="27">
        <v>10.199999999999999</v>
      </c>
      <c r="H33" s="27">
        <v>10.199999999999999</v>
      </c>
      <c r="I33" s="36">
        <f>G33+H33</f>
        <v>20.399999999999999</v>
      </c>
      <c r="J33" s="37">
        <f>I33/D33*100</f>
        <v>100</v>
      </c>
      <c r="K33" s="39">
        <f>H33*E33</f>
        <v>3017.4199979999999</v>
      </c>
      <c r="L33" s="39">
        <f>H33*E33</f>
        <v>3017.4199979999999</v>
      </c>
      <c r="M33" s="31">
        <f t="shared" ref="M33:M36" si="10">K33+L33</f>
        <v>6034.8399959999997</v>
      </c>
      <c r="N33" s="40"/>
    </row>
    <row r="34" spans="1:15" x14ac:dyDescent="0.25">
      <c r="A34" s="67">
        <v>5.03</v>
      </c>
      <c r="B34" s="54" t="s">
        <v>35</v>
      </c>
      <c r="C34" s="70" t="s">
        <v>34</v>
      </c>
      <c r="D34" s="76">
        <v>1.2</v>
      </c>
      <c r="E34" s="77">
        <v>1501.079</v>
      </c>
      <c r="F34" s="35">
        <f t="shared" si="0"/>
        <v>1801.2947999999999</v>
      </c>
      <c r="G34" s="27">
        <v>1.2</v>
      </c>
      <c r="H34" s="27"/>
      <c r="I34" s="36">
        <f t="shared" ref="I34:I40" si="11">G34+H34</f>
        <v>1.2</v>
      </c>
      <c r="J34" s="37">
        <f t="shared" ref="J34:J40" si="12">I34/D34*100</f>
        <v>100</v>
      </c>
      <c r="K34" s="39">
        <f>G34*E34</f>
        <v>1801.2947999999999</v>
      </c>
      <c r="L34" s="39"/>
      <c r="M34" s="31">
        <f t="shared" si="10"/>
        <v>1801.2947999999999</v>
      </c>
      <c r="N34" s="40"/>
    </row>
    <row r="35" spans="1:15" x14ac:dyDescent="0.25">
      <c r="A35" s="67">
        <v>5.04</v>
      </c>
      <c r="B35" s="54" t="s">
        <v>36</v>
      </c>
      <c r="C35" s="53" t="s">
        <v>34</v>
      </c>
      <c r="D35" s="26">
        <v>1.56</v>
      </c>
      <c r="E35" s="78">
        <v>235.410256</v>
      </c>
      <c r="F35" s="35">
        <f>D35*E35</f>
        <v>367.23999936000001</v>
      </c>
      <c r="G35" s="27">
        <v>1.56</v>
      </c>
      <c r="H35" s="27"/>
      <c r="I35" s="36">
        <f t="shared" si="11"/>
        <v>1.56</v>
      </c>
      <c r="J35" s="37">
        <f t="shared" si="12"/>
        <v>100</v>
      </c>
      <c r="K35" s="39">
        <f>G35*E35</f>
        <v>367.23999936000001</v>
      </c>
      <c r="L35" s="39"/>
      <c r="M35" s="31">
        <f t="shared" si="10"/>
        <v>367.23999936000001</v>
      </c>
      <c r="N35" s="40"/>
    </row>
    <row r="36" spans="1:15" ht="24.75" x14ac:dyDescent="0.25">
      <c r="A36" s="67">
        <v>5.05</v>
      </c>
      <c r="B36" s="54" t="s">
        <v>38</v>
      </c>
      <c r="C36" s="53" t="s">
        <v>34</v>
      </c>
      <c r="D36" s="26">
        <v>18.239999999999998</v>
      </c>
      <c r="E36" s="78">
        <v>84.764799999999994</v>
      </c>
      <c r="F36" s="35">
        <f>D36*E36</f>
        <v>1546.1099519999998</v>
      </c>
      <c r="G36" s="27">
        <v>18.239999999999998</v>
      </c>
      <c r="H36" s="36"/>
      <c r="I36" s="36">
        <f t="shared" si="11"/>
        <v>18.239999999999998</v>
      </c>
      <c r="J36" s="37">
        <f t="shared" si="12"/>
        <v>100</v>
      </c>
      <c r="K36" s="39">
        <f>G36*E36</f>
        <v>1546.1099519999998</v>
      </c>
      <c r="L36" s="39"/>
      <c r="M36" s="31">
        <f t="shared" si="10"/>
        <v>1546.1099519999998</v>
      </c>
      <c r="N36" s="40"/>
    </row>
    <row r="37" spans="1:15" x14ac:dyDescent="0.25">
      <c r="A37" s="67"/>
      <c r="B37" s="79" t="s">
        <v>57</v>
      </c>
      <c r="C37" s="53"/>
      <c r="D37" s="26"/>
      <c r="E37" s="80"/>
      <c r="F37" s="49">
        <f>SUM(F32:F36)</f>
        <v>46020.264747360001</v>
      </c>
      <c r="G37" s="27"/>
      <c r="H37" s="36"/>
      <c r="I37" s="36"/>
      <c r="J37" s="37"/>
      <c r="K37" s="73">
        <f>SUM(K32:K36)</f>
        <v>43002.844749359996</v>
      </c>
      <c r="L37" s="63">
        <f>SUM(L32:L36)</f>
        <v>3017.4199979999999</v>
      </c>
      <c r="M37" s="44">
        <f>SUM(M32:M36)</f>
        <v>46020.264747360001</v>
      </c>
      <c r="N37" s="40"/>
    </row>
    <row r="38" spans="1:15" x14ac:dyDescent="0.25">
      <c r="A38" s="67">
        <v>6</v>
      </c>
      <c r="B38" s="69" t="s">
        <v>58</v>
      </c>
      <c r="C38" s="81"/>
      <c r="D38" s="61"/>
      <c r="E38" s="82"/>
      <c r="F38" s="49"/>
      <c r="G38" s="27"/>
      <c r="H38" s="36"/>
      <c r="I38" s="36"/>
      <c r="J38" s="37"/>
      <c r="K38" s="73"/>
      <c r="L38" s="39"/>
      <c r="M38" s="31"/>
      <c r="N38" s="40"/>
    </row>
    <row r="39" spans="1:15" x14ac:dyDescent="0.25">
      <c r="A39" s="67">
        <v>6.01</v>
      </c>
      <c r="B39" s="69" t="s">
        <v>59</v>
      </c>
      <c r="C39" s="53" t="s">
        <v>46</v>
      </c>
      <c r="D39" s="26">
        <v>75</v>
      </c>
      <c r="E39" s="78">
        <v>3411.9504000000002</v>
      </c>
      <c r="F39" s="78">
        <f>D39*E39</f>
        <v>255896.28</v>
      </c>
      <c r="G39" s="27">
        <v>40</v>
      </c>
      <c r="H39" s="36">
        <v>35</v>
      </c>
      <c r="I39" s="36">
        <f t="shared" si="11"/>
        <v>75</v>
      </c>
      <c r="J39" s="37">
        <f t="shared" si="12"/>
        <v>100</v>
      </c>
      <c r="K39" s="39">
        <f>G39*E39</f>
        <v>136478.016</v>
      </c>
      <c r="L39" s="39">
        <f>H39*E39</f>
        <v>119418.26400000001</v>
      </c>
      <c r="M39" s="83">
        <f>K39+L39</f>
        <v>255896.28000000003</v>
      </c>
      <c r="N39" s="40"/>
    </row>
    <row r="40" spans="1:15" x14ac:dyDescent="0.25">
      <c r="A40" s="67">
        <v>6.02</v>
      </c>
      <c r="B40" s="69" t="s">
        <v>60</v>
      </c>
      <c r="C40" s="53" t="s">
        <v>46</v>
      </c>
      <c r="D40" s="26">
        <v>5</v>
      </c>
      <c r="E40" s="78">
        <v>61194.885999999999</v>
      </c>
      <c r="F40" s="78">
        <f>D40*E40</f>
        <v>305974.43</v>
      </c>
      <c r="G40" s="27">
        <v>3</v>
      </c>
      <c r="H40" s="36">
        <v>1</v>
      </c>
      <c r="I40" s="36">
        <f t="shared" si="11"/>
        <v>4</v>
      </c>
      <c r="J40" s="37">
        <f t="shared" si="12"/>
        <v>80</v>
      </c>
      <c r="K40" s="39">
        <f>E40*G40</f>
        <v>183584.658</v>
      </c>
      <c r="L40" s="39">
        <f>H40*E40</f>
        <v>61194.885999999999</v>
      </c>
      <c r="M40" s="83">
        <f>K40+L40</f>
        <v>244779.54399999999</v>
      </c>
      <c r="N40" s="40"/>
    </row>
    <row r="41" spans="1:15" x14ac:dyDescent="0.25">
      <c r="A41" s="67">
        <v>6.03</v>
      </c>
      <c r="B41" s="69" t="s">
        <v>61</v>
      </c>
      <c r="C41" s="81"/>
      <c r="D41" s="61"/>
      <c r="E41" s="82"/>
      <c r="F41" s="49">
        <f>SUM(F39:F40)</f>
        <v>561870.71</v>
      </c>
      <c r="G41" s="27"/>
      <c r="H41" s="36"/>
      <c r="I41" s="68"/>
      <c r="J41" s="84"/>
      <c r="K41" s="85">
        <f>SUM(K39:K40)</f>
        <v>320062.674</v>
      </c>
      <c r="L41" s="44">
        <f>SUM(L38:L40)</f>
        <v>180613.15000000002</v>
      </c>
      <c r="M41" s="44">
        <f>SUM(M39:M40)</f>
        <v>500675.82400000002</v>
      </c>
      <c r="N41" s="40"/>
    </row>
    <row r="42" spans="1:15" x14ac:dyDescent="0.25">
      <c r="A42" s="3"/>
      <c r="B42" s="86" t="s">
        <v>62</v>
      </c>
      <c r="C42" s="3"/>
      <c r="D42" s="3"/>
      <c r="E42" s="3"/>
      <c r="F42" s="87">
        <f>+F37+F30+F27+F18+F41+F11</f>
        <v>11085542.569728961</v>
      </c>
      <c r="G42" s="3"/>
      <c r="H42" s="3"/>
      <c r="I42" s="3"/>
      <c r="J42" s="3"/>
      <c r="K42" s="88">
        <f>K30+K27+K18+K11+K37+K41</f>
        <v>7920777.0090743601</v>
      </c>
      <c r="L42" s="88">
        <f>+L37+L30+L27+L41+L18</f>
        <v>907446.98866091995</v>
      </c>
      <c r="M42" s="88">
        <f>M41+M37+M30+M27+M18+M11</f>
        <v>8828223.9977352805</v>
      </c>
      <c r="N42" s="40"/>
      <c r="O42" s="89"/>
    </row>
    <row r="43" spans="1:15" x14ac:dyDescent="0.25">
      <c r="B43" s="90"/>
      <c r="F43" s="91"/>
    </row>
    <row r="44" spans="1:15" x14ac:dyDescent="0.25">
      <c r="A44" s="92"/>
      <c r="B44" s="335" t="s">
        <v>63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</row>
    <row r="45" spans="1:15" x14ac:dyDescent="0.25">
      <c r="A45" s="328" t="s">
        <v>64</v>
      </c>
      <c r="B45" s="328"/>
      <c r="C45" s="328"/>
      <c r="D45" s="328"/>
      <c r="E45" s="328"/>
      <c r="F45" s="328"/>
      <c r="G45" s="336" t="s">
        <v>16</v>
      </c>
      <c r="H45" s="336"/>
      <c r="I45" s="336"/>
      <c r="J45" s="336"/>
      <c r="K45" s="330" t="s">
        <v>17</v>
      </c>
      <c r="L45" s="330"/>
      <c r="M45" s="330"/>
    </row>
    <row r="46" spans="1:15" x14ac:dyDescent="0.25">
      <c r="A46" s="14" t="s">
        <v>18</v>
      </c>
      <c r="B46" s="14" t="s">
        <v>19</v>
      </c>
      <c r="C46" s="14" t="s">
        <v>65</v>
      </c>
      <c r="D46" s="14" t="s">
        <v>66</v>
      </c>
      <c r="E46" s="14" t="s">
        <v>67</v>
      </c>
      <c r="F46" s="14" t="s">
        <v>23</v>
      </c>
      <c r="G46" s="93" t="s">
        <v>24</v>
      </c>
      <c r="H46" s="93" t="s">
        <v>25</v>
      </c>
      <c r="I46" s="93" t="s">
        <v>26</v>
      </c>
      <c r="J46" s="93" t="s">
        <v>27</v>
      </c>
      <c r="K46" s="19" t="s">
        <v>24</v>
      </c>
      <c r="L46" s="19" t="s">
        <v>25</v>
      </c>
      <c r="M46" s="19" t="s">
        <v>26</v>
      </c>
    </row>
    <row r="47" spans="1:15" ht="24.75" x14ac:dyDescent="0.25">
      <c r="A47" s="94">
        <v>7</v>
      </c>
      <c r="B47" s="95" t="s">
        <v>68</v>
      </c>
      <c r="C47" s="96"/>
      <c r="D47" s="96"/>
      <c r="E47" s="96"/>
      <c r="F47" s="96"/>
      <c r="G47" s="97"/>
      <c r="H47" s="97"/>
      <c r="I47" s="97"/>
      <c r="J47" s="97"/>
      <c r="K47" s="98"/>
      <c r="L47" s="98"/>
      <c r="M47" s="98"/>
    </row>
    <row r="48" spans="1:15" x14ac:dyDescent="0.25">
      <c r="A48" s="33">
        <f>A47+0.01</f>
        <v>7.01</v>
      </c>
      <c r="B48" s="99" t="s">
        <v>69</v>
      </c>
      <c r="C48" s="96" t="s">
        <v>30</v>
      </c>
      <c r="D48" s="100">
        <v>346.63</v>
      </c>
      <c r="E48" s="100">
        <v>6749.65</v>
      </c>
      <c r="F48" s="101">
        <f>D48*E48</f>
        <v>2339631.1794999996</v>
      </c>
      <c r="G48" s="97">
        <v>200</v>
      </c>
      <c r="H48" s="97">
        <v>96</v>
      </c>
      <c r="I48" s="97">
        <f>G48+H48</f>
        <v>296</v>
      </c>
      <c r="J48" s="102">
        <f>(I48/D48)*100</f>
        <v>85.393647405013994</v>
      </c>
      <c r="K48" s="98">
        <f>G48*E48</f>
        <v>1349930</v>
      </c>
      <c r="L48" s="98">
        <f>H48*E48</f>
        <v>647966.39999999991</v>
      </c>
      <c r="M48" s="98">
        <f t="shared" ref="M48:M53" si="13">K48+L48</f>
        <v>1997896.4</v>
      </c>
    </row>
    <row r="49" spans="1:13" x14ac:dyDescent="0.25">
      <c r="A49" s="33">
        <f>A48+0.01</f>
        <v>7.02</v>
      </c>
      <c r="B49" s="54" t="s">
        <v>49</v>
      </c>
      <c r="C49" s="53" t="s">
        <v>65</v>
      </c>
      <c r="D49" s="100">
        <v>1</v>
      </c>
      <c r="E49" s="103">
        <v>42000</v>
      </c>
      <c r="F49" s="101">
        <f>D49*E49</f>
        <v>42000</v>
      </c>
      <c r="G49" s="97"/>
      <c r="H49" s="97">
        <v>1</v>
      </c>
      <c r="I49" s="97">
        <f>G49+H49</f>
        <v>1</v>
      </c>
      <c r="J49" s="102">
        <f>(I49/D49)*100</f>
        <v>100</v>
      </c>
      <c r="K49" s="98"/>
      <c r="L49" s="98">
        <f>H49*E49</f>
        <v>42000</v>
      </c>
      <c r="M49" s="98">
        <f t="shared" si="13"/>
        <v>42000</v>
      </c>
    </row>
    <row r="50" spans="1:13" x14ac:dyDescent="0.25">
      <c r="A50" s="33">
        <f t="shared" ref="A50:A51" si="14">A49+0.01</f>
        <v>7.0299999999999994</v>
      </c>
      <c r="B50" s="34" t="s">
        <v>29</v>
      </c>
      <c r="C50" s="25" t="s">
        <v>30</v>
      </c>
      <c r="D50" s="100">
        <v>346.63</v>
      </c>
      <c r="E50" s="35">
        <v>51.3005</v>
      </c>
      <c r="F50" s="35">
        <f>D50*E50</f>
        <v>17782.292314999999</v>
      </c>
      <c r="G50" s="97"/>
      <c r="H50" s="97">
        <v>346.63</v>
      </c>
      <c r="I50" s="97">
        <f>G50+H50</f>
        <v>346.63</v>
      </c>
      <c r="J50" s="102">
        <f>(I50/D50)*100</f>
        <v>100</v>
      </c>
      <c r="K50" s="98"/>
      <c r="L50" s="98">
        <f>H50*E50</f>
        <v>17782.292314999999</v>
      </c>
      <c r="M50" s="98">
        <f t="shared" si="13"/>
        <v>17782.292314999999</v>
      </c>
    </row>
    <row r="51" spans="1:13" ht="27.75" customHeight="1" x14ac:dyDescent="0.25">
      <c r="A51" s="46">
        <f t="shared" si="14"/>
        <v>7.0399999999999991</v>
      </c>
      <c r="B51" s="95" t="s">
        <v>70</v>
      </c>
      <c r="C51" s="96"/>
      <c r="D51" s="96"/>
      <c r="E51" s="100"/>
      <c r="F51" s="104">
        <f>F48+F49+F50</f>
        <v>2399413.4718149998</v>
      </c>
      <c r="G51" s="97"/>
      <c r="H51" s="97"/>
      <c r="I51" s="97"/>
      <c r="J51" s="102"/>
      <c r="K51" s="105">
        <f>SUM(K48:K48)</f>
        <v>1349930</v>
      </c>
      <c r="L51" s="106">
        <f>SUM(L48:L50)</f>
        <v>707748.69231499988</v>
      </c>
      <c r="M51" s="105">
        <f t="shared" si="13"/>
        <v>2057678.6923149999</v>
      </c>
    </row>
    <row r="52" spans="1:13" x14ac:dyDescent="0.25">
      <c r="A52" s="94">
        <v>8</v>
      </c>
      <c r="B52" s="99" t="s">
        <v>69</v>
      </c>
      <c r="C52" s="53" t="s">
        <v>65</v>
      </c>
      <c r="D52" s="53">
        <v>1046.6300000000001</v>
      </c>
      <c r="E52" s="107">
        <v>1619</v>
      </c>
      <c r="F52" s="26">
        <f>D52*E52</f>
        <v>1694493.9700000002</v>
      </c>
      <c r="G52" s="97">
        <v>900</v>
      </c>
      <c r="H52" s="97">
        <v>146.63</v>
      </c>
      <c r="I52" s="108">
        <f>G52+H52</f>
        <v>1046.6300000000001</v>
      </c>
      <c r="J52" s="102">
        <f>(I52/D52)*100</f>
        <v>100</v>
      </c>
      <c r="K52" s="98">
        <f>G52*E52</f>
        <v>1457100</v>
      </c>
      <c r="L52" s="98">
        <f>H52*E52</f>
        <v>237393.97</v>
      </c>
      <c r="M52" s="98">
        <f t="shared" si="13"/>
        <v>1694493.97</v>
      </c>
    </row>
    <row r="53" spans="1:13" ht="24" x14ac:dyDescent="0.25">
      <c r="A53" s="33"/>
      <c r="B53" s="48" t="s">
        <v>71</v>
      </c>
      <c r="C53" s="53"/>
      <c r="D53" s="53"/>
      <c r="E53" s="107"/>
      <c r="F53" s="109">
        <f>SUM(F52)</f>
        <v>1694493.9700000002</v>
      </c>
      <c r="G53" s="97"/>
      <c r="H53" s="97"/>
      <c r="I53" s="108"/>
      <c r="J53" s="102"/>
      <c r="K53" s="105">
        <f>SUM(K52)</f>
        <v>1457100</v>
      </c>
      <c r="L53" s="105">
        <f>SUM(L52)</f>
        <v>237393.97</v>
      </c>
      <c r="M53" s="105">
        <f t="shared" si="13"/>
        <v>1694493.97</v>
      </c>
    </row>
    <row r="54" spans="1:13" x14ac:dyDescent="0.25">
      <c r="A54" s="94">
        <v>9</v>
      </c>
      <c r="B54" s="110" t="s">
        <v>58</v>
      </c>
      <c r="C54" s="53"/>
      <c r="D54" s="81"/>
      <c r="E54" s="61"/>
      <c r="F54" s="109"/>
      <c r="G54" s="97"/>
      <c r="H54" s="97"/>
      <c r="I54" s="108"/>
      <c r="J54" s="102"/>
      <c r="K54" s="98"/>
      <c r="L54" s="98"/>
      <c r="M54" s="98"/>
    </row>
    <row r="55" spans="1:13" x14ac:dyDescent="0.25">
      <c r="A55" s="33">
        <v>9.01</v>
      </c>
      <c r="B55" s="111" t="s">
        <v>59</v>
      </c>
      <c r="C55" s="53" t="s">
        <v>65</v>
      </c>
      <c r="D55" s="53">
        <v>120</v>
      </c>
      <c r="E55" s="78">
        <v>14405.63</v>
      </c>
      <c r="F55" s="26">
        <f>D55*E55</f>
        <v>1728675.5999999999</v>
      </c>
      <c r="G55" s="97"/>
      <c r="H55" s="97">
        <v>100</v>
      </c>
      <c r="I55" s="108">
        <f>G55+H55</f>
        <v>100</v>
      </c>
      <c r="J55" s="102">
        <f>(I55/D55)*100</f>
        <v>83.333333333333343</v>
      </c>
      <c r="K55" s="98"/>
      <c r="L55" s="98">
        <f>H55*E55</f>
        <v>1440563</v>
      </c>
      <c r="M55" s="98">
        <f>K55+L55</f>
        <v>1440563</v>
      </c>
    </row>
    <row r="56" spans="1:13" ht="24" x14ac:dyDescent="0.25">
      <c r="A56" s="33"/>
      <c r="B56" s="48" t="s">
        <v>72</v>
      </c>
      <c r="C56" s="53"/>
      <c r="D56" s="53"/>
      <c r="E56" s="78"/>
      <c r="F56" s="112">
        <f>F55</f>
        <v>1728675.5999999999</v>
      </c>
      <c r="G56" s="97"/>
      <c r="H56" s="97"/>
      <c r="I56" s="108"/>
      <c r="J56" s="102"/>
      <c r="K56" s="98"/>
      <c r="L56" s="105">
        <f>SUM(L55)</f>
        <v>1440563</v>
      </c>
      <c r="M56" s="105">
        <f>K56+L56</f>
        <v>1440563</v>
      </c>
    </row>
    <row r="57" spans="1:13" ht="24.75" x14ac:dyDescent="0.25">
      <c r="A57" s="94">
        <v>10</v>
      </c>
      <c r="B57" s="95" t="s">
        <v>73</v>
      </c>
      <c r="C57" s="53"/>
      <c r="D57" s="53"/>
      <c r="E57" s="78"/>
      <c r="F57" s="26"/>
      <c r="G57" s="97"/>
      <c r="H57" s="97"/>
      <c r="I57" s="108"/>
      <c r="J57" s="102"/>
      <c r="K57" s="98"/>
      <c r="L57" s="98"/>
      <c r="M57" s="98"/>
    </row>
    <row r="58" spans="1:13" x14ac:dyDescent="0.25">
      <c r="A58" s="46">
        <v>10.01</v>
      </c>
      <c r="B58" s="54" t="s">
        <v>45</v>
      </c>
      <c r="C58" s="25" t="s">
        <v>46</v>
      </c>
      <c r="D58" s="26">
        <v>48</v>
      </c>
      <c r="E58" s="26">
        <v>4397.2</v>
      </c>
      <c r="F58" s="35">
        <f t="shared" ref="F58" si="15">D58*E58</f>
        <v>211065.59999999998</v>
      </c>
      <c r="G58" s="97"/>
      <c r="H58" s="97">
        <v>48</v>
      </c>
      <c r="I58" s="108">
        <f>G58+H58</f>
        <v>48</v>
      </c>
      <c r="J58" s="102">
        <f>(I58/D58)*100</f>
        <v>100</v>
      </c>
      <c r="K58" s="98"/>
      <c r="L58" s="98">
        <f>H58*E58</f>
        <v>211065.59999999998</v>
      </c>
      <c r="M58" s="105">
        <f>K58+L58</f>
        <v>211065.59999999998</v>
      </c>
    </row>
    <row r="59" spans="1:13" x14ac:dyDescent="0.25">
      <c r="A59" s="33"/>
      <c r="B59" s="69" t="s">
        <v>74</v>
      </c>
      <c r="C59" s="25"/>
      <c r="D59" s="26"/>
      <c r="E59" s="26"/>
      <c r="F59" s="49">
        <f>F58</f>
        <v>211065.59999999998</v>
      </c>
      <c r="G59" s="97"/>
      <c r="H59" s="97"/>
      <c r="I59" s="108"/>
      <c r="J59" s="102"/>
      <c r="K59" s="98"/>
      <c r="L59" s="105">
        <f>SUM(L58)</f>
        <v>211065.59999999998</v>
      </c>
      <c r="M59" s="105">
        <f>K59+L59</f>
        <v>211065.59999999998</v>
      </c>
    </row>
    <row r="60" spans="1:13" x14ac:dyDescent="0.25">
      <c r="A60" s="33">
        <v>11</v>
      </c>
      <c r="B60" s="48" t="s">
        <v>75</v>
      </c>
      <c r="C60" s="81"/>
      <c r="D60" s="81"/>
      <c r="E60" s="61"/>
      <c r="F60" s="109"/>
      <c r="G60" s="113"/>
      <c r="H60" s="113"/>
      <c r="I60" s="114"/>
      <c r="J60" s="115"/>
      <c r="K60" s="105"/>
      <c r="L60" s="105"/>
      <c r="M60" s="116"/>
    </row>
    <row r="61" spans="1:13" ht="18.75" customHeight="1" x14ac:dyDescent="0.25">
      <c r="A61" s="46">
        <v>11.01</v>
      </c>
      <c r="B61" s="117" t="s">
        <v>43</v>
      </c>
      <c r="C61" s="53" t="s">
        <v>30</v>
      </c>
      <c r="D61" s="53">
        <v>346.63</v>
      </c>
      <c r="E61" s="58">
        <v>215.68662900000001</v>
      </c>
      <c r="F61" s="26">
        <f>D61*E61</f>
        <v>74763.45621027</v>
      </c>
      <c r="G61" s="113"/>
      <c r="H61" s="108">
        <f>D61</f>
        <v>346.63</v>
      </c>
      <c r="I61" s="108">
        <f>G61+H61</f>
        <v>346.63</v>
      </c>
      <c r="J61" s="102">
        <f>(I61/D61)*100</f>
        <v>100</v>
      </c>
      <c r="K61" s="105"/>
      <c r="L61" s="118">
        <f>H61*E61</f>
        <v>74763.45621027</v>
      </c>
      <c r="M61" s="98">
        <f>K61+L61</f>
        <v>74763.45621027</v>
      </c>
    </row>
    <row r="62" spans="1:13" x14ac:dyDescent="0.25">
      <c r="A62" s="33">
        <v>11.02</v>
      </c>
      <c r="B62" s="54" t="s">
        <v>76</v>
      </c>
      <c r="C62" s="53" t="s">
        <v>77</v>
      </c>
      <c r="D62" s="53">
        <v>667.8</v>
      </c>
      <c r="E62" s="26">
        <v>238.84</v>
      </c>
      <c r="F62" s="26">
        <f>D62*E62</f>
        <v>159497.35199999998</v>
      </c>
      <c r="G62" s="113"/>
      <c r="H62" s="108">
        <f>D62</f>
        <v>667.8</v>
      </c>
      <c r="I62" s="108">
        <f>G62+H62</f>
        <v>667.8</v>
      </c>
      <c r="J62" s="102">
        <f>(I62/D62)*100</f>
        <v>100</v>
      </c>
      <c r="K62" s="105"/>
      <c r="L62" s="118">
        <f>H62*E62</f>
        <v>159497.35199999998</v>
      </c>
      <c r="M62" s="105">
        <f>K62+L62</f>
        <v>159497.35199999998</v>
      </c>
    </row>
    <row r="63" spans="1:13" x14ac:dyDescent="0.25">
      <c r="A63" s="33"/>
      <c r="B63" s="48" t="s">
        <v>78</v>
      </c>
      <c r="C63" s="53"/>
      <c r="D63" s="53"/>
      <c r="E63" s="26"/>
      <c r="F63" s="112">
        <f>SUM(F61:F62)</f>
        <v>234260.80821026998</v>
      </c>
      <c r="G63" s="113"/>
      <c r="H63" s="108"/>
      <c r="I63" s="108"/>
      <c r="J63" s="102"/>
      <c r="K63" s="105"/>
      <c r="L63" s="116">
        <f>SUM(L61:L62)</f>
        <v>234260.80821026998</v>
      </c>
      <c r="M63" s="105">
        <f>K63+L63</f>
        <v>234260.80821026998</v>
      </c>
    </row>
    <row r="64" spans="1:13" x14ac:dyDescent="0.25">
      <c r="A64" s="94">
        <v>12</v>
      </c>
      <c r="B64" s="41" t="s">
        <v>79</v>
      </c>
      <c r="C64" s="53"/>
      <c r="D64" s="81"/>
      <c r="E64" s="61"/>
      <c r="F64" s="109"/>
      <c r="G64" s="113"/>
      <c r="H64" s="113"/>
      <c r="I64" s="114"/>
      <c r="J64" s="115"/>
      <c r="K64" s="105"/>
      <c r="L64" s="116"/>
      <c r="M64" s="105"/>
    </row>
    <row r="65" spans="1:13" x14ac:dyDescent="0.25">
      <c r="A65" s="33">
        <v>12.01</v>
      </c>
      <c r="B65" s="34" t="s">
        <v>80</v>
      </c>
      <c r="C65" s="53" t="s">
        <v>65</v>
      </c>
      <c r="D65" s="53">
        <v>16</v>
      </c>
      <c r="E65" s="26">
        <v>51908.7</v>
      </c>
      <c r="F65" s="26">
        <f>D65*E65</f>
        <v>830539.2</v>
      </c>
      <c r="G65" s="113"/>
      <c r="H65" s="108">
        <v>12</v>
      </c>
      <c r="I65" s="108">
        <f>G65+H65</f>
        <v>12</v>
      </c>
      <c r="J65" s="102">
        <f>(I65/D65)*100</f>
        <v>75</v>
      </c>
      <c r="K65" s="105"/>
      <c r="L65" s="118">
        <f>H65*E65</f>
        <v>622904.39999999991</v>
      </c>
      <c r="M65" s="98">
        <f>K65+L65</f>
        <v>622904.39999999991</v>
      </c>
    </row>
    <row r="66" spans="1:13" x14ac:dyDescent="0.25">
      <c r="A66" s="33">
        <v>12.02</v>
      </c>
      <c r="B66" s="34" t="s">
        <v>81</v>
      </c>
      <c r="C66" s="53" t="s">
        <v>65</v>
      </c>
      <c r="D66" s="53">
        <v>2</v>
      </c>
      <c r="E66" s="26">
        <v>51530</v>
      </c>
      <c r="F66" s="26">
        <f>D66*E66</f>
        <v>103060</v>
      </c>
      <c r="G66" s="113"/>
      <c r="H66" s="108">
        <f>D66</f>
        <v>2</v>
      </c>
      <c r="I66" s="108">
        <f>G66+H66</f>
        <v>2</v>
      </c>
      <c r="J66" s="102">
        <f>(I66/D66)*100</f>
        <v>100</v>
      </c>
      <c r="K66" s="105"/>
      <c r="L66" s="118">
        <f>H66*E66</f>
        <v>103060</v>
      </c>
      <c r="M66" s="98">
        <f t="shared" ref="M66:M71" si="16">K66+L66</f>
        <v>103060</v>
      </c>
    </row>
    <row r="67" spans="1:13" x14ac:dyDescent="0.25">
      <c r="A67" s="33">
        <v>12.03</v>
      </c>
      <c r="B67" s="34" t="s">
        <v>82</v>
      </c>
      <c r="C67" s="53" t="s">
        <v>65</v>
      </c>
      <c r="D67" s="53">
        <v>46</v>
      </c>
      <c r="E67" s="26">
        <v>4554.46</v>
      </c>
      <c r="F67" s="26">
        <f>D67*E67</f>
        <v>209505.16</v>
      </c>
      <c r="G67" s="113"/>
      <c r="H67" s="108">
        <f>D67</f>
        <v>46</v>
      </c>
      <c r="I67" s="108">
        <f>G67+H67</f>
        <v>46</v>
      </c>
      <c r="J67" s="102">
        <f>(I67/D67)*100</f>
        <v>100</v>
      </c>
      <c r="K67" s="105"/>
      <c r="L67" s="118">
        <f>H67*E67</f>
        <v>209505.16</v>
      </c>
      <c r="M67" s="98">
        <f t="shared" si="16"/>
        <v>209505.16</v>
      </c>
    </row>
    <row r="68" spans="1:13" x14ac:dyDescent="0.25">
      <c r="A68" s="33"/>
      <c r="B68" s="41" t="s">
        <v>54</v>
      </c>
      <c r="C68" s="53"/>
      <c r="D68" s="81"/>
      <c r="E68" s="61"/>
      <c r="F68" s="109">
        <f>SUM(F65:F66)</f>
        <v>933599.2</v>
      </c>
      <c r="G68" s="113"/>
      <c r="H68" s="108"/>
      <c r="I68" s="108"/>
      <c r="J68" s="102"/>
      <c r="K68" s="105"/>
      <c r="L68" s="116">
        <f>SUM(L65:L67)</f>
        <v>935469.55999999994</v>
      </c>
      <c r="M68" s="116">
        <f t="shared" si="16"/>
        <v>935469.55999999994</v>
      </c>
    </row>
    <row r="69" spans="1:13" x14ac:dyDescent="0.25">
      <c r="A69" s="33">
        <v>13</v>
      </c>
      <c r="B69" s="110" t="s">
        <v>58</v>
      </c>
      <c r="C69" s="53"/>
      <c r="D69" s="81"/>
      <c r="E69" s="61"/>
      <c r="F69" s="109"/>
      <c r="G69" s="113"/>
      <c r="H69" s="108"/>
      <c r="I69" s="108"/>
      <c r="J69" s="102"/>
      <c r="K69" s="105"/>
      <c r="L69" s="116"/>
      <c r="M69" s="116"/>
    </row>
    <row r="70" spans="1:13" x14ac:dyDescent="0.25">
      <c r="A70" s="33">
        <v>13.01</v>
      </c>
      <c r="B70" s="111" t="s">
        <v>59</v>
      </c>
      <c r="C70" s="53" t="s">
        <v>65</v>
      </c>
      <c r="D70" s="53">
        <v>28</v>
      </c>
      <c r="E70" s="78">
        <v>3411.9504000000002</v>
      </c>
      <c r="F70" s="26">
        <f>D70*E70</f>
        <v>95534.611199999999</v>
      </c>
      <c r="G70" s="113"/>
      <c r="H70" s="108">
        <f t="shared" ref="H70" si="17">D70</f>
        <v>28</v>
      </c>
      <c r="I70" s="108">
        <f t="shared" ref="I70" si="18">G70+H70</f>
        <v>28</v>
      </c>
      <c r="J70" s="102">
        <f t="shared" ref="J70" si="19">(I70/D70)*100</f>
        <v>100</v>
      </c>
      <c r="K70" s="105"/>
      <c r="L70" s="118">
        <f>H70*E70</f>
        <v>95534.611199999999</v>
      </c>
      <c r="M70" s="98">
        <f t="shared" si="16"/>
        <v>95534.611199999999</v>
      </c>
    </row>
    <row r="71" spans="1:13" x14ac:dyDescent="0.25">
      <c r="A71" s="33"/>
      <c r="B71" s="69" t="s">
        <v>61</v>
      </c>
      <c r="C71" s="53"/>
      <c r="D71" s="81"/>
      <c r="E71" s="61"/>
      <c r="F71" s="109">
        <f>SUM(F70)</f>
        <v>95534.611199999999</v>
      </c>
      <c r="G71" s="113"/>
      <c r="H71" s="108"/>
      <c r="I71" s="108"/>
      <c r="J71" s="102"/>
      <c r="K71" s="105"/>
      <c r="L71" s="116">
        <f>SUM(L70)</f>
        <v>95534.611199999999</v>
      </c>
      <c r="M71" s="105">
        <f t="shared" si="16"/>
        <v>95534.611199999999</v>
      </c>
    </row>
    <row r="72" spans="1:13" x14ac:dyDescent="0.25">
      <c r="A72" s="33">
        <v>14</v>
      </c>
      <c r="B72" s="41" t="s">
        <v>83</v>
      </c>
      <c r="C72" s="53"/>
      <c r="D72" s="81"/>
      <c r="E72" s="61"/>
      <c r="F72" s="109"/>
      <c r="G72" s="113"/>
      <c r="H72" s="113"/>
      <c r="I72" s="108"/>
      <c r="J72" s="102"/>
      <c r="K72" s="105"/>
      <c r="L72" s="116"/>
      <c r="M72" s="116"/>
    </row>
    <row r="73" spans="1:13" x14ac:dyDescent="0.25">
      <c r="A73" s="33">
        <v>14.01</v>
      </c>
      <c r="B73" s="34" t="s">
        <v>84</v>
      </c>
      <c r="C73" s="53" t="s">
        <v>34</v>
      </c>
      <c r="D73" s="53">
        <v>1.68</v>
      </c>
      <c r="E73" s="78">
        <v>10431.5</v>
      </c>
      <c r="F73" s="26">
        <f>D73*E73</f>
        <v>17524.919999999998</v>
      </c>
      <c r="G73" s="113"/>
      <c r="H73" s="108">
        <f>D73</f>
        <v>1.68</v>
      </c>
      <c r="I73" s="108">
        <f t="shared" ref="I73" si="20">G73+H73</f>
        <v>1.68</v>
      </c>
      <c r="J73" s="102">
        <f t="shared" ref="J73" si="21">(I73/D73)*100</f>
        <v>100</v>
      </c>
      <c r="K73" s="105"/>
      <c r="L73" s="118">
        <f>H73*E73</f>
        <v>17524.919999999998</v>
      </c>
      <c r="M73" s="98">
        <f t="shared" ref="M73:M74" si="22">K73+L73</f>
        <v>17524.919999999998</v>
      </c>
    </row>
    <row r="74" spans="1:13" x14ac:dyDescent="0.25">
      <c r="A74" s="33"/>
      <c r="B74" s="41" t="s">
        <v>85</v>
      </c>
      <c r="C74" s="53"/>
      <c r="D74" s="81"/>
      <c r="E74" s="61"/>
      <c r="F74" s="109">
        <f>F73</f>
        <v>17524.919999999998</v>
      </c>
      <c r="G74" s="113"/>
      <c r="H74" s="113"/>
      <c r="I74" s="114"/>
      <c r="J74" s="115"/>
      <c r="K74" s="105"/>
      <c r="L74" s="116">
        <f>SUM(L73)</f>
        <v>17524.919999999998</v>
      </c>
      <c r="M74" s="105">
        <f t="shared" si="22"/>
        <v>17524.919999999998</v>
      </c>
    </row>
    <row r="75" spans="1:13" x14ac:dyDescent="0.25">
      <c r="A75" s="33">
        <v>15</v>
      </c>
      <c r="B75" s="41" t="s">
        <v>86</v>
      </c>
      <c r="C75" s="53"/>
      <c r="D75" s="81"/>
      <c r="E75" s="61"/>
      <c r="F75" s="109"/>
      <c r="G75" s="113"/>
      <c r="H75" s="113"/>
      <c r="I75" s="108"/>
      <c r="J75" s="102"/>
      <c r="K75" s="105"/>
      <c r="L75" s="116"/>
      <c r="M75" s="116"/>
    </row>
    <row r="76" spans="1:13" x14ac:dyDescent="0.25">
      <c r="A76" s="33">
        <v>15.01</v>
      </c>
      <c r="B76" s="34" t="s">
        <v>87</v>
      </c>
      <c r="C76" s="53" t="s">
        <v>65</v>
      </c>
      <c r="D76" s="53">
        <v>4</v>
      </c>
      <c r="E76" s="78">
        <v>3200</v>
      </c>
      <c r="F76" s="26">
        <f>D76*E76</f>
        <v>12800</v>
      </c>
      <c r="G76" s="113"/>
      <c r="H76" s="108">
        <f>D76</f>
        <v>4</v>
      </c>
      <c r="I76" s="108">
        <f>G76+H76</f>
        <v>4</v>
      </c>
      <c r="J76" s="102">
        <f t="shared" ref="J76:J78" si="23">(I76/D76)*100</f>
        <v>100</v>
      </c>
      <c r="K76" s="105"/>
      <c r="L76" s="118">
        <f>H76*E76</f>
        <v>12800</v>
      </c>
      <c r="M76" s="98">
        <f t="shared" ref="M76:M78" si="24">K76+L76</f>
        <v>12800</v>
      </c>
    </row>
    <row r="77" spans="1:13" x14ac:dyDescent="0.25">
      <c r="A77" s="33">
        <v>15.02</v>
      </c>
      <c r="B77" s="34" t="s">
        <v>88</v>
      </c>
      <c r="C77" s="53" t="s">
        <v>48</v>
      </c>
      <c r="D77" s="53">
        <v>1</v>
      </c>
      <c r="E77" s="78">
        <v>20000</v>
      </c>
      <c r="F77" s="26">
        <f>D77*E77</f>
        <v>20000</v>
      </c>
      <c r="G77" s="113"/>
      <c r="H77" s="108">
        <f>D77</f>
        <v>1</v>
      </c>
      <c r="I77" s="108">
        <f>G77+H77</f>
        <v>1</v>
      </c>
      <c r="J77" s="102">
        <f t="shared" si="23"/>
        <v>100</v>
      </c>
      <c r="K77" s="105"/>
      <c r="L77" s="118">
        <f>H77*E77</f>
        <v>20000</v>
      </c>
      <c r="M77" s="98">
        <f t="shared" si="24"/>
        <v>20000</v>
      </c>
    </row>
    <row r="78" spans="1:13" x14ac:dyDescent="0.25">
      <c r="A78" s="33">
        <v>15.03</v>
      </c>
      <c r="B78" s="34" t="s">
        <v>89</v>
      </c>
      <c r="C78" s="53" t="s">
        <v>65</v>
      </c>
      <c r="D78" s="53">
        <v>1</v>
      </c>
      <c r="E78" s="78">
        <v>15000</v>
      </c>
      <c r="F78" s="26">
        <f>D78*E78</f>
        <v>15000</v>
      </c>
      <c r="G78" s="113"/>
      <c r="H78" s="108">
        <f>D78</f>
        <v>1</v>
      </c>
      <c r="I78" s="108">
        <f>G78+H78</f>
        <v>1</v>
      </c>
      <c r="J78" s="102">
        <f t="shared" si="23"/>
        <v>100</v>
      </c>
      <c r="K78" s="105"/>
      <c r="L78" s="118">
        <f>H78*E78</f>
        <v>15000</v>
      </c>
      <c r="M78" s="98">
        <f t="shared" si="24"/>
        <v>15000</v>
      </c>
    </row>
    <row r="79" spans="1:13" x14ac:dyDescent="0.25">
      <c r="A79" s="33"/>
      <c r="B79" s="41" t="s">
        <v>90</v>
      </c>
      <c r="C79" s="53"/>
      <c r="D79" s="53"/>
      <c r="E79" s="78"/>
      <c r="F79" s="61">
        <f>SUM(F76:F78)</f>
        <v>47800</v>
      </c>
      <c r="G79" s="113"/>
      <c r="H79" s="108"/>
      <c r="I79" s="108"/>
      <c r="J79" s="102"/>
      <c r="K79" s="105"/>
      <c r="L79" s="116">
        <f>SUM(L76:L78)</f>
        <v>47800</v>
      </c>
      <c r="M79" s="105">
        <f>SUM(M76:M78)</f>
        <v>47800</v>
      </c>
    </row>
    <row r="80" spans="1:13" x14ac:dyDescent="0.25">
      <c r="B80" s="86" t="s">
        <v>91</v>
      </c>
      <c r="C80" s="119"/>
      <c r="D80" s="119"/>
      <c r="E80" s="119"/>
      <c r="F80" s="120">
        <f>F51+F53+F56+F59+F63+F68+F71+F74+F79</f>
        <v>7362368.1812252691</v>
      </c>
      <c r="G80" s="121"/>
      <c r="H80" s="121"/>
      <c r="I80" s="121"/>
      <c r="J80" s="121"/>
      <c r="K80" s="120">
        <f>K48+K53</f>
        <v>2807030</v>
      </c>
      <c r="L80" s="120">
        <f>L74+L71+L68+L63+L56+L53+L51+L79+L59</f>
        <v>3927361.1617252701</v>
      </c>
      <c r="M80" s="120">
        <f>K80+L80</f>
        <v>6734391.1617252696</v>
      </c>
    </row>
    <row r="81" spans="1:14" x14ac:dyDescent="0.2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</row>
    <row r="82" spans="1:14" x14ac:dyDescent="0.25">
      <c r="B82" s="119"/>
      <c r="C82" s="119"/>
      <c r="D82" s="3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4" x14ac:dyDescent="0.25">
      <c r="A83" s="337" t="s">
        <v>92</v>
      </c>
      <c r="B83" s="337"/>
      <c r="C83" s="337"/>
      <c r="D83" s="337"/>
      <c r="E83" s="337"/>
      <c r="F83" s="337"/>
      <c r="G83" s="337"/>
      <c r="H83" s="337"/>
      <c r="I83" s="337"/>
      <c r="J83" s="337"/>
      <c r="K83" s="122"/>
      <c r="L83" s="122"/>
      <c r="M83" s="122"/>
      <c r="N83" s="122"/>
    </row>
    <row r="84" spans="1:14" x14ac:dyDescent="0.25">
      <c r="A84" s="328" t="s">
        <v>64</v>
      </c>
      <c r="B84" s="328"/>
      <c r="C84" s="328"/>
      <c r="D84" s="328"/>
      <c r="E84" s="328"/>
      <c r="F84" s="328"/>
      <c r="G84" s="329" t="s">
        <v>16</v>
      </c>
      <c r="H84" s="329"/>
      <c r="I84" s="329"/>
      <c r="J84" s="329"/>
      <c r="K84" s="330" t="s">
        <v>17</v>
      </c>
      <c r="L84" s="330"/>
      <c r="M84" s="330"/>
    </row>
    <row r="85" spans="1:14" x14ac:dyDescent="0.25">
      <c r="A85" s="123" t="s">
        <v>18</v>
      </c>
      <c r="B85" s="14" t="s">
        <v>19</v>
      </c>
      <c r="C85" s="14" t="s">
        <v>65</v>
      </c>
      <c r="D85" s="14" t="s">
        <v>66</v>
      </c>
      <c r="E85" s="14" t="s">
        <v>67</v>
      </c>
      <c r="F85" s="14" t="s">
        <v>23</v>
      </c>
      <c r="G85" s="18" t="s">
        <v>24</v>
      </c>
      <c r="H85" s="18" t="s">
        <v>25</v>
      </c>
      <c r="I85" s="18" t="s">
        <v>26</v>
      </c>
      <c r="J85" s="18" t="s">
        <v>27</v>
      </c>
      <c r="K85" s="19" t="s">
        <v>24</v>
      </c>
      <c r="L85" s="19" t="s">
        <v>25</v>
      </c>
      <c r="M85" s="19" t="s">
        <v>26</v>
      </c>
    </row>
    <row r="86" spans="1:14" x14ac:dyDescent="0.25">
      <c r="A86" s="94">
        <v>9</v>
      </c>
      <c r="B86" s="124" t="s">
        <v>29</v>
      </c>
      <c r="C86" s="125" t="s">
        <v>30</v>
      </c>
      <c r="D86" s="126">
        <v>135.47999999999999</v>
      </c>
      <c r="E86" s="127">
        <v>51.3005</v>
      </c>
      <c r="F86" s="127">
        <f>D86*E86</f>
        <v>6950.1917399999993</v>
      </c>
      <c r="G86" s="128"/>
      <c r="H86" s="128">
        <v>95</v>
      </c>
      <c r="I86" s="128">
        <f>G86+H86</f>
        <v>95</v>
      </c>
      <c r="J86" s="129">
        <f>(I86/D86)*100</f>
        <v>70.121051077649838</v>
      </c>
      <c r="K86" s="130"/>
      <c r="L86" s="98">
        <f>H86*E86</f>
        <v>4873.5474999999997</v>
      </c>
      <c r="M86" s="98">
        <f>K86+L86</f>
        <v>4873.5474999999997</v>
      </c>
    </row>
    <row r="87" spans="1:14" x14ac:dyDescent="0.25">
      <c r="A87" s="33">
        <v>9.01</v>
      </c>
      <c r="B87" s="131" t="s">
        <v>41</v>
      </c>
      <c r="C87" s="125" t="s">
        <v>30</v>
      </c>
      <c r="D87" s="126">
        <v>135.47999999999999</v>
      </c>
      <c r="E87" s="132">
        <v>8368.65</v>
      </c>
      <c r="F87" s="133">
        <f>D87*E87</f>
        <v>1133784.7019999998</v>
      </c>
      <c r="G87" s="128"/>
      <c r="H87" s="128">
        <v>95</v>
      </c>
      <c r="I87" s="128">
        <f>G87+H87</f>
        <v>95</v>
      </c>
      <c r="J87" s="129">
        <f>(I87/D87)*100</f>
        <v>70.121051077649838</v>
      </c>
      <c r="K87" s="130"/>
      <c r="L87" s="98">
        <f>H87*E87</f>
        <v>795021.75</v>
      </c>
      <c r="M87" s="98">
        <f>K87+L87</f>
        <v>795021.75</v>
      </c>
    </row>
    <row r="88" spans="1:14" x14ac:dyDescent="0.25">
      <c r="A88" s="33">
        <v>9.02</v>
      </c>
      <c r="B88" s="131" t="s">
        <v>43</v>
      </c>
      <c r="C88" s="125" t="s">
        <v>30</v>
      </c>
      <c r="D88" s="126">
        <v>135.47999999999999</v>
      </c>
      <c r="E88" s="134">
        <v>215.68662900000001</v>
      </c>
      <c r="F88" s="127">
        <f t="shared" ref="F88:F89" si="25">D88*E88</f>
        <v>29221.22449692</v>
      </c>
      <c r="G88" s="128"/>
      <c r="H88" s="128">
        <v>95</v>
      </c>
      <c r="I88" s="128">
        <f t="shared" ref="I88:I93" si="26">G88+H88</f>
        <v>95</v>
      </c>
      <c r="J88" s="129">
        <f t="shared" ref="J88:J93" si="27">(I88/D88)*100</f>
        <v>70.121051077649838</v>
      </c>
      <c r="K88" s="130"/>
      <c r="L88" s="98">
        <f t="shared" ref="L88:L89" si="28">H88*E88</f>
        <v>20490.229755</v>
      </c>
      <c r="M88" s="98">
        <f t="shared" ref="M88:M89" si="29">K88+L88</f>
        <v>20490.229755</v>
      </c>
    </row>
    <row r="89" spans="1:14" x14ac:dyDescent="0.25">
      <c r="A89" s="33">
        <v>9.0299999999999994</v>
      </c>
      <c r="B89" s="54" t="s">
        <v>76</v>
      </c>
      <c r="C89" s="125" t="s">
        <v>77</v>
      </c>
      <c r="D89" s="135">
        <v>85.08</v>
      </c>
      <c r="E89" s="134">
        <v>238.84</v>
      </c>
      <c r="F89" s="127">
        <f t="shared" si="25"/>
        <v>20320.5072</v>
      </c>
      <c r="G89" s="128"/>
      <c r="H89" s="128">
        <v>75</v>
      </c>
      <c r="I89" s="128">
        <f t="shared" si="26"/>
        <v>75</v>
      </c>
      <c r="J89" s="129">
        <f t="shared" si="27"/>
        <v>88.152327221438654</v>
      </c>
      <c r="K89" s="130"/>
      <c r="L89" s="98">
        <f t="shared" si="28"/>
        <v>17913</v>
      </c>
      <c r="M89" s="98">
        <f t="shared" si="29"/>
        <v>17913</v>
      </c>
    </row>
    <row r="90" spans="1:14" x14ac:dyDescent="0.25">
      <c r="A90" s="33"/>
      <c r="B90" s="136" t="s">
        <v>93</v>
      </c>
      <c r="C90" s="125"/>
      <c r="D90" s="135"/>
      <c r="E90" s="26"/>
      <c r="F90" s="137">
        <f>SUM(F86:F89)</f>
        <v>1190276.6254369197</v>
      </c>
      <c r="G90" s="128"/>
      <c r="H90" s="128"/>
      <c r="I90" s="128"/>
      <c r="J90" s="129"/>
      <c r="K90" s="130"/>
      <c r="L90" s="44">
        <f>SUM(L86:L89)</f>
        <v>838298.52725499996</v>
      </c>
      <c r="M90" s="44">
        <f ca="1">SUM(M86:M90)</f>
        <v>1190276.6254369197</v>
      </c>
    </row>
    <row r="91" spans="1:14" x14ac:dyDescent="0.25">
      <c r="A91" s="94">
        <v>10</v>
      </c>
      <c r="B91" s="138" t="s">
        <v>58</v>
      </c>
      <c r="C91" s="139"/>
      <c r="D91" s="126"/>
      <c r="E91" s="140"/>
      <c r="F91" s="141"/>
      <c r="G91" s="142"/>
      <c r="H91" s="128"/>
      <c r="I91" s="128"/>
      <c r="J91" s="129"/>
      <c r="K91" s="143"/>
      <c r="L91" s="116"/>
      <c r="M91" s="116"/>
    </row>
    <row r="92" spans="1:14" x14ac:dyDescent="0.25">
      <c r="A92" s="33">
        <v>10.01</v>
      </c>
      <c r="B92" s="131" t="s">
        <v>59</v>
      </c>
      <c r="C92" s="53" t="s">
        <v>65</v>
      </c>
      <c r="D92" s="126">
        <v>17</v>
      </c>
      <c r="E92" s="144">
        <v>3411.9504000000002</v>
      </c>
      <c r="F92" s="144">
        <f>D92*E92</f>
        <v>58003.156800000004</v>
      </c>
      <c r="G92" s="142"/>
      <c r="H92" s="128">
        <f t="shared" ref="H92:H93" si="30">D92</f>
        <v>17</v>
      </c>
      <c r="I92" s="128">
        <f t="shared" si="26"/>
        <v>17</v>
      </c>
      <c r="J92" s="129">
        <f t="shared" si="27"/>
        <v>100</v>
      </c>
      <c r="K92" s="143"/>
      <c r="L92" s="145">
        <f>H92*E92</f>
        <v>58003.156800000004</v>
      </c>
      <c r="M92" s="146">
        <f>K92+L92</f>
        <v>58003.156800000004</v>
      </c>
    </row>
    <row r="93" spans="1:14" x14ac:dyDescent="0.25">
      <c r="A93" s="33">
        <v>10.02</v>
      </c>
      <c r="B93" s="131" t="s">
        <v>94</v>
      </c>
      <c r="C93" s="53" t="s">
        <v>65</v>
      </c>
      <c r="D93" s="126">
        <v>17</v>
      </c>
      <c r="E93" s="144">
        <v>275</v>
      </c>
      <c r="F93" s="144">
        <f>D93*E93</f>
        <v>4675</v>
      </c>
      <c r="G93" s="142"/>
      <c r="H93" s="128">
        <f t="shared" si="30"/>
        <v>17</v>
      </c>
      <c r="I93" s="128">
        <f t="shared" si="26"/>
        <v>17</v>
      </c>
      <c r="J93" s="129">
        <f t="shared" si="27"/>
        <v>100</v>
      </c>
      <c r="K93" s="143"/>
      <c r="L93" s="145">
        <f>H93*E93</f>
        <v>4675</v>
      </c>
      <c r="M93" s="146">
        <f>K93+L93</f>
        <v>4675</v>
      </c>
    </row>
    <row r="94" spans="1:14" x14ac:dyDescent="0.25">
      <c r="A94" s="33">
        <v>10.029999999999999</v>
      </c>
      <c r="B94" s="69" t="s">
        <v>61</v>
      </c>
      <c r="C94" s="139"/>
      <c r="D94" s="126"/>
      <c r="E94" s="144"/>
      <c r="F94" s="137">
        <f>SUM(F92:F93)</f>
        <v>62678.156800000004</v>
      </c>
      <c r="G94" s="142"/>
      <c r="H94" s="128"/>
      <c r="I94" s="128"/>
      <c r="J94" s="129"/>
      <c r="K94" s="143"/>
      <c r="L94" s="147">
        <f>SUM(L92:L93)</f>
        <v>62678.156800000004</v>
      </c>
      <c r="M94" s="147">
        <f>SUM(M92:M93)</f>
        <v>62678.156800000004</v>
      </c>
    </row>
    <row r="95" spans="1:14" x14ac:dyDescent="0.25">
      <c r="A95" s="94">
        <v>11</v>
      </c>
      <c r="B95" s="41" t="s">
        <v>83</v>
      </c>
      <c r="C95" s="53"/>
      <c r="D95" s="81"/>
      <c r="E95" s="61"/>
      <c r="F95" s="109"/>
      <c r="G95" s="142"/>
      <c r="H95" s="128"/>
      <c r="I95" s="128"/>
      <c r="J95" s="129"/>
      <c r="K95" s="143"/>
      <c r="L95" s="147"/>
      <c r="M95" s="147"/>
    </row>
    <row r="96" spans="1:14" x14ac:dyDescent="0.25">
      <c r="A96" s="46">
        <v>11.01</v>
      </c>
      <c r="B96" s="34" t="s">
        <v>95</v>
      </c>
      <c r="C96" s="53" t="s">
        <v>30</v>
      </c>
      <c r="D96" s="53">
        <v>77.5</v>
      </c>
      <c r="E96" s="26">
        <v>1047</v>
      </c>
      <c r="F96" s="144">
        <f>D96*E96</f>
        <v>81142.5</v>
      </c>
      <c r="G96" s="142"/>
      <c r="H96" s="128">
        <f t="shared" ref="H96:H97" si="31">D96</f>
        <v>77.5</v>
      </c>
      <c r="I96" s="128">
        <f t="shared" ref="I96:I102" si="32">G96+H96</f>
        <v>77.5</v>
      </c>
      <c r="J96" s="129">
        <f t="shared" ref="J96:J102" si="33">(I96/D96)*100</f>
        <v>100</v>
      </c>
      <c r="K96" s="143"/>
      <c r="L96" s="98">
        <f t="shared" ref="L96:L97" si="34">H96*E96</f>
        <v>81142.5</v>
      </c>
      <c r="M96" s="146">
        <f>K96+L96</f>
        <v>81142.5</v>
      </c>
    </row>
    <row r="97" spans="1:14" x14ac:dyDescent="0.25">
      <c r="A97" s="33">
        <v>11.02</v>
      </c>
      <c r="B97" s="34" t="s">
        <v>96</v>
      </c>
      <c r="C97" s="53" t="s">
        <v>34</v>
      </c>
      <c r="D97" s="53">
        <v>3.36</v>
      </c>
      <c r="E97" s="78">
        <v>10431.5</v>
      </c>
      <c r="F97" s="26">
        <f>D97*E97</f>
        <v>35049.839999999997</v>
      </c>
      <c r="G97" s="142"/>
      <c r="H97" s="128">
        <f t="shared" si="31"/>
        <v>3.36</v>
      </c>
      <c r="I97" s="128">
        <f t="shared" si="32"/>
        <v>3.36</v>
      </c>
      <c r="J97" s="129">
        <f t="shared" si="33"/>
        <v>100</v>
      </c>
      <c r="K97" s="143"/>
      <c r="L97" s="98">
        <f t="shared" si="34"/>
        <v>35049.839999999997</v>
      </c>
      <c r="M97" s="146">
        <f>K97+L97</f>
        <v>35049.839999999997</v>
      </c>
    </row>
    <row r="98" spans="1:14" x14ac:dyDescent="0.25">
      <c r="A98" s="33"/>
      <c r="B98" s="69" t="s">
        <v>85</v>
      </c>
      <c r="C98" s="53"/>
      <c r="D98" s="53"/>
      <c r="E98" s="78"/>
      <c r="F98" s="112">
        <f>SUM(F96:F97)</f>
        <v>116192.34</v>
      </c>
      <c r="G98" s="142"/>
      <c r="H98" s="128"/>
      <c r="I98" s="128"/>
      <c r="J98" s="129"/>
      <c r="K98" s="143"/>
      <c r="L98" s="147">
        <f>SUM(L96:L97)</f>
        <v>116192.34</v>
      </c>
      <c r="M98" s="147">
        <f>K98+L98</f>
        <v>116192.34</v>
      </c>
    </row>
    <row r="99" spans="1:14" x14ac:dyDescent="0.25">
      <c r="A99" s="94">
        <v>12</v>
      </c>
      <c r="B99" s="41" t="s">
        <v>79</v>
      </c>
      <c r="C99" s="139"/>
      <c r="D99" s="126"/>
      <c r="E99" s="144"/>
      <c r="F99" s="144"/>
      <c r="G99" s="142"/>
      <c r="H99" s="128"/>
      <c r="I99" s="128"/>
      <c r="J99" s="129"/>
      <c r="K99" s="143"/>
      <c r="L99" s="147"/>
      <c r="M99" s="147"/>
    </row>
    <row r="100" spans="1:14" x14ac:dyDescent="0.25">
      <c r="A100" s="33">
        <v>12.01</v>
      </c>
      <c r="B100" s="34" t="s">
        <v>97</v>
      </c>
      <c r="C100" s="53" t="s">
        <v>65</v>
      </c>
      <c r="D100" s="126">
        <v>1</v>
      </c>
      <c r="E100" s="148">
        <v>78245.23</v>
      </c>
      <c r="F100" s="26">
        <f>D100*E100</f>
        <v>78245.23</v>
      </c>
      <c r="G100" s="142"/>
      <c r="H100" s="128">
        <f t="shared" ref="H100:H102" si="35">D100</f>
        <v>1</v>
      </c>
      <c r="I100" s="128">
        <f t="shared" si="32"/>
        <v>1</v>
      </c>
      <c r="J100" s="129">
        <f t="shared" si="33"/>
        <v>100</v>
      </c>
      <c r="K100" s="143"/>
      <c r="L100" s="98">
        <f t="shared" ref="L100:L102" si="36">H100*E100</f>
        <v>78245.23</v>
      </c>
      <c r="M100" s="146">
        <f>K100+L100</f>
        <v>78245.23</v>
      </c>
    </row>
    <row r="101" spans="1:14" x14ac:dyDescent="0.25">
      <c r="A101" s="33">
        <v>12.02</v>
      </c>
      <c r="B101" s="131" t="s">
        <v>98</v>
      </c>
      <c r="C101" s="139" t="s">
        <v>77</v>
      </c>
      <c r="D101" s="126">
        <v>20</v>
      </c>
      <c r="E101" s="144">
        <v>1960</v>
      </c>
      <c r="F101" s="26">
        <f>D101*E101</f>
        <v>39200</v>
      </c>
      <c r="G101" s="142"/>
      <c r="H101" s="128">
        <f t="shared" si="35"/>
        <v>20</v>
      </c>
      <c r="I101" s="128">
        <f t="shared" si="32"/>
        <v>20</v>
      </c>
      <c r="J101" s="129">
        <f t="shared" si="33"/>
        <v>100</v>
      </c>
      <c r="K101" s="143"/>
      <c r="L101" s="98">
        <f t="shared" si="36"/>
        <v>39200</v>
      </c>
      <c r="M101" s="146">
        <f t="shared" ref="M101:M103" si="37">K101+L101</f>
        <v>39200</v>
      </c>
    </row>
    <row r="102" spans="1:14" x14ac:dyDescent="0.25">
      <c r="A102" s="33">
        <v>12.03</v>
      </c>
      <c r="B102" s="149" t="s">
        <v>99</v>
      </c>
      <c r="C102" s="53" t="s">
        <v>34</v>
      </c>
      <c r="D102" s="53">
        <v>5.31</v>
      </c>
      <c r="E102" s="148">
        <v>7265.25</v>
      </c>
      <c r="F102" s="26">
        <f>D102*E102</f>
        <v>38578.477499999994</v>
      </c>
      <c r="G102" s="142"/>
      <c r="H102" s="128">
        <f t="shared" si="35"/>
        <v>5.31</v>
      </c>
      <c r="I102" s="128">
        <f t="shared" si="32"/>
        <v>5.31</v>
      </c>
      <c r="J102" s="129">
        <f t="shared" si="33"/>
        <v>100</v>
      </c>
      <c r="K102" s="143"/>
      <c r="L102" s="98">
        <f t="shared" si="36"/>
        <v>38578.477499999994</v>
      </c>
      <c r="M102" s="146">
        <f t="shared" si="37"/>
        <v>38578.477499999994</v>
      </c>
    </row>
    <row r="103" spans="1:14" x14ac:dyDescent="0.25">
      <c r="A103" s="33"/>
      <c r="B103" s="150" t="s">
        <v>100</v>
      </c>
      <c r="C103" s="151"/>
      <c r="D103" s="53"/>
      <c r="E103" s="148"/>
      <c r="F103" s="112">
        <f>SUM(F100:F102)</f>
        <v>156023.70749999999</v>
      </c>
      <c r="G103" s="142"/>
      <c r="H103" s="128"/>
      <c r="I103" s="128"/>
      <c r="J103" s="129"/>
      <c r="K103" s="143"/>
      <c r="L103" s="147">
        <f>SUM(L100:L102)</f>
        <v>156023.70749999999</v>
      </c>
      <c r="M103" s="147">
        <f t="shared" si="37"/>
        <v>156023.70749999999</v>
      </c>
    </row>
    <row r="104" spans="1:14" x14ac:dyDescent="0.25">
      <c r="L104" s="87">
        <f>L90+L94+L98+L103</f>
        <v>1173192.7315549999</v>
      </c>
      <c r="M104" s="87">
        <f>L104+K104</f>
        <v>1173192.7315549999</v>
      </c>
    </row>
    <row r="105" spans="1:14" x14ac:dyDescent="0.25">
      <c r="B105" s="152" t="s">
        <v>101</v>
      </c>
      <c r="F105" s="87">
        <f>F103+F98+F94+F90+F80</f>
        <v>8887539.0109621882</v>
      </c>
      <c r="G105" s="153"/>
      <c r="H105" s="153"/>
      <c r="I105" s="153"/>
      <c r="J105" s="153"/>
      <c r="K105" s="87">
        <f>K80</f>
        <v>2807030</v>
      </c>
      <c r="L105" s="87">
        <f>L80+L104</f>
        <v>5100553.8932802696</v>
      </c>
      <c r="M105" s="87">
        <f>K105+L105</f>
        <v>7907583.8932802696</v>
      </c>
    </row>
    <row r="106" spans="1:14" x14ac:dyDescent="0.25">
      <c r="B106" s="152" t="s">
        <v>62</v>
      </c>
      <c r="F106" s="87">
        <f>F42</f>
        <v>11085542.569728961</v>
      </c>
      <c r="G106" s="153"/>
      <c r="H106" s="153"/>
      <c r="I106" s="153"/>
      <c r="J106" s="153"/>
      <c r="K106" s="87">
        <f>K42</f>
        <v>7920777.0090743601</v>
      </c>
      <c r="L106" s="87">
        <f>L42</f>
        <v>907446.98866091995</v>
      </c>
      <c r="M106" s="87">
        <f>K106+L106</f>
        <v>8828223.9977352805</v>
      </c>
    </row>
    <row r="107" spans="1:14" x14ac:dyDescent="0.25">
      <c r="B107" s="152" t="s">
        <v>102</v>
      </c>
      <c r="F107" s="153"/>
      <c r="G107" s="153"/>
      <c r="H107" s="153"/>
      <c r="I107" s="153"/>
      <c r="J107" s="153"/>
      <c r="K107" s="87">
        <f>K105+K106</f>
        <v>10727807.00907436</v>
      </c>
      <c r="L107" s="87">
        <f>L105+L106</f>
        <v>6008000.88194119</v>
      </c>
      <c r="M107" s="87">
        <f>K107+L107</f>
        <v>16735807.89101555</v>
      </c>
    </row>
    <row r="108" spans="1:14" x14ac:dyDescent="0.25">
      <c r="A108" s="3"/>
      <c r="B108" s="335" t="s">
        <v>103</v>
      </c>
      <c r="C108" s="335"/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</row>
    <row r="109" spans="1:14" x14ac:dyDescent="0.25">
      <c r="A109" s="154">
        <v>13</v>
      </c>
      <c r="B109" s="41" t="s">
        <v>40</v>
      </c>
      <c r="C109" s="57"/>
      <c r="D109" s="57"/>
      <c r="E109" s="57"/>
      <c r="F109" s="57"/>
    </row>
    <row r="110" spans="1:14" x14ac:dyDescent="0.25">
      <c r="A110" s="155">
        <v>13.01</v>
      </c>
      <c r="B110" s="56" t="s">
        <v>42</v>
      </c>
      <c r="C110" s="57" t="s">
        <v>30</v>
      </c>
      <c r="D110" s="58">
        <v>39</v>
      </c>
      <c r="E110" s="58">
        <v>12172.558639999999</v>
      </c>
      <c r="F110" s="59">
        <f>D110*E110</f>
        <v>474729.78696</v>
      </c>
    </row>
    <row r="111" spans="1:14" x14ac:dyDescent="0.25">
      <c r="A111" s="155">
        <v>13.02</v>
      </c>
      <c r="B111" s="56" t="s">
        <v>44</v>
      </c>
      <c r="C111" s="57" t="s">
        <v>30</v>
      </c>
      <c r="D111" s="58">
        <v>39</v>
      </c>
      <c r="E111" s="58">
        <v>321.82564000000002</v>
      </c>
      <c r="F111" s="59">
        <f t="shared" ref="F111" si="38">D111*E111</f>
        <v>12551.199960000002</v>
      </c>
    </row>
    <row r="112" spans="1:14" ht="17.25" customHeight="1" x14ac:dyDescent="0.25">
      <c r="A112" s="156">
        <v>14</v>
      </c>
      <c r="B112" s="48" t="s">
        <v>51</v>
      </c>
      <c r="C112" s="25"/>
      <c r="D112" s="26"/>
      <c r="E112" s="26"/>
      <c r="F112" s="35"/>
    </row>
    <row r="113" spans="1:6" x14ac:dyDescent="0.25">
      <c r="A113" s="155">
        <v>14.01</v>
      </c>
      <c r="B113" s="34" t="s">
        <v>52</v>
      </c>
      <c r="C113" s="25" t="s">
        <v>53</v>
      </c>
      <c r="D113" s="26">
        <v>32</v>
      </c>
      <c r="E113" s="26">
        <v>40603.467799999999</v>
      </c>
      <c r="F113" s="35">
        <f>D113*E113</f>
        <v>1299310.9696</v>
      </c>
    </row>
    <row r="114" spans="1:6" x14ac:dyDescent="0.25">
      <c r="A114" s="155">
        <v>14.02</v>
      </c>
      <c r="B114" s="41" t="s">
        <v>104</v>
      </c>
      <c r="C114" s="157"/>
      <c r="D114" s="157"/>
      <c r="E114" s="157"/>
      <c r="F114" s="158">
        <f>SUM(F110:F113)</f>
        <v>1786591.95652</v>
      </c>
    </row>
    <row r="153" spans="2:14" x14ac:dyDescent="0.25">
      <c r="B153" s="331" t="s">
        <v>0</v>
      </c>
      <c r="C153" s="331"/>
      <c r="D153" s="331"/>
      <c r="E153" s="331"/>
      <c r="F153" s="331"/>
      <c r="G153" s="331"/>
      <c r="H153" s="331"/>
      <c r="I153" s="331"/>
      <c r="J153" s="331"/>
      <c r="K153" s="331"/>
      <c r="L153" s="331"/>
      <c r="M153" s="331"/>
      <c r="N153" s="331"/>
    </row>
    <row r="154" spans="2:14" x14ac:dyDescent="0.25">
      <c r="B154" s="332" t="s">
        <v>1</v>
      </c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</row>
    <row r="155" spans="2:14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59" t="s">
        <v>105</v>
      </c>
      <c r="N155" s="2"/>
    </row>
    <row r="156" spans="2:14" x14ac:dyDescent="0.25">
      <c r="B156" s="4" t="s">
        <v>2</v>
      </c>
      <c r="C156" s="340" t="s">
        <v>106</v>
      </c>
      <c r="D156" s="340"/>
      <c r="E156" s="340"/>
      <c r="F156" s="340"/>
      <c r="G156" s="340"/>
      <c r="H156" s="340"/>
      <c r="I156" s="340"/>
      <c r="J156" s="3"/>
      <c r="K156" s="3"/>
      <c r="L156" s="4" t="s">
        <v>4</v>
      </c>
      <c r="M156" s="5">
        <v>14716402.93</v>
      </c>
    </row>
    <row r="157" spans="2:14" x14ac:dyDescent="0.25">
      <c r="B157" s="4" t="s">
        <v>5</v>
      </c>
      <c r="C157" s="8">
        <v>3</v>
      </c>
      <c r="D157" s="3"/>
      <c r="E157" s="9"/>
      <c r="F157" s="9"/>
      <c r="G157" s="9"/>
      <c r="H157" s="3"/>
      <c r="I157" s="3"/>
      <c r="J157" s="3"/>
      <c r="K157" s="3"/>
      <c r="L157" s="4" t="s">
        <v>6</v>
      </c>
      <c r="M157" s="5">
        <v>2943280.59</v>
      </c>
      <c r="N157" s="40"/>
    </row>
    <row r="158" spans="2:14" x14ac:dyDescent="0.25">
      <c r="B158" s="4" t="s">
        <v>7</v>
      </c>
      <c r="C158" s="9" t="s">
        <v>8</v>
      </c>
      <c r="D158" s="9"/>
      <c r="E158" s="9"/>
      <c r="F158" s="9"/>
      <c r="G158" s="10"/>
      <c r="H158" s="3"/>
      <c r="I158" s="3"/>
      <c r="J158" s="3"/>
      <c r="K158" s="3"/>
      <c r="L158" s="4" t="s">
        <v>10</v>
      </c>
      <c r="M158" s="11" t="s">
        <v>11</v>
      </c>
      <c r="N158" s="160"/>
    </row>
    <row r="159" spans="2:14" x14ac:dyDescent="0.25">
      <c r="B159" s="4" t="s">
        <v>12</v>
      </c>
      <c r="C159" s="9" t="s">
        <v>13</v>
      </c>
      <c r="D159" s="9"/>
      <c r="E159" s="9"/>
      <c r="F159" s="9"/>
      <c r="G159" s="9"/>
      <c r="H159" s="3"/>
      <c r="I159" s="3"/>
      <c r="J159" s="341"/>
      <c r="K159" s="341"/>
      <c r="L159" s="3"/>
      <c r="M159" s="3"/>
      <c r="N159" s="160"/>
    </row>
    <row r="160" spans="2:14" x14ac:dyDescent="0.25">
      <c r="B160" s="4"/>
      <c r="C160" s="9"/>
      <c r="D160" s="9"/>
      <c r="E160" s="331" t="s">
        <v>66</v>
      </c>
      <c r="F160" s="331"/>
      <c r="G160" s="161"/>
      <c r="H160" s="342" t="s">
        <v>24</v>
      </c>
      <c r="I160" s="342"/>
      <c r="J160" s="331" t="s">
        <v>25</v>
      </c>
      <c r="K160" s="331"/>
      <c r="L160" s="331" t="s">
        <v>26</v>
      </c>
      <c r="M160" s="331"/>
      <c r="N160" s="160"/>
    </row>
    <row r="161" spans="2:14" x14ac:dyDescent="0.25">
      <c r="B161" s="4"/>
      <c r="C161" s="9"/>
      <c r="D161" s="9"/>
      <c r="E161" s="343">
        <f>F42</f>
        <v>11085542.569728961</v>
      </c>
      <c r="F161" s="343"/>
      <c r="G161" s="88"/>
      <c r="H161" s="343">
        <f>'[1]Cub.2'!L93</f>
        <v>10727807.00907436</v>
      </c>
      <c r="I161" s="343"/>
      <c r="J161" s="343">
        <f>L107-F114</f>
        <v>4221408.9254211895</v>
      </c>
      <c r="K161" s="343"/>
      <c r="L161" s="343">
        <f>H161+J161</f>
        <v>14949215.93449555</v>
      </c>
      <c r="M161" s="343"/>
      <c r="N161" s="160"/>
    </row>
    <row r="162" spans="2:14" x14ac:dyDescent="0.25">
      <c r="B162" s="8" t="s">
        <v>107</v>
      </c>
      <c r="C162" s="9"/>
      <c r="D162" s="9"/>
      <c r="E162" s="163"/>
      <c r="F162" s="163"/>
      <c r="G162" s="163"/>
      <c r="H162" s="164"/>
      <c r="I162" s="164"/>
      <c r="J162" s="164"/>
      <c r="K162" s="164"/>
      <c r="L162" s="164"/>
      <c r="M162" s="164"/>
      <c r="N162" s="160"/>
    </row>
    <row r="163" spans="2:14" x14ac:dyDescent="0.25">
      <c r="B163" s="8" t="s">
        <v>108</v>
      </c>
      <c r="C163" s="9"/>
      <c r="E163" s="165"/>
      <c r="F163" s="165"/>
      <c r="G163" s="165"/>
      <c r="H163" s="164"/>
      <c r="I163" s="164"/>
      <c r="J163" s="164"/>
      <c r="K163" s="164"/>
      <c r="L163" s="164"/>
      <c r="M163" s="164"/>
    </row>
    <row r="164" spans="2:14" x14ac:dyDescent="0.25">
      <c r="B164" s="8" t="s">
        <v>109</v>
      </c>
      <c r="C164" s="166"/>
      <c r="D164" s="166"/>
      <c r="E164" s="338"/>
      <c r="F164" s="338"/>
      <c r="G164" s="168"/>
      <c r="H164" s="164"/>
      <c r="I164" s="164"/>
      <c r="J164" s="164"/>
      <c r="K164" s="164"/>
      <c r="L164" s="164"/>
      <c r="M164" s="164"/>
      <c r="N164" s="160"/>
    </row>
    <row r="165" spans="2:14" x14ac:dyDescent="0.25">
      <c r="B165" s="9" t="s">
        <v>110</v>
      </c>
      <c r="C165" s="166"/>
      <c r="D165" s="169">
        <v>3.5000000000000003E-2</v>
      </c>
      <c r="E165" s="338">
        <f>D165*E161</f>
        <v>387993.98994051368</v>
      </c>
      <c r="F165" s="338"/>
      <c r="G165" s="168"/>
      <c r="H165" s="338">
        <f>D165*H161</f>
        <v>375473.24531760265</v>
      </c>
      <c r="I165" s="338"/>
      <c r="J165" s="339">
        <f>J161*D165</f>
        <v>147749.31238974165</v>
      </c>
      <c r="K165" s="339"/>
      <c r="L165" s="339">
        <f>J165+H165</f>
        <v>523222.5577073443</v>
      </c>
      <c r="M165" s="339"/>
      <c r="N165" s="160"/>
    </row>
    <row r="166" spans="2:14" x14ac:dyDescent="0.25">
      <c r="B166" s="9" t="s">
        <v>111</v>
      </c>
      <c r="C166" s="166"/>
      <c r="D166" s="171">
        <v>0.1</v>
      </c>
      <c r="E166" s="338">
        <f>D166*E161</f>
        <v>1108554.2569728962</v>
      </c>
      <c r="F166" s="338"/>
      <c r="G166" s="168"/>
      <c r="H166" s="338">
        <f>D166*H161</f>
        <v>1072780.700907436</v>
      </c>
      <c r="I166" s="338"/>
      <c r="J166" s="339">
        <f>J161*D166</f>
        <v>422140.89254211896</v>
      </c>
      <c r="K166" s="339"/>
      <c r="L166" s="339">
        <f t="shared" ref="L166:L170" si="39">J166+H166</f>
        <v>1494921.5934495549</v>
      </c>
      <c r="M166" s="339"/>
      <c r="N166" s="160"/>
    </row>
    <row r="167" spans="2:14" x14ac:dyDescent="0.25">
      <c r="B167" s="9" t="s">
        <v>112</v>
      </c>
      <c r="C167" s="166"/>
      <c r="D167" s="171">
        <v>0.18</v>
      </c>
      <c r="E167" s="338">
        <f>D167*E166</f>
        <v>199539.7662551213</v>
      </c>
      <c r="F167" s="338"/>
      <c r="G167" s="168"/>
      <c r="H167" s="338">
        <f>D167*H166</f>
        <v>193100.52616333848</v>
      </c>
      <c r="I167" s="338"/>
      <c r="J167" s="339">
        <f>J166*D167</f>
        <v>75985.360657581405</v>
      </c>
      <c r="K167" s="339"/>
      <c r="L167" s="339">
        <f t="shared" si="39"/>
        <v>269085.88682091987</v>
      </c>
      <c r="M167" s="339"/>
      <c r="N167" s="160"/>
    </row>
    <row r="168" spans="2:14" x14ac:dyDescent="0.25">
      <c r="B168" s="9" t="s">
        <v>113</v>
      </c>
      <c r="C168" s="171"/>
      <c r="D168" s="172">
        <v>0.03</v>
      </c>
      <c r="E168" s="338">
        <f>D168*E161</f>
        <v>332566.2770918688</v>
      </c>
      <c r="F168" s="338"/>
      <c r="G168" s="168"/>
      <c r="H168" s="339">
        <f>D168*H161</f>
        <v>321834.21027223079</v>
      </c>
      <c r="I168" s="339"/>
      <c r="J168" s="339">
        <f>J161*D168</f>
        <v>126642.26776263567</v>
      </c>
      <c r="K168" s="339"/>
      <c r="L168" s="339">
        <f t="shared" si="39"/>
        <v>448476.47803486645</v>
      </c>
      <c r="M168" s="339"/>
      <c r="N168" s="160"/>
    </row>
    <row r="169" spans="2:14" x14ac:dyDescent="0.25">
      <c r="B169" s="9" t="s">
        <v>114</v>
      </c>
      <c r="C169" s="166"/>
      <c r="D169" s="166">
        <v>0.02</v>
      </c>
      <c r="E169" s="338">
        <f>D169*E161</f>
        <v>221710.85139457922</v>
      </c>
      <c r="F169" s="338"/>
      <c r="G169" s="168"/>
      <c r="H169" s="339">
        <f>D169*H161</f>
        <v>214556.14018148719</v>
      </c>
      <c r="I169" s="339"/>
      <c r="J169" s="339">
        <f>J161*D169</f>
        <v>84428.178508423793</v>
      </c>
      <c r="K169" s="339"/>
      <c r="L169" s="339">
        <f t="shared" si="39"/>
        <v>298984.31868991099</v>
      </c>
      <c r="M169" s="339"/>
      <c r="N169" s="160"/>
    </row>
    <row r="170" spans="2:14" x14ac:dyDescent="0.25">
      <c r="B170" s="9" t="s">
        <v>115</v>
      </c>
      <c r="C170" s="166"/>
      <c r="D170" s="171">
        <v>0.01</v>
      </c>
      <c r="E170" s="338">
        <f>D170*E161</f>
        <v>110855.42569728961</v>
      </c>
      <c r="F170" s="338"/>
      <c r="G170" s="168"/>
      <c r="H170" s="339">
        <f>D170*H161</f>
        <v>107278.0700907436</v>
      </c>
      <c r="I170" s="339"/>
      <c r="J170" s="339">
        <f>J161*D170</f>
        <v>42214.089254211896</v>
      </c>
      <c r="K170" s="339"/>
      <c r="L170" s="339">
        <f t="shared" si="39"/>
        <v>149492.15934495549</v>
      </c>
      <c r="M170" s="339"/>
      <c r="N170" s="160"/>
    </row>
    <row r="171" spans="2:14" x14ac:dyDescent="0.25">
      <c r="B171" s="9" t="s">
        <v>116</v>
      </c>
      <c r="C171" s="166"/>
      <c r="D171" s="166">
        <v>1E-3</v>
      </c>
      <c r="E171" s="338">
        <f>D171*E161</f>
        <v>11085.542569728961</v>
      </c>
      <c r="F171" s="338"/>
      <c r="G171" s="168"/>
      <c r="H171" s="338">
        <f>D171*H161</f>
        <v>10727.80700907436</v>
      </c>
      <c r="I171" s="338"/>
      <c r="J171" s="339">
        <f>J161*D171</f>
        <v>4221.4089254211895</v>
      </c>
      <c r="K171" s="339"/>
      <c r="L171" s="339">
        <f>J171+H171</f>
        <v>14949.215934495551</v>
      </c>
      <c r="M171" s="339"/>
      <c r="N171" s="160"/>
    </row>
    <row r="172" spans="2:14" x14ac:dyDescent="0.25">
      <c r="B172" s="9" t="s">
        <v>117</v>
      </c>
      <c r="C172" s="166"/>
      <c r="D172" s="171">
        <v>0.05</v>
      </c>
      <c r="E172" s="338">
        <f>E161*D172</f>
        <v>554277.12848644808</v>
      </c>
      <c r="F172" s="338"/>
      <c r="G172" s="168"/>
      <c r="H172" s="338">
        <f>D172*H161</f>
        <v>536390.35045371798</v>
      </c>
      <c r="I172" s="338"/>
      <c r="J172" s="173"/>
      <c r="K172" s="173"/>
      <c r="L172" s="339"/>
      <c r="M172" s="339"/>
      <c r="N172" s="160"/>
    </row>
    <row r="173" spans="2:14" x14ac:dyDescent="0.25">
      <c r="B173" s="9" t="s">
        <v>118</v>
      </c>
      <c r="C173" s="174"/>
      <c r="D173" s="171">
        <v>0.05</v>
      </c>
      <c r="E173" s="338">
        <f>D173*E161</f>
        <v>554277.12848644808</v>
      </c>
      <c r="F173" s="338"/>
      <c r="G173" s="168"/>
      <c r="H173" s="338">
        <f>D173*H161</f>
        <v>536390.35045371798</v>
      </c>
      <c r="I173" s="338"/>
      <c r="J173" s="345"/>
      <c r="K173" s="345"/>
      <c r="L173" s="346"/>
      <c r="M173" s="346"/>
      <c r="N173" s="160"/>
    </row>
    <row r="174" spans="2:14" x14ac:dyDescent="0.25">
      <c r="B174" s="9" t="s">
        <v>119</v>
      </c>
      <c r="C174" s="174"/>
      <c r="D174" s="177">
        <v>1</v>
      </c>
      <c r="E174" s="338">
        <v>150000</v>
      </c>
      <c r="F174" s="338"/>
      <c r="G174" s="168"/>
      <c r="I174" s="176"/>
      <c r="J174" s="175"/>
      <c r="K174" s="175"/>
      <c r="L174" s="176"/>
      <c r="M174" s="176"/>
      <c r="N174" s="160"/>
    </row>
    <row r="175" spans="2:14" x14ac:dyDescent="0.25">
      <c r="B175" s="9"/>
      <c r="C175" s="174"/>
      <c r="D175" s="171"/>
      <c r="E175" s="338"/>
      <c r="F175" s="338"/>
      <c r="G175" s="168"/>
      <c r="H175" s="176"/>
      <c r="I175" s="176"/>
      <c r="J175" s="175"/>
      <c r="K175" s="175"/>
      <c r="L175" s="176"/>
      <c r="M175" s="176"/>
      <c r="N175" s="160"/>
    </row>
    <row r="176" spans="2:14" x14ac:dyDescent="0.25">
      <c r="B176" s="9"/>
      <c r="C176" s="174"/>
      <c r="D176" s="171"/>
      <c r="E176" s="167"/>
      <c r="F176" s="167"/>
      <c r="G176" s="168"/>
      <c r="H176" s="176"/>
      <c r="I176" s="176"/>
      <c r="J176" s="175"/>
      <c r="K176" s="175"/>
      <c r="L176" s="176"/>
      <c r="M176" s="176"/>
      <c r="N176" s="160"/>
    </row>
    <row r="177" spans="2:14" x14ac:dyDescent="0.25">
      <c r="B177" s="178" t="s">
        <v>120</v>
      </c>
      <c r="C177" s="171"/>
      <c r="D177" s="1"/>
      <c r="E177" s="344">
        <f>SUM(E165:F176)</f>
        <v>3630860.3668948933</v>
      </c>
      <c r="F177" s="344"/>
      <c r="G177" s="180"/>
      <c r="H177" s="347">
        <f>SUM(H165:I171)</f>
        <v>2295750.6999419131</v>
      </c>
      <c r="I177" s="347"/>
      <c r="J177" s="343">
        <f>SUM(J165:K174)</f>
        <v>903381.51004013454</v>
      </c>
      <c r="K177" s="343"/>
      <c r="L177" s="344">
        <f>SUM(L165:M173)</f>
        <v>3199132.2099820473</v>
      </c>
      <c r="M177" s="344"/>
      <c r="N177" s="182"/>
    </row>
    <row r="178" spans="2:14" x14ac:dyDescent="0.25">
      <c r="B178" s="9"/>
      <c r="C178" s="183"/>
      <c r="D178" s="184"/>
      <c r="E178" s="346"/>
      <c r="F178" s="346"/>
      <c r="G178" s="168"/>
      <c r="H178" s="345"/>
      <c r="I178" s="345"/>
      <c r="J178" s="345"/>
      <c r="K178" s="345"/>
      <c r="L178" s="346"/>
      <c r="M178" s="346"/>
      <c r="N178" s="160"/>
    </row>
    <row r="179" spans="2:14" x14ac:dyDescent="0.25">
      <c r="B179" s="185" t="s">
        <v>121</v>
      </c>
      <c r="C179" s="186"/>
      <c r="D179" s="12"/>
      <c r="E179" s="344">
        <f>E161+E177</f>
        <v>14716402.936623855</v>
      </c>
      <c r="F179" s="344"/>
      <c r="G179" s="187"/>
      <c r="H179" s="347">
        <f>H161+H177</f>
        <v>13023557.709016273</v>
      </c>
      <c r="I179" s="347"/>
      <c r="J179" s="343">
        <f>J177+J161</f>
        <v>5124790.4354613237</v>
      </c>
      <c r="K179" s="343"/>
      <c r="L179" s="347">
        <f>H179+J179</f>
        <v>18148348.144477598</v>
      </c>
      <c r="M179" s="347"/>
      <c r="N179" s="160"/>
    </row>
    <row r="180" spans="2:14" x14ac:dyDescent="0.25">
      <c r="B180" s="188" t="s">
        <v>122</v>
      </c>
      <c r="C180" s="171"/>
      <c r="E180" s="164"/>
      <c r="F180" s="164"/>
      <c r="G180" s="164"/>
      <c r="H180" s="164"/>
      <c r="I180" s="164"/>
      <c r="J180" s="164"/>
      <c r="K180" s="164"/>
      <c r="L180" s="164"/>
      <c r="M180" s="164"/>
      <c r="N180" s="160"/>
    </row>
    <row r="181" spans="2:14" x14ac:dyDescent="0.25">
      <c r="B181" s="9" t="s">
        <v>115</v>
      </c>
      <c r="C181" s="3"/>
      <c r="D181" s="171">
        <v>0.01</v>
      </c>
      <c r="E181" s="164"/>
      <c r="F181" s="163"/>
      <c r="G181" s="164"/>
      <c r="H181" s="339">
        <f>H170</f>
        <v>107278.0700907436</v>
      </c>
      <c r="I181" s="339"/>
      <c r="J181" s="339">
        <f>J170</f>
        <v>42214.089254211896</v>
      </c>
      <c r="K181" s="339"/>
      <c r="L181" s="339">
        <f t="shared" ref="L181:L182" si="40">H181+J181</f>
        <v>149492.15934495549</v>
      </c>
      <c r="M181" s="339"/>
      <c r="N181" s="160"/>
    </row>
    <row r="182" spans="2:14" x14ac:dyDescent="0.25">
      <c r="B182" s="8" t="s">
        <v>116</v>
      </c>
      <c r="C182" s="12"/>
      <c r="D182" s="166">
        <v>1E-3</v>
      </c>
      <c r="E182" s="164"/>
      <c r="F182" s="164"/>
      <c r="G182" s="164"/>
      <c r="H182" s="339">
        <f>H171</f>
        <v>10727.80700907436</v>
      </c>
      <c r="I182" s="339"/>
      <c r="J182" s="339">
        <f>J171</f>
        <v>4221.4089254211895</v>
      </c>
      <c r="K182" s="339"/>
      <c r="L182" s="339">
        <f t="shared" si="40"/>
        <v>14949.215934495551</v>
      </c>
      <c r="M182" s="339"/>
    </row>
    <row r="183" spans="2:14" x14ac:dyDescent="0.25">
      <c r="B183" s="8" t="s">
        <v>123</v>
      </c>
      <c r="C183" s="12"/>
      <c r="D183" s="189">
        <v>0.2</v>
      </c>
      <c r="E183" s="190"/>
      <c r="F183" s="190"/>
      <c r="G183" s="190"/>
      <c r="H183" s="348">
        <f>'[1]Cub.2'!L115</f>
        <v>2604711.5418032547</v>
      </c>
      <c r="I183" s="348"/>
      <c r="J183" s="339">
        <f>M157-H183</f>
        <v>338569.04819674511</v>
      </c>
      <c r="K183" s="339"/>
      <c r="L183" s="339">
        <f>H183+J183</f>
        <v>2943280.59</v>
      </c>
      <c r="M183" s="339"/>
    </row>
    <row r="184" spans="2:14" x14ac:dyDescent="0.25">
      <c r="E184" s="190"/>
      <c r="F184" s="190"/>
      <c r="G184" s="190"/>
      <c r="L184" s="163"/>
      <c r="M184" s="163"/>
      <c r="N184" s="165"/>
    </row>
    <row r="185" spans="2:14" x14ac:dyDescent="0.25">
      <c r="E185" s="190"/>
      <c r="F185" s="190"/>
      <c r="G185" s="190"/>
      <c r="H185" s="191"/>
      <c r="I185" s="164"/>
      <c r="L185" s="163"/>
      <c r="M185" s="163"/>
    </row>
    <row r="186" spans="2:14" x14ac:dyDescent="0.25">
      <c r="B186" s="8" t="s">
        <v>124</v>
      </c>
      <c r="C186" s="12"/>
      <c r="D186" s="12"/>
      <c r="E186" s="190"/>
      <c r="F186" s="190"/>
      <c r="G186" s="190"/>
      <c r="H186" s="349">
        <f>H179-H183</f>
        <v>10418846.167213019</v>
      </c>
      <c r="I186" s="349"/>
      <c r="J186" s="350">
        <f>J179-J183</f>
        <v>4786221.3872645786</v>
      </c>
      <c r="K186" s="350"/>
      <c r="L186" s="343">
        <f>H186+J186</f>
        <v>15205067.554477599</v>
      </c>
      <c r="M186" s="343"/>
      <c r="N186" s="160"/>
    </row>
    <row r="187" spans="2:14" x14ac:dyDescent="0.25">
      <c r="B187" s="8"/>
      <c r="C187" s="12"/>
      <c r="D187" s="12"/>
      <c r="E187" s="12"/>
      <c r="F187" s="12"/>
      <c r="G187" s="12"/>
      <c r="H187" s="192"/>
      <c r="I187" s="193"/>
      <c r="J187" s="194"/>
      <c r="K187" s="195"/>
      <c r="L187" s="195"/>
      <c r="M187" s="196"/>
      <c r="N187" s="160"/>
    </row>
    <row r="188" spans="2:14" x14ac:dyDescent="0.25">
      <c r="B188" s="8"/>
      <c r="C188" s="331" t="s">
        <v>125</v>
      </c>
      <c r="D188" s="331"/>
      <c r="E188" s="331"/>
      <c r="F188" s="1"/>
      <c r="G188" s="331" t="s">
        <v>126</v>
      </c>
      <c r="H188" s="331"/>
      <c r="I188" s="331"/>
      <c r="J188" s="1"/>
      <c r="K188" s="331">
        <f>L179/M156</f>
        <v>1.2332054395902301</v>
      </c>
      <c r="L188" s="331"/>
      <c r="M188" s="1"/>
    </row>
    <row r="189" spans="2:14" x14ac:dyDescent="0.25"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4" x14ac:dyDescent="0.25">
      <c r="B190" s="1"/>
      <c r="C190" s="1"/>
      <c r="D190" s="1" t="s">
        <v>127</v>
      </c>
      <c r="E190" s="1"/>
      <c r="F190" s="1"/>
      <c r="G190" s="1"/>
      <c r="H190" s="1" t="s">
        <v>128</v>
      </c>
      <c r="I190" s="1"/>
      <c r="J190" s="1"/>
      <c r="K190" s="182" t="s">
        <v>129</v>
      </c>
      <c r="L190" s="182"/>
    </row>
    <row r="191" spans="2:14" x14ac:dyDescent="0.25">
      <c r="B191" s="1"/>
      <c r="C191" s="1"/>
      <c r="D191" s="1" t="s">
        <v>130</v>
      </c>
      <c r="E191" s="1"/>
      <c r="F191" s="1"/>
      <c r="G191" s="1"/>
      <c r="H191" s="1" t="s">
        <v>131</v>
      </c>
      <c r="I191" s="1"/>
      <c r="J191" s="1"/>
      <c r="K191" s="1" t="s">
        <v>132</v>
      </c>
      <c r="L191" s="1"/>
      <c r="M191" s="12"/>
    </row>
  </sheetData>
  <mergeCells count="92">
    <mergeCell ref="H182:I182"/>
    <mergeCell ref="J182:K182"/>
    <mergeCell ref="L182:M182"/>
    <mergeCell ref="C188:E188"/>
    <mergeCell ref="G188:I188"/>
    <mergeCell ref="K188:L188"/>
    <mergeCell ref="H183:I183"/>
    <mergeCell ref="J183:K183"/>
    <mergeCell ref="L183:M183"/>
    <mergeCell ref="H186:I186"/>
    <mergeCell ref="J186:K186"/>
    <mergeCell ref="L186:M186"/>
    <mergeCell ref="E179:F179"/>
    <mergeCell ref="H179:I179"/>
    <mergeCell ref="J179:K179"/>
    <mergeCell ref="L179:M179"/>
    <mergeCell ref="H181:I181"/>
    <mergeCell ref="J181:K181"/>
    <mergeCell ref="L181:M181"/>
    <mergeCell ref="J177:K177"/>
    <mergeCell ref="E178:F178"/>
    <mergeCell ref="H178:I178"/>
    <mergeCell ref="J178:K178"/>
    <mergeCell ref="L178:M178"/>
    <mergeCell ref="E171:F171"/>
    <mergeCell ref="H171:I171"/>
    <mergeCell ref="J171:K171"/>
    <mergeCell ref="L171:M171"/>
    <mergeCell ref="L177:M177"/>
    <mergeCell ref="E172:F172"/>
    <mergeCell ref="H172:I172"/>
    <mergeCell ref="L172:M172"/>
    <mergeCell ref="E173:F173"/>
    <mergeCell ref="H173:I173"/>
    <mergeCell ref="J173:K173"/>
    <mergeCell ref="L173:M173"/>
    <mergeCell ref="E174:F174"/>
    <mergeCell ref="E175:F175"/>
    <mergeCell ref="E177:F177"/>
    <mergeCell ref="H177:I177"/>
    <mergeCell ref="E169:F169"/>
    <mergeCell ref="H169:I169"/>
    <mergeCell ref="J169:K169"/>
    <mergeCell ref="L169:M169"/>
    <mergeCell ref="E170:F170"/>
    <mergeCell ref="H170:I170"/>
    <mergeCell ref="J170:K170"/>
    <mergeCell ref="L170:M170"/>
    <mergeCell ref="E167:F167"/>
    <mergeCell ref="H167:I167"/>
    <mergeCell ref="J167:K167"/>
    <mergeCell ref="L167:M167"/>
    <mergeCell ref="E168:F168"/>
    <mergeCell ref="H168:I168"/>
    <mergeCell ref="J168:K168"/>
    <mergeCell ref="L168:M168"/>
    <mergeCell ref="L161:M161"/>
    <mergeCell ref="E164:F164"/>
    <mergeCell ref="E166:F166"/>
    <mergeCell ref="H166:I166"/>
    <mergeCell ref="J166:K166"/>
    <mergeCell ref="L166:M166"/>
    <mergeCell ref="E165:F165"/>
    <mergeCell ref="H165:I165"/>
    <mergeCell ref="J165:K165"/>
    <mergeCell ref="L165:M165"/>
    <mergeCell ref="B108:N108"/>
    <mergeCell ref="B153:N153"/>
    <mergeCell ref="B154:N154"/>
    <mergeCell ref="C156:I156"/>
    <mergeCell ref="J159:K159"/>
    <mergeCell ref="E160:F160"/>
    <mergeCell ref="H160:I160"/>
    <mergeCell ref="J160:K160"/>
    <mergeCell ref="L160:M160"/>
    <mergeCell ref="E161:F161"/>
    <mergeCell ref="H161:I161"/>
    <mergeCell ref="J161:K161"/>
    <mergeCell ref="A84:F84"/>
    <mergeCell ref="G84:J84"/>
    <mergeCell ref="K84:M84"/>
    <mergeCell ref="A1:M1"/>
    <mergeCell ref="A2:M2"/>
    <mergeCell ref="C3:I3"/>
    <mergeCell ref="A7:F7"/>
    <mergeCell ref="G7:J7"/>
    <mergeCell ref="K7:M7"/>
    <mergeCell ref="B44:N44"/>
    <mergeCell ref="A45:F45"/>
    <mergeCell ref="G45:J45"/>
    <mergeCell ref="K45:M45"/>
    <mergeCell ref="A83:J83"/>
  </mergeCells>
  <pageMargins left="0.70866141732283472" right="0.70866141732283472" top="0.74803149606299213" bottom="0.74803149606299213" header="0.31496062992125984" footer="0.31496062992125984"/>
  <pageSetup paperSize="5" scale="74" orientation="landscape" horizontalDpi="0" verticalDpi="0" r:id="rId1"/>
  <rowBreaks count="4" manualBreakCount="4">
    <brk id="43" max="16383" man="1"/>
    <brk id="82" max="14" man="1"/>
    <brk id="116" max="16383" man="1"/>
    <brk id="151" max="16383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9D6A-1B5D-4050-A11F-DF55CDF8F49D}">
  <dimension ref="A1:N152"/>
  <sheetViews>
    <sheetView topLeftCell="A140" zoomScaleNormal="100" workbookViewId="0">
      <selection activeCell="D156" sqref="D156"/>
    </sheetView>
  </sheetViews>
  <sheetFormatPr baseColWidth="10" defaultRowHeight="15" x14ac:dyDescent="0.25"/>
  <cols>
    <col min="2" max="2" width="49.5703125" bestFit="1" customWidth="1"/>
    <col min="4" max="4" width="13.140625" customWidth="1"/>
    <col min="6" max="6" width="15.140625" customWidth="1"/>
    <col min="11" max="11" width="15.85546875" customWidth="1"/>
    <col min="12" max="12" width="12.7109375" bestFit="1" customWidth="1"/>
    <col min="13" max="13" width="13.5703125" bestFit="1" customWidth="1"/>
  </cols>
  <sheetData>
    <row r="1" spans="1:14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4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4" x14ac:dyDescent="0.25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12" t="s">
        <v>14</v>
      </c>
      <c r="N3" s="197"/>
    </row>
    <row r="4" spans="1:14" x14ac:dyDescent="0.25">
      <c r="A4" s="3"/>
      <c r="B4" s="4" t="s">
        <v>2</v>
      </c>
      <c r="C4" s="333" t="s">
        <v>133</v>
      </c>
      <c r="D4" s="333"/>
      <c r="E4" s="333"/>
      <c r="F4" s="333"/>
      <c r="G4" s="333"/>
      <c r="H4" s="333"/>
      <c r="I4" s="333"/>
      <c r="J4" s="3"/>
      <c r="K4" s="3"/>
      <c r="L4" s="4" t="s">
        <v>4</v>
      </c>
      <c r="M4" s="5">
        <v>9635074.9600000009</v>
      </c>
      <c r="N4" s="6"/>
    </row>
    <row r="5" spans="1:14" x14ac:dyDescent="0.25">
      <c r="A5" s="3"/>
      <c r="B5" s="4" t="s">
        <v>5</v>
      </c>
      <c r="C5" s="8">
        <v>3</v>
      </c>
      <c r="D5" s="3"/>
      <c r="E5" s="9"/>
      <c r="F5" s="9"/>
      <c r="G5" s="9"/>
      <c r="H5" s="3"/>
      <c r="I5" s="3"/>
      <c r="J5" s="3"/>
      <c r="K5" s="3"/>
      <c r="L5" s="4" t="s">
        <v>6</v>
      </c>
      <c r="M5" s="5">
        <v>1927014.99</v>
      </c>
      <c r="N5" s="6"/>
    </row>
    <row r="6" spans="1:14" x14ac:dyDescent="0.25">
      <c r="A6" s="3"/>
      <c r="B6" s="4" t="s">
        <v>7</v>
      </c>
      <c r="C6" s="86" t="s">
        <v>134</v>
      </c>
      <c r="D6" s="9"/>
      <c r="E6" s="9"/>
      <c r="F6" s="9" t="s">
        <v>9</v>
      </c>
      <c r="G6" s="10"/>
      <c r="H6" s="3"/>
      <c r="I6" s="3"/>
      <c r="J6" s="3"/>
      <c r="K6" s="3"/>
      <c r="L6" s="4" t="s">
        <v>10</v>
      </c>
      <c r="M6" s="11" t="s">
        <v>135</v>
      </c>
      <c r="N6" s="6"/>
    </row>
    <row r="7" spans="1:14" x14ac:dyDescent="0.25">
      <c r="A7" s="3"/>
      <c r="B7" s="4" t="s">
        <v>12</v>
      </c>
      <c r="C7" s="9" t="s">
        <v>136</v>
      </c>
      <c r="D7" s="9"/>
      <c r="E7" s="9"/>
      <c r="F7" s="9"/>
      <c r="H7" s="3"/>
      <c r="I7" s="3"/>
      <c r="J7" s="3"/>
      <c r="K7" s="3"/>
      <c r="L7" s="3"/>
      <c r="M7" s="3"/>
      <c r="N7" s="7"/>
    </row>
    <row r="8" spans="1:14" x14ac:dyDescent="0.25">
      <c r="A8" s="334" t="s">
        <v>15</v>
      </c>
      <c r="B8" s="334"/>
      <c r="C8" s="334"/>
      <c r="D8" s="334"/>
      <c r="E8" s="334"/>
      <c r="F8" s="334"/>
      <c r="G8" s="329" t="s">
        <v>16</v>
      </c>
      <c r="H8" s="329"/>
      <c r="I8" s="329"/>
      <c r="J8" s="329"/>
      <c r="K8" s="330" t="s">
        <v>17</v>
      </c>
      <c r="L8" s="330"/>
      <c r="M8" s="330"/>
    </row>
    <row r="9" spans="1:14" x14ac:dyDescent="0.25">
      <c r="A9" s="13" t="s">
        <v>18</v>
      </c>
      <c r="B9" s="14" t="s">
        <v>19</v>
      </c>
      <c r="C9" s="14" t="s">
        <v>20</v>
      </c>
      <c r="D9" s="14" t="s">
        <v>21</v>
      </c>
      <c r="E9" s="15" t="s">
        <v>22</v>
      </c>
      <c r="F9" s="15" t="s">
        <v>23</v>
      </c>
      <c r="G9" s="16" t="s">
        <v>24</v>
      </c>
      <c r="H9" s="16" t="s">
        <v>25</v>
      </c>
      <c r="I9" s="198" t="s">
        <v>26</v>
      </c>
      <c r="J9" s="18" t="s">
        <v>27</v>
      </c>
      <c r="K9" s="19" t="s">
        <v>24</v>
      </c>
      <c r="L9" s="20" t="s">
        <v>25</v>
      </c>
      <c r="M9" s="20" t="s">
        <v>26</v>
      </c>
      <c r="N9" s="21"/>
    </row>
    <row r="10" spans="1:14" x14ac:dyDescent="0.25">
      <c r="A10" s="22">
        <v>1</v>
      </c>
      <c r="B10" s="23" t="s">
        <v>137</v>
      </c>
      <c r="C10" s="24"/>
      <c r="D10" s="25"/>
      <c r="E10" s="26"/>
      <c r="F10" s="26"/>
      <c r="G10" s="27"/>
      <c r="H10" s="27"/>
      <c r="I10" s="28"/>
      <c r="J10" s="29"/>
      <c r="K10" s="30"/>
      <c r="L10" s="31"/>
      <c r="M10" s="31"/>
      <c r="N10" s="32"/>
    </row>
    <row r="11" spans="1:14" x14ac:dyDescent="0.25">
      <c r="A11" s="33">
        <v>1.01</v>
      </c>
      <c r="B11" s="24" t="s">
        <v>29</v>
      </c>
      <c r="C11" s="25" t="s">
        <v>30</v>
      </c>
      <c r="D11" s="26">
        <v>2220</v>
      </c>
      <c r="E11" s="35">
        <v>50</v>
      </c>
      <c r="F11" s="35">
        <f>D11*E11</f>
        <v>111000</v>
      </c>
      <c r="G11" s="27">
        <v>2220</v>
      </c>
      <c r="H11" s="27"/>
      <c r="I11" s="36">
        <f>G11+H11</f>
        <v>2220</v>
      </c>
      <c r="J11" s="37">
        <f>I11/D11*100</f>
        <v>100</v>
      </c>
      <c r="K11" s="38">
        <f>G11*E11</f>
        <v>111000</v>
      </c>
      <c r="L11" s="199"/>
      <c r="M11" s="31">
        <f t="shared" ref="M11:M49" si="0">K11+L11</f>
        <v>111000</v>
      </c>
      <c r="N11" s="40"/>
    </row>
    <row r="12" spans="1:14" x14ac:dyDescent="0.25">
      <c r="A12" s="33">
        <v>1.02</v>
      </c>
      <c r="B12" s="34" t="s">
        <v>138</v>
      </c>
      <c r="C12" s="25" t="s">
        <v>48</v>
      </c>
      <c r="D12" s="26">
        <v>1</v>
      </c>
      <c r="E12" s="35">
        <v>15000</v>
      </c>
      <c r="F12" s="35">
        <f t="shared" ref="F12:F46" si="1">D12*E12</f>
        <v>15000</v>
      </c>
      <c r="G12" s="27">
        <v>1</v>
      </c>
      <c r="H12" s="27"/>
      <c r="I12" s="36"/>
      <c r="J12" s="37"/>
      <c r="K12" s="38">
        <f>G12*E12</f>
        <v>15000</v>
      </c>
      <c r="L12" s="39"/>
      <c r="M12" s="31">
        <f t="shared" si="0"/>
        <v>15000</v>
      </c>
      <c r="N12" s="40"/>
    </row>
    <row r="13" spans="1:14" x14ac:dyDescent="0.25">
      <c r="A13" s="33">
        <v>1.03</v>
      </c>
      <c r="B13" s="200" t="s">
        <v>139</v>
      </c>
      <c r="C13" s="25" t="s">
        <v>48</v>
      </c>
      <c r="D13" s="26">
        <v>1</v>
      </c>
      <c r="E13" s="35">
        <v>8500</v>
      </c>
      <c r="F13" s="35">
        <f t="shared" si="1"/>
        <v>8500</v>
      </c>
      <c r="G13" s="27">
        <v>1</v>
      </c>
      <c r="H13" s="27"/>
      <c r="I13" s="36"/>
      <c r="J13" s="37"/>
      <c r="K13" s="38">
        <f>G13*E13</f>
        <v>8500</v>
      </c>
      <c r="L13" s="39"/>
      <c r="M13" s="31">
        <f t="shared" si="0"/>
        <v>8500</v>
      </c>
      <c r="N13" s="40"/>
    </row>
    <row r="14" spans="1:14" x14ac:dyDescent="0.25">
      <c r="A14" s="33"/>
      <c r="B14" s="201" t="s">
        <v>140</v>
      </c>
      <c r="C14" s="25"/>
      <c r="D14" s="26"/>
      <c r="E14" s="35"/>
      <c r="F14" s="49">
        <f>SUM(F11:F13)</f>
        <v>134500</v>
      </c>
      <c r="G14" s="27"/>
      <c r="H14" s="27"/>
      <c r="I14" s="36"/>
      <c r="J14" s="37"/>
      <c r="K14" s="45">
        <f>SUM(K11:K13)</f>
        <v>134500</v>
      </c>
      <c r="L14" s="199"/>
      <c r="M14" s="202">
        <f t="shared" si="0"/>
        <v>134500</v>
      </c>
      <c r="N14" s="40"/>
    </row>
    <row r="15" spans="1:14" x14ac:dyDescent="0.25">
      <c r="A15" s="33">
        <v>2</v>
      </c>
      <c r="B15" s="41" t="s">
        <v>32</v>
      </c>
      <c r="C15" s="25"/>
      <c r="D15" s="26"/>
      <c r="E15" s="35"/>
      <c r="F15" s="35"/>
      <c r="G15" s="27"/>
      <c r="H15" s="27"/>
      <c r="I15" s="36"/>
      <c r="J15" s="37"/>
      <c r="K15" s="38"/>
      <c r="L15" s="39"/>
      <c r="M15" s="31"/>
      <c r="N15" s="40"/>
    </row>
    <row r="16" spans="1:14" x14ac:dyDescent="0.25">
      <c r="A16" s="33">
        <v>2.0099999999999998</v>
      </c>
      <c r="B16" s="34" t="s">
        <v>141</v>
      </c>
      <c r="C16" s="25" t="s">
        <v>34</v>
      </c>
      <c r="D16" s="26">
        <v>1787.1</v>
      </c>
      <c r="E16" s="26">
        <v>275</v>
      </c>
      <c r="F16" s="35">
        <f t="shared" si="1"/>
        <v>491452.5</v>
      </c>
      <c r="G16" s="27">
        <v>1787.1</v>
      </c>
      <c r="H16" s="27"/>
      <c r="I16" s="36">
        <f>G16+H16</f>
        <v>1787.1</v>
      </c>
      <c r="J16" s="37">
        <f>I16/D16*100</f>
        <v>100</v>
      </c>
      <c r="K16" s="38">
        <f>G16*E16</f>
        <v>491452.5</v>
      </c>
      <c r="L16" s="39"/>
      <c r="M16" s="31">
        <f t="shared" si="0"/>
        <v>491452.5</v>
      </c>
      <c r="N16" s="40"/>
    </row>
    <row r="17" spans="1:14" x14ac:dyDescent="0.25">
      <c r="A17" s="33">
        <v>2.02</v>
      </c>
      <c r="B17" s="34" t="s">
        <v>142</v>
      </c>
      <c r="C17" s="25" t="s">
        <v>34</v>
      </c>
      <c r="D17" s="26">
        <v>155.4</v>
      </c>
      <c r="E17" s="26">
        <v>1450</v>
      </c>
      <c r="F17" s="35">
        <f t="shared" si="1"/>
        <v>225330</v>
      </c>
      <c r="G17" s="27">
        <v>155.4</v>
      </c>
      <c r="H17" s="27"/>
      <c r="I17" s="36">
        <f t="shared" ref="I17:I21" si="2">G17+H17</f>
        <v>155.4</v>
      </c>
      <c r="J17" s="37">
        <f t="shared" ref="J17:J21" si="3">I17/D17*100</f>
        <v>100</v>
      </c>
      <c r="K17" s="38">
        <f t="shared" ref="K17:K19" si="4">G17*E17</f>
        <v>225330</v>
      </c>
      <c r="L17" s="39"/>
      <c r="M17" s="31">
        <f t="shared" si="0"/>
        <v>225330</v>
      </c>
      <c r="N17" s="40"/>
    </row>
    <row r="18" spans="1:14" x14ac:dyDescent="0.25">
      <c r="A18" s="33">
        <v>2.0299999999999998</v>
      </c>
      <c r="B18" s="34" t="s">
        <v>143</v>
      </c>
      <c r="C18" s="25" t="s">
        <v>34</v>
      </c>
      <c r="D18" s="26">
        <v>1550.1149800000001</v>
      </c>
      <c r="E18" s="26">
        <v>202.64</v>
      </c>
      <c r="F18" s="35">
        <f>D18*E18</f>
        <v>314115.29954719997</v>
      </c>
      <c r="G18" s="27">
        <v>1550.1149800000001</v>
      </c>
      <c r="H18" s="27"/>
      <c r="I18" s="36">
        <f t="shared" si="2"/>
        <v>1550.1149800000001</v>
      </c>
      <c r="J18" s="37">
        <f t="shared" si="3"/>
        <v>100</v>
      </c>
      <c r="K18" s="38">
        <f t="shared" si="4"/>
        <v>314115.29954719997</v>
      </c>
      <c r="L18" s="39"/>
      <c r="M18" s="31">
        <f t="shared" si="0"/>
        <v>314115.29954719997</v>
      </c>
      <c r="N18" s="40"/>
    </row>
    <row r="19" spans="1:14" x14ac:dyDescent="0.25">
      <c r="A19" s="33">
        <v>2.04</v>
      </c>
      <c r="B19" s="34" t="s">
        <v>144</v>
      </c>
      <c r="C19" s="25" t="s">
        <v>34</v>
      </c>
      <c r="D19" s="26">
        <v>308.08049999999997</v>
      </c>
      <c r="E19" s="26">
        <v>250</v>
      </c>
      <c r="F19" s="35">
        <f t="shared" si="1"/>
        <v>77020.125</v>
      </c>
      <c r="G19" s="27">
        <v>308.08049999999997</v>
      </c>
      <c r="H19" s="27"/>
      <c r="I19" s="36">
        <f t="shared" si="2"/>
        <v>308.08049999999997</v>
      </c>
      <c r="J19" s="37">
        <f t="shared" si="3"/>
        <v>100</v>
      </c>
      <c r="K19" s="38">
        <f t="shared" si="4"/>
        <v>77020.125</v>
      </c>
      <c r="L19" s="39"/>
      <c r="M19" s="31">
        <f t="shared" si="0"/>
        <v>77020.125</v>
      </c>
      <c r="N19" s="40"/>
    </row>
    <row r="20" spans="1:14" x14ac:dyDescent="0.25">
      <c r="A20" s="33">
        <v>2.0499999999999998</v>
      </c>
      <c r="B20" s="34" t="s">
        <v>145</v>
      </c>
      <c r="C20" s="25" t="s">
        <v>30</v>
      </c>
      <c r="D20" s="26">
        <v>2220</v>
      </c>
      <c r="E20" s="26">
        <v>100</v>
      </c>
      <c r="F20" s="35">
        <f t="shared" si="1"/>
        <v>222000</v>
      </c>
      <c r="G20" s="27">
        <v>2220</v>
      </c>
      <c r="H20" s="27"/>
      <c r="I20" s="36">
        <f t="shared" si="2"/>
        <v>2220</v>
      </c>
      <c r="J20" s="37">
        <f t="shared" si="3"/>
        <v>100</v>
      </c>
      <c r="K20" s="38">
        <f>G20*E20</f>
        <v>222000</v>
      </c>
      <c r="L20" s="39"/>
      <c r="M20" s="31">
        <f>K20+L20</f>
        <v>222000</v>
      </c>
      <c r="N20" s="40"/>
    </row>
    <row r="21" spans="1:14" x14ac:dyDescent="0.25">
      <c r="A21" s="33">
        <v>2.06</v>
      </c>
      <c r="B21" s="34" t="s">
        <v>146</v>
      </c>
      <c r="C21" s="25" t="s">
        <v>34</v>
      </c>
      <c r="D21" s="26">
        <v>197.358</v>
      </c>
      <c r="E21" s="26">
        <v>6300</v>
      </c>
      <c r="F21" s="35">
        <f>D21*E21</f>
        <v>1243355.4000000001</v>
      </c>
      <c r="G21" s="27">
        <v>197.358</v>
      </c>
      <c r="H21" s="27"/>
      <c r="I21" s="36">
        <f t="shared" si="2"/>
        <v>197.358</v>
      </c>
      <c r="J21" s="37">
        <f t="shared" si="3"/>
        <v>100</v>
      </c>
      <c r="K21" s="38">
        <f>G21*E21</f>
        <v>1243355.4000000001</v>
      </c>
      <c r="L21" s="39"/>
      <c r="M21" s="31">
        <f t="shared" si="0"/>
        <v>1243355.4000000001</v>
      </c>
      <c r="N21" s="40"/>
    </row>
    <row r="22" spans="1:14" x14ac:dyDescent="0.25">
      <c r="A22" s="22"/>
      <c r="B22" s="48" t="s">
        <v>39</v>
      </c>
      <c r="C22" s="25"/>
      <c r="D22" s="26"/>
      <c r="E22" s="26"/>
      <c r="F22" s="49">
        <f>SUM(F16:F21)</f>
        <v>2573273.3245472005</v>
      </c>
      <c r="G22" s="27"/>
      <c r="H22" s="27"/>
      <c r="I22" s="36"/>
      <c r="J22" s="37"/>
      <c r="K22" s="45">
        <f>SUM(K16:K21)</f>
        <v>2573273.3245472005</v>
      </c>
      <c r="L22" s="199"/>
      <c r="M22" s="202">
        <f t="shared" si="0"/>
        <v>2573273.3245472005</v>
      </c>
      <c r="N22" s="40"/>
    </row>
    <row r="23" spans="1:14" x14ac:dyDescent="0.25">
      <c r="A23" s="52">
        <v>3</v>
      </c>
      <c r="B23" s="41" t="s">
        <v>40</v>
      </c>
      <c r="C23" s="53"/>
      <c r="D23" s="26"/>
      <c r="E23" s="26"/>
      <c r="F23" s="35"/>
      <c r="G23" s="27"/>
      <c r="H23" s="27"/>
      <c r="I23" s="36"/>
      <c r="J23" s="37"/>
      <c r="K23" s="38"/>
      <c r="L23" s="39"/>
      <c r="M23" s="31"/>
      <c r="N23" s="40"/>
    </row>
    <row r="24" spans="1:14" ht="24.75" x14ac:dyDescent="0.25">
      <c r="A24" s="33">
        <v>3.01</v>
      </c>
      <c r="B24" s="54" t="s">
        <v>147</v>
      </c>
      <c r="C24" s="25" t="s">
        <v>30</v>
      </c>
      <c r="D24" s="26">
        <v>2331</v>
      </c>
      <c r="E24" s="203">
        <v>1075.3399999999999</v>
      </c>
      <c r="F24" s="78">
        <f t="shared" si="1"/>
        <v>2506617.54</v>
      </c>
      <c r="G24" s="27">
        <v>2331</v>
      </c>
      <c r="H24" s="27"/>
      <c r="I24" s="36">
        <f>G24+H24</f>
        <v>2331</v>
      </c>
      <c r="J24" s="37">
        <f>I24/D24*100</f>
        <v>100</v>
      </c>
      <c r="K24" s="38">
        <f>G24*E24</f>
        <v>2506617.54</v>
      </c>
      <c r="L24" s="39"/>
      <c r="M24" s="31">
        <f t="shared" si="0"/>
        <v>2506617.54</v>
      </c>
      <c r="N24" s="40"/>
    </row>
    <row r="25" spans="1:14" x14ac:dyDescent="0.25">
      <c r="A25" s="33"/>
      <c r="B25" s="41" t="s">
        <v>50</v>
      </c>
      <c r="C25" s="60"/>
      <c r="D25" s="61"/>
      <c r="E25" s="204"/>
      <c r="F25" s="205">
        <f>F24</f>
        <v>2506617.54</v>
      </c>
      <c r="G25" s="27"/>
      <c r="H25" s="27"/>
      <c r="I25" s="36"/>
      <c r="J25" s="37"/>
      <c r="K25" s="45">
        <f>SUM(K24)</f>
        <v>2506617.54</v>
      </c>
      <c r="L25" s="199"/>
      <c r="M25" s="202">
        <f t="shared" si="0"/>
        <v>2506617.54</v>
      </c>
      <c r="N25" s="40"/>
    </row>
    <row r="26" spans="1:14" x14ac:dyDescent="0.25">
      <c r="A26" s="94">
        <v>4</v>
      </c>
      <c r="B26" s="41" t="s">
        <v>148</v>
      </c>
      <c r="C26" s="25"/>
      <c r="D26" s="26"/>
      <c r="E26" s="203"/>
      <c r="F26" s="78"/>
      <c r="G26" s="27"/>
      <c r="H26" s="27"/>
      <c r="I26" s="36"/>
      <c r="J26" s="37"/>
      <c r="K26" s="38"/>
      <c r="L26" s="39"/>
      <c r="M26" s="31"/>
      <c r="N26" s="40"/>
    </row>
    <row r="27" spans="1:14" ht="24.75" x14ac:dyDescent="0.25">
      <c r="A27" s="33">
        <v>4.01</v>
      </c>
      <c r="B27" s="34" t="s">
        <v>149</v>
      </c>
      <c r="C27" s="25" t="s">
        <v>53</v>
      </c>
      <c r="D27" s="26">
        <v>3</v>
      </c>
      <c r="E27" s="203">
        <v>37704.400000000001</v>
      </c>
      <c r="F27" s="78">
        <f>D27*E27</f>
        <v>113113.20000000001</v>
      </c>
      <c r="G27" s="27">
        <v>3</v>
      </c>
      <c r="H27" s="27"/>
      <c r="I27" s="36">
        <f>G27+H27</f>
        <v>3</v>
      </c>
      <c r="J27" s="37">
        <f>I27/D27*100</f>
        <v>100</v>
      </c>
      <c r="K27" s="38">
        <f>G27*E27</f>
        <v>113113.20000000001</v>
      </c>
      <c r="L27" s="39"/>
      <c r="M27" s="31">
        <f t="shared" ref="M27:M34" si="5">K27+L27</f>
        <v>113113.20000000001</v>
      </c>
      <c r="N27" s="40"/>
    </row>
    <row r="28" spans="1:14" ht="24.75" x14ac:dyDescent="0.25">
      <c r="A28" s="33">
        <v>4.0199999999999996</v>
      </c>
      <c r="B28" s="34" t="s">
        <v>150</v>
      </c>
      <c r="C28" s="25" t="s">
        <v>53</v>
      </c>
      <c r="D28" s="26">
        <v>1</v>
      </c>
      <c r="E28" s="203">
        <v>28800</v>
      </c>
      <c r="F28" s="78">
        <f t="shared" si="1"/>
        <v>28800</v>
      </c>
      <c r="G28" s="27">
        <v>1</v>
      </c>
      <c r="H28" s="27"/>
      <c r="I28" s="36">
        <f t="shared" ref="I28:I34" si="6">G28+H28</f>
        <v>1</v>
      </c>
      <c r="J28" s="37">
        <f t="shared" ref="J28:J34" si="7">I28/D28*100</f>
        <v>100</v>
      </c>
      <c r="K28" s="38">
        <f t="shared" ref="K28:K34" si="8">G28*E28</f>
        <v>28800</v>
      </c>
      <c r="L28" s="39"/>
      <c r="M28" s="31">
        <f t="shared" si="5"/>
        <v>28800</v>
      </c>
      <c r="N28" s="40"/>
    </row>
    <row r="29" spans="1:14" x14ac:dyDescent="0.25">
      <c r="A29" s="33">
        <v>4.03</v>
      </c>
      <c r="B29" s="54" t="s">
        <v>151</v>
      </c>
      <c r="C29" s="25" t="s">
        <v>48</v>
      </c>
      <c r="D29" s="26">
        <v>1</v>
      </c>
      <c r="E29" s="203">
        <v>16500</v>
      </c>
      <c r="F29" s="78">
        <f t="shared" si="1"/>
        <v>16500</v>
      </c>
      <c r="G29" s="27">
        <v>1</v>
      </c>
      <c r="H29" s="27"/>
      <c r="I29" s="36">
        <f t="shared" si="6"/>
        <v>1</v>
      </c>
      <c r="J29" s="37">
        <f t="shared" si="7"/>
        <v>100</v>
      </c>
      <c r="K29" s="38">
        <f t="shared" si="8"/>
        <v>16500</v>
      </c>
      <c r="L29" s="39"/>
      <c r="M29" s="31">
        <f t="shared" si="5"/>
        <v>16500</v>
      </c>
      <c r="N29" s="40"/>
    </row>
    <row r="30" spans="1:14" x14ac:dyDescent="0.25">
      <c r="A30" s="67">
        <v>4.04</v>
      </c>
      <c r="B30" s="200" t="s">
        <v>152</v>
      </c>
      <c r="C30" s="25" t="s">
        <v>20</v>
      </c>
      <c r="D30" s="206">
        <v>10</v>
      </c>
      <c r="E30" s="148">
        <v>8600</v>
      </c>
      <c r="F30" s="78">
        <f t="shared" si="1"/>
        <v>86000</v>
      </c>
      <c r="G30" s="36">
        <v>10</v>
      </c>
      <c r="H30" s="36"/>
      <c r="I30" s="36">
        <f t="shared" si="6"/>
        <v>10</v>
      </c>
      <c r="J30" s="37">
        <f t="shared" si="7"/>
        <v>100</v>
      </c>
      <c r="K30" s="38">
        <f t="shared" si="8"/>
        <v>86000</v>
      </c>
      <c r="L30" s="39"/>
      <c r="M30" s="31">
        <f t="shared" si="5"/>
        <v>86000</v>
      </c>
      <c r="N30" s="40"/>
    </row>
    <row r="31" spans="1:14" x14ac:dyDescent="0.25">
      <c r="A31" s="67">
        <v>4.05</v>
      </c>
      <c r="B31" s="54" t="s">
        <v>153</v>
      </c>
      <c r="C31" s="53" t="s">
        <v>20</v>
      </c>
      <c r="D31" s="26">
        <v>1</v>
      </c>
      <c r="E31" s="78">
        <v>3500</v>
      </c>
      <c r="F31" s="78">
        <f t="shared" si="1"/>
        <v>3500</v>
      </c>
      <c r="G31" s="36">
        <v>1</v>
      </c>
      <c r="H31" s="36"/>
      <c r="I31" s="36">
        <f t="shared" si="6"/>
        <v>1</v>
      </c>
      <c r="J31" s="37">
        <f t="shared" si="7"/>
        <v>100</v>
      </c>
      <c r="K31" s="38">
        <f t="shared" si="8"/>
        <v>3500</v>
      </c>
      <c r="L31" s="39"/>
      <c r="M31" s="31">
        <f t="shared" si="5"/>
        <v>3500</v>
      </c>
      <c r="N31" s="40"/>
    </row>
    <row r="32" spans="1:14" x14ac:dyDescent="0.25">
      <c r="A32" s="67">
        <v>4.0599999999999996</v>
      </c>
      <c r="B32" s="200" t="s">
        <v>154</v>
      </c>
      <c r="C32" s="53" t="s">
        <v>20</v>
      </c>
      <c r="D32" s="26">
        <v>3</v>
      </c>
      <c r="E32" s="78">
        <v>1800</v>
      </c>
      <c r="F32" s="78">
        <f t="shared" si="1"/>
        <v>5400</v>
      </c>
      <c r="G32" s="36">
        <v>3</v>
      </c>
      <c r="H32" s="36"/>
      <c r="I32" s="36">
        <f t="shared" si="6"/>
        <v>3</v>
      </c>
      <c r="J32" s="37">
        <f t="shared" si="7"/>
        <v>100</v>
      </c>
      <c r="K32" s="38">
        <f t="shared" si="8"/>
        <v>5400</v>
      </c>
      <c r="L32" s="39"/>
      <c r="M32" s="31">
        <f t="shared" si="5"/>
        <v>5400</v>
      </c>
      <c r="N32" s="40"/>
    </row>
    <row r="33" spans="1:14" x14ac:dyDescent="0.25">
      <c r="A33" s="67">
        <v>4.07</v>
      </c>
      <c r="B33" s="200" t="s">
        <v>155</v>
      </c>
      <c r="C33" s="53" t="s">
        <v>48</v>
      </c>
      <c r="D33" s="26">
        <v>1</v>
      </c>
      <c r="E33" s="78">
        <v>22000</v>
      </c>
      <c r="F33" s="78">
        <f t="shared" si="1"/>
        <v>22000</v>
      </c>
      <c r="G33" s="36">
        <v>1</v>
      </c>
      <c r="H33" s="36"/>
      <c r="I33" s="36">
        <f t="shared" si="6"/>
        <v>1</v>
      </c>
      <c r="J33" s="37">
        <f t="shared" si="7"/>
        <v>100</v>
      </c>
      <c r="K33" s="38">
        <f t="shared" si="8"/>
        <v>22000</v>
      </c>
      <c r="L33" s="39"/>
      <c r="M33" s="31">
        <f t="shared" si="5"/>
        <v>22000</v>
      </c>
      <c r="N33" s="40"/>
    </row>
    <row r="34" spans="1:14" x14ac:dyDescent="0.25">
      <c r="A34" s="67">
        <v>4.08</v>
      </c>
      <c r="B34" s="26" t="s">
        <v>156</v>
      </c>
      <c r="C34" s="53" t="s">
        <v>20</v>
      </c>
      <c r="D34" s="26">
        <v>1</v>
      </c>
      <c r="E34" s="203">
        <v>10950</v>
      </c>
      <c r="F34" s="78">
        <f t="shared" si="1"/>
        <v>10950</v>
      </c>
      <c r="G34" s="27">
        <v>1</v>
      </c>
      <c r="H34" s="27"/>
      <c r="I34" s="36">
        <f t="shared" si="6"/>
        <v>1</v>
      </c>
      <c r="J34" s="37">
        <f t="shared" si="7"/>
        <v>100</v>
      </c>
      <c r="K34" s="38">
        <f t="shared" si="8"/>
        <v>10950</v>
      </c>
      <c r="L34" s="39"/>
      <c r="M34" s="31">
        <f t="shared" si="5"/>
        <v>10950</v>
      </c>
      <c r="N34" s="40"/>
    </row>
    <row r="35" spans="1:14" x14ac:dyDescent="0.25">
      <c r="A35" s="67"/>
      <c r="B35" s="41" t="s">
        <v>157</v>
      </c>
      <c r="C35" s="25"/>
      <c r="D35" s="53"/>
      <c r="E35" s="78"/>
      <c r="F35" s="205">
        <f>SUM(F27:F34)</f>
        <v>286263.2</v>
      </c>
      <c r="G35" s="27"/>
      <c r="H35" s="27"/>
      <c r="I35" s="68"/>
      <c r="J35" s="84"/>
      <c r="K35" s="45">
        <f>SUM(K27:K34)</f>
        <v>286263.2</v>
      </c>
      <c r="L35" s="199"/>
      <c r="M35" s="202">
        <f>K35+L35</f>
        <v>286263.2</v>
      </c>
      <c r="N35" s="40"/>
    </row>
    <row r="36" spans="1:14" x14ac:dyDescent="0.25">
      <c r="A36" s="207">
        <v>5</v>
      </c>
      <c r="B36" s="69" t="s">
        <v>158</v>
      </c>
      <c r="C36" s="70"/>
      <c r="D36" s="71"/>
      <c r="E36" s="72"/>
      <c r="F36" s="78"/>
      <c r="G36" s="27"/>
      <c r="H36" s="27"/>
      <c r="I36" s="68"/>
      <c r="J36" s="84"/>
      <c r="K36" s="38"/>
      <c r="L36" s="39"/>
      <c r="M36" s="31"/>
      <c r="N36" s="40"/>
    </row>
    <row r="37" spans="1:14" x14ac:dyDescent="0.25">
      <c r="A37" s="67">
        <v>5.01</v>
      </c>
      <c r="B37" s="54" t="s">
        <v>159</v>
      </c>
      <c r="C37" s="70" t="s">
        <v>77</v>
      </c>
      <c r="D37" s="67">
        <v>3.6</v>
      </c>
      <c r="E37" s="75">
        <v>132.4</v>
      </c>
      <c r="F37" s="78">
        <f t="shared" si="1"/>
        <v>476.64000000000004</v>
      </c>
      <c r="G37" s="27">
        <v>3.6</v>
      </c>
      <c r="H37" s="27"/>
      <c r="I37" s="36">
        <f>G37+H37</f>
        <v>3.6</v>
      </c>
      <c r="J37" s="37">
        <f>I37/D37*100</f>
        <v>100</v>
      </c>
      <c r="K37" s="38">
        <f t="shared" ref="K37:K44" si="9">G37*E37</f>
        <v>476.64000000000004</v>
      </c>
      <c r="L37" s="39"/>
      <c r="M37" s="31">
        <f t="shared" si="0"/>
        <v>476.64000000000004</v>
      </c>
      <c r="N37" s="40"/>
    </row>
    <row r="38" spans="1:14" x14ac:dyDescent="0.25">
      <c r="A38" s="67">
        <v>5.0199999999999996</v>
      </c>
      <c r="B38" s="54" t="s">
        <v>138</v>
      </c>
      <c r="C38" s="70" t="s">
        <v>48</v>
      </c>
      <c r="D38" s="70">
        <v>1</v>
      </c>
      <c r="E38" s="75">
        <v>1500</v>
      </c>
      <c r="F38" s="78">
        <f t="shared" si="1"/>
        <v>1500</v>
      </c>
      <c r="G38" s="27">
        <v>1</v>
      </c>
      <c r="H38" s="27"/>
      <c r="I38" s="27"/>
      <c r="J38" s="27"/>
      <c r="K38" s="38">
        <f t="shared" si="9"/>
        <v>1500</v>
      </c>
      <c r="L38" s="39"/>
      <c r="M38" s="31">
        <f t="shared" si="0"/>
        <v>1500</v>
      </c>
      <c r="N38" s="40"/>
    </row>
    <row r="39" spans="1:14" ht="24.75" x14ac:dyDescent="0.25">
      <c r="A39" s="67">
        <v>5.03</v>
      </c>
      <c r="B39" s="54" t="s">
        <v>160</v>
      </c>
      <c r="C39" s="53" t="s">
        <v>34</v>
      </c>
      <c r="D39" s="26">
        <v>0.72450000000000003</v>
      </c>
      <c r="E39" s="78">
        <v>10697.58</v>
      </c>
      <c r="F39" s="78">
        <f>D39*E39</f>
        <v>7750.39671</v>
      </c>
      <c r="G39" s="36">
        <v>0.72450000000000003</v>
      </c>
      <c r="H39" s="36"/>
      <c r="I39" s="36">
        <f>G39+H39</f>
        <v>0.72450000000000003</v>
      </c>
      <c r="J39" s="37">
        <f>I39/D39*100</f>
        <v>100</v>
      </c>
      <c r="K39" s="38">
        <f t="shared" si="9"/>
        <v>7750.39671</v>
      </c>
      <c r="L39" s="39"/>
      <c r="M39" s="31">
        <f t="shared" si="0"/>
        <v>7750.39671</v>
      </c>
      <c r="N39" s="40"/>
    </row>
    <row r="40" spans="1:14" x14ac:dyDescent="0.25">
      <c r="A40" s="67">
        <v>5.04</v>
      </c>
      <c r="B40" s="54" t="s">
        <v>161</v>
      </c>
      <c r="C40" s="53" t="s">
        <v>77</v>
      </c>
      <c r="D40" s="26">
        <v>17.53</v>
      </c>
      <c r="E40" s="78">
        <v>1186.5999999999999</v>
      </c>
      <c r="F40" s="78">
        <f t="shared" si="1"/>
        <v>20801.097999999998</v>
      </c>
      <c r="G40" s="36">
        <v>17.53</v>
      </c>
      <c r="H40" s="36"/>
      <c r="I40" s="36">
        <f>G40+H40</f>
        <v>17.53</v>
      </c>
      <c r="J40" s="37">
        <f>I40/D40*100</f>
        <v>100</v>
      </c>
      <c r="K40" s="38">
        <f t="shared" si="9"/>
        <v>20801.097999999998</v>
      </c>
      <c r="L40" s="39"/>
      <c r="M40" s="31">
        <f t="shared" si="0"/>
        <v>20801.097999999998</v>
      </c>
      <c r="N40" s="40"/>
    </row>
    <row r="41" spans="1:14" ht="24.75" x14ac:dyDescent="0.25">
      <c r="A41" s="67">
        <v>5.05</v>
      </c>
      <c r="B41" s="54" t="s">
        <v>162</v>
      </c>
      <c r="C41" s="53" t="s">
        <v>34</v>
      </c>
      <c r="D41" s="26">
        <v>0.25650000000000001</v>
      </c>
      <c r="E41" s="78">
        <v>41465.279999999999</v>
      </c>
      <c r="F41" s="78">
        <f>D41*E41</f>
        <v>10635.84432</v>
      </c>
      <c r="G41" s="27">
        <v>0.25650000000000001</v>
      </c>
      <c r="H41" s="27"/>
      <c r="I41" s="36">
        <f>G41+H41</f>
        <v>0.25650000000000001</v>
      </c>
      <c r="J41" s="37">
        <f>I41/D41*100</f>
        <v>100</v>
      </c>
      <c r="K41" s="38">
        <f t="shared" si="9"/>
        <v>10635.84432</v>
      </c>
      <c r="L41" s="39"/>
      <c r="M41" s="31">
        <f t="shared" si="0"/>
        <v>10635.84432</v>
      </c>
      <c r="N41" s="40"/>
    </row>
    <row r="42" spans="1:14" ht="24.75" x14ac:dyDescent="0.25">
      <c r="A42" s="67">
        <v>5.0599999999999996</v>
      </c>
      <c r="B42" s="54" t="s">
        <v>163</v>
      </c>
      <c r="C42" s="53" t="s">
        <v>34</v>
      </c>
      <c r="D42" s="26">
        <v>0.38879999999999998</v>
      </c>
      <c r="E42" s="78">
        <v>29724.799999999999</v>
      </c>
      <c r="F42" s="78">
        <f>D42*E42</f>
        <v>11557.00224</v>
      </c>
      <c r="G42" s="208">
        <v>0.38879999999999998</v>
      </c>
      <c r="H42" s="208"/>
      <c r="I42" s="36">
        <f>G42+H42</f>
        <v>0.38879999999999998</v>
      </c>
      <c r="J42" s="37">
        <f>I42/D42*100</f>
        <v>100</v>
      </c>
      <c r="K42" s="38">
        <f t="shared" si="9"/>
        <v>11557.00224</v>
      </c>
      <c r="L42" s="39"/>
      <c r="M42" s="31">
        <f t="shared" si="0"/>
        <v>11557.00224</v>
      </c>
      <c r="N42" s="40"/>
    </row>
    <row r="43" spans="1:14" ht="24.75" x14ac:dyDescent="0.25">
      <c r="A43" s="67">
        <v>5.07</v>
      </c>
      <c r="B43" s="54" t="s">
        <v>164</v>
      </c>
      <c r="C43" s="53" t="s">
        <v>77</v>
      </c>
      <c r="D43" s="26">
        <v>4.83</v>
      </c>
      <c r="E43" s="78">
        <v>1844.22</v>
      </c>
      <c r="F43" s="78">
        <f t="shared" si="1"/>
        <v>8907.5825999999997</v>
      </c>
      <c r="G43" s="36">
        <v>4.83</v>
      </c>
      <c r="H43" s="36"/>
      <c r="I43" s="36">
        <f t="shared" ref="I43:I44" si="10">G43+H43</f>
        <v>4.83</v>
      </c>
      <c r="J43" s="37">
        <f t="shared" ref="J43:J44" si="11">I43/D43*100</f>
        <v>100</v>
      </c>
      <c r="K43" s="38">
        <f t="shared" si="9"/>
        <v>8907.5825999999997</v>
      </c>
      <c r="L43" s="39"/>
      <c r="M43" s="31">
        <f t="shared" si="0"/>
        <v>8907.5825999999997</v>
      </c>
      <c r="N43" s="40"/>
    </row>
    <row r="44" spans="1:14" x14ac:dyDescent="0.25">
      <c r="A44" s="67">
        <v>5.08</v>
      </c>
      <c r="B44" s="54" t="s">
        <v>165</v>
      </c>
      <c r="C44" s="53" t="s">
        <v>48</v>
      </c>
      <c r="D44" s="26">
        <v>1</v>
      </c>
      <c r="E44" s="78">
        <v>8500</v>
      </c>
      <c r="F44" s="78">
        <f t="shared" si="1"/>
        <v>8500</v>
      </c>
      <c r="G44" s="36">
        <v>1</v>
      </c>
      <c r="H44" s="36"/>
      <c r="I44" s="36">
        <f t="shared" si="10"/>
        <v>1</v>
      </c>
      <c r="J44" s="37">
        <f t="shared" si="11"/>
        <v>100</v>
      </c>
      <c r="K44" s="38">
        <f t="shared" si="9"/>
        <v>8500</v>
      </c>
      <c r="L44" s="39"/>
      <c r="M44" s="31">
        <f t="shared" si="0"/>
        <v>8500</v>
      </c>
      <c r="N44" s="40"/>
    </row>
    <row r="45" spans="1:14" x14ac:dyDescent="0.25">
      <c r="A45" s="67">
        <v>5.09</v>
      </c>
      <c r="B45" s="54" t="s">
        <v>166</v>
      </c>
      <c r="C45" s="53" t="s">
        <v>77</v>
      </c>
      <c r="D45" s="26">
        <v>35.06</v>
      </c>
      <c r="E45" s="78">
        <v>394.63</v>
      </c>
      <c r="F45" s="78">
        <f t="shared" si="1"/>
        <v>13835.727800000001</v>
      </c>
      <c r="G45" s="36">
        <v>35.06</v>
      </c>
      <c r="H45" s="36"/>
      <c r="I45" s="36">
        <f>G45+H45</f>
        <v>35.06</v>
      </c>
      <c r="J45" s="37">
        <f>I45/D45*100</f>
        <v>100</v>
      </c>
      <c r="K45" s="38">
        <f>G45*E45</f>
        <v>13835.727800000001</v>
      </c>
      <c r="L45" s="39"/>
      <c r="M45" s="31">
        <f t="shared" si="0"/>
        <v>13835.727800000001</v>
      </c>
      <c r="N45" s="40"/>
    </row>
    <row r="46" spans="1:14" x14ac:dyDescent="0.25">
      <c r="A46" s="67">
        <v>5.0999999999999996</v>
      </c>
      <c r="B46" s="54" t="s">
        <v>167</v>
      </c>
      <c r="C46" s="53" t="s">
        <v>77</v>
      </c>
      <c r="D46" s="26">
        <v>35.06</v>
      </c>
      <c r="E46" s="78">
        <v>195.67</v>
      </c>
      <c r="F46" s="78">
        <f t="shared" si="1"/>
        <v>6860.1902</v>
      </c>
      <c r="G46" s="36">
        <v>35.06</v>
      </c>
      <c r="H46" s="36"/>
      <c r="I46" s="36">
        <f>G46+H46</f>
        <v>35.06</v>
      </c>
      <c r="J46" s="37">
        <f>I46/D46*100</f>
        <v>100</v>
      </c>
      <c r="K46" s="38">
        <f>G46*E46</f>
        <v>6860.1902</v>
      </c>
      <c r="L46" s="39"/>
      <c r="M46" s="31">
        <f t="shared" si="0"/>
        <v>6860.1902</v>
      </c>
      <c r="N46" s="40"/>
    </row>
    <row r="47" spans="1:14" x14ac:dyDescent="0.25">
      <c r="A47" s="67">
        <v>5.1100000000000003</v>
      </c>
      <c r="B47" s="54" t="s">
        <v>168</v>
      </c>
      <c r="C47" s="53" t="s">
        <v>77</v>
      </c>
      <c r="D47" s="26">
        <v>0.04</v>
      </c>
      <c r="E47" s="78">
        <v>49806.44</v>
      </c>
      <c r="F47" s="78">
        <f>D47*E47</f>
        <v>1992.2576000000001</v>
      </c>
      <c r="G47" s="36">
        <v>0.04</v>
      </c>
      <c r="H47" s="36"/>
      <c r="I47" s="36">
        <f>G47+H47</f>
        <v>0.04</v>
      </c>
      <c r="J47" s="37">
        <f>I47/D47*100</f>
        <v>100</v>
      </c>
      <c r="K47" s="38">
        <f>G47*E47</f>
        <v>1992.2576000000001</v>
      </c>
      <c r="L47" s="39"/>
      <c r="M47" s="31">
        <f t="shared" si="0"/>
        <v>1992.2576000000001</v>
      </c>
      <c r="N47" s="40"/>
    </row>
    <row r="48" spans="1:14" x14ac:dyDescent="0.25">
      <c r="A48" s="67">
        <v>5.12</v>
      </c>
      <c r="B48" s="54" t="s">
        <v>169</v>
      </c>
      <c r="C48" s="53" t="s">
        <v>30</v>
      </c>
      <c r="D48" s="26">
        <v>20.100000000000001</v>
      </c>
      <c r="E48" s="78">
        <v>185.1</v>
      </c>
      <c r="F48" s="78">
        <f>D48*E48</f>
        <v>3720.51</v>
      </c>
      <c r="G48" s="36">
        <v>20.100000000000001</v>
      </c>
      <c r="H48" s="36"/>
      <c r="I48" s="36">
        <f>G48+H48</f>
        <v>20.100000000000001</v>
      </c>
      <c r="J48" s="37">
        <f>I48/D48*100</f>
        <v>100</v>
      </c>
      <c r="K48" s="38">
        <f>G48*E48</f>
        <v>3720.51</v>
      </c>
      <c r="L48" s="39"/>
      <c r="M48" s="31">
        <f t="shared" si="0"/>
        <v>3720.51</v>
      </c>
      <c r="N48" s="40"/>
    </row>
    <row r="49" spans="1:14" x14ac:dyDescent="0.25">
      <c r="A49" s="67">
        <v>5.13</v>
      </c>
      <c r="B49" s="54" t="s">
        <v>170</v>
      </c>
      <c r="C49" s="53" t="s">
        <v>171</v>
      </c>
      <c r="D49" s="26">
        <v>12</v>
      </c>
      <c r="E49" s="78">
        <v>247.91</v>
      </c>
      <c r="F49" s="78">
        <f>D49*E49</f>
        <v>2974.92</v>
      </c>
      <c r="G49" s="36">
        <v>12</v>
      </c>
      <c r="H49" s="36"/>
      <c r="I49" s="36">
        <f t="shared" ref="I49" si="12">G49+H49</f>
        <v>12</v>
      </c>
      <c r="J49" s="37">
        <f t="shared" ref="J49" si="13">I49/D49*100</f>
        <v>100</v>
      </c>
      <c r="K49" s="38">
        <f>G49*E49</f>
        <v>2974.92</v>
      </c>
      <c r="L49" s="39"/>
      <c r="M49" s="31">
        <f t="shared" si="0"/>
        <v>2974.92</v>
      </c>
      <c r="N49" s="40"/>
    </row>
    <row r="50" spans="1:14" ht="24" x14ac:dyDescent="0.25">
      <c r="A50" s="67"/>
      <c r="B50" s="79" t="s">
        <v>172</v>
      </c>
      <c r="C50" s="53"/>
      <c r="D50" s="26"/>
      <c r="E50" s="80"/>
      <c r="F50" s="49">
        <f>SUM(F37:F49)</f>
        <v>99512.169469999993</v>
      </c>
      <c r="G50" s="36"/>
      <c r="H50" s="36"/>
      <c r="I50" s="68"/>
      <c r="J50" s="84"/>
      <c r="K50" s="209">
        <f>SUM(K37:K49)</f>
        <v>99512.169469999993</v>
      </c>
      <c r="L50" s="209"/>
      <c r="M50" s="202">
        <f>SUM(M37:M49)</f>
        <v>99512.169469999993</v>
      </c>
      <c r="N50" s="40"/>
    </row>
    <row r="51" spans="1:14" x14ac:dyDescent="0.25">
      <c r="A51" s="67">
        <v>6</v>
      </c>
      <c r="B51" s="69" t="s">
        <v>173</v>
      </c>
      <c r="C51" s="53"/>
      <c r="D51" s="26"/>
      <c r="E51" s="80"/>
      <c r="F51" s="35"/>
      <c r="G51" s="36"/>
      <c r="H51" s="36"/>
      <c r="I51" s="68"/>
      <c r="J51" s="84"/>
      <c r="K51" s="38"/>
      <c r="L51" s="83"/>
      <c r="M51" s="31"/>
      <c r="N51" s="40"/>
    </row>
    <row r="52" spans="1:14" ht="48.75" x14ac:dyDescent="0.25">
      <c r="A52" s="67">
        <v>6.01</v>
      </c>
      <c r="B52" s="54" t="s">
        <v>174</v>
      </c>
      <c r="C52" s="210" t="s">
        <v>48</v>
      </c>
      <c r="D52" s="211">
        <v>1</v>
      </c>
      <c r="E52" s="212">
        <v>1150000</v>
      </c>
      <c r="F52" s="213">
        <f>D52*E52</f>
        <v>1150000</v>
      </c>
      <c r="G52" s="214">
        <v>0.6</v>
      </c>
      <c r="H52" s="214">
        <v>0.2</v>
      </c>
      <c r="I52" s="214">
        <f t="shared" ref="I52:I53" si="14">G52+H52</f>
        <v>0.8</v>
      </c>
      <c r="J52" s="215">
        <f t="shared" ref="J52:J53" si="15">I52/D52*100</f>
        <v>80</v>
      </c>
      <c r="K52" s="216">
        <f>G52*E52</f>
        <v>690000</v>
      </c>
      <c r="L52" s="217">
        <f>H52*E52</f>
        <v>230000</v>
      </c>
      <c r="M52" s="218">
        <f>K52+L52</f>
        <v>920000</v>
      </c>
      <c r="N52" s="40"/>
    </row>
    <row r="53" spans="1:14" ht="36.75" x14ac:dyDescent="0.25">
      <c r="A53" s="67">
        <v>6.02</v>
      </c>
      <c r="B53" s="54" t="s">
        <v>175</v>
      </c>
      <c r="C53" s="210" t="s">
        <v>65</v>
      </c>
      <c r="D53" s="211">
        <v>1</v>
      </c>
      <c r="E53" s="212">
        <v>753000</v>
      </c>
      <c r="F53" s="213">
        <f>D53*E53</f>
        <v>753000</v>
      </c>
      <c r="G53" s="214">
        <v>0.7</v>
      </c>
      <c r="H53" s="214">
        <v>0.15</v>
      </c>
      <c r="I53" s="214">
        <f t="shared" si="14"/>
        <v>0.85</v>
      </c>
      <c r="J53" s="215">
        <f t="shared" si="15"/>
        <v>85</v>
      </c>
      <c r="K53" s="216">
        <f>G53*E53</f>
        <v>527100</v>
      </c>
      <c r="L53" s="217">
        <f>H53*E53</f>
        <v>112950</v>
      </c>
      <c r="M53" s="218">
        <f>K53+L53</f>
        <v>640050</v>
      </c>
      <c r="N53" s="40"/>
    </row>
    <row r="54" spans="1:14" x14ac:dyDescent="0.25">
      <c r="A54" s="67"/>
      <c r="B54" s="69" t="s">
        <v>176</v>
      </c>
      <c r="C54" s="81"/>
      <c r="D54" s="61"/>
      <c r="E54" s="82"/>
      <c r="F54" s="49">
        <f>SUM(F52:F53)</f>
        <v>1903000</v>
      </c>
      <c r="G54" s="36"/>
      <c r="H54" s="36"/>
      <c r="I54" s="68"/>
      <c r="J54" s="84"/>
      <c r="K54" s="45">
        <f>SUM(K52:K53)</f>
        <v>1217100</v>
      </c>
      <c r="L54" s="209">
        <f>SUM(L52:L53)</f>
        <v>342950</v>
      </c>
      <c r="M54" s="202">
        <f>K54+L54</f>
        <v>1560050</v>
      </c>
      <c r="N54" s="40"/>
    </row>
    <row r="55" spans="1:14" x14ac:dyDescent="0.25">
      <c r="A55" s="3"/>
      <c r="B55" s="86" t="s">
        <v>62</v>
      </c>
      <c r="C55" s="3"/>
      <c r="D55" s="3"/>
      <c r="E55" s="3"/>
      <c r="F55" s="120">
        <f>F54+F50+F35+F25+F22+F14</f>
        <v>7503166.2340172008</v>
      </c>
      <c r="G55" s="3"/>
      <c r="H55" s="3"/>
      <c r="I55" s="3"/>
      <c r="J55" s="3"/>
      <c r="K55" s="88">
        <f>K50+K25+K22+K14+K54+K35</f>
        <v>6817266.2340172008</v>
      </c>
      <c r="L55" s="88">
        <f>L54+L50+L35+L22+L14</f>
        <v>342950</v>
      </c>
      <c r="M55" s="88">
        <f>M54+M50+M35+M25+M22+M14</f>
        <v>7160216.2340172008</v>
      </c>
      <c r="N55" s="40"/>
    </row>
    <row r="56" spans="1:14" x14ac:dyDescent="0.25">
      <c r="A56" s="3"/>
      <c r="B56" s="9"/>
      <c r="C56" s="3"/>
      <c r="D56" s="3"/>
      <c r="E56" s="3"/>
      <c r="F56" s="3"/>
      <c r="G56" s="3"/>
      <c r="H56" s="3"/>
      <c r="I56" s="3"/>
      <c r="J56" s="3"/>
      <c r="K56" s="163"/>
      <c r="L56" s="219"/>
      <c r="M56" s="219"/>
      <c r="N56" s="40"/>
    </row>
    <row r="57" spans="1:14" x14ac:dyDescent="0.25">
      <c r="A57" s="92"/>
      <c r="B57" s="335" t="s">
        <v>63</v>
      </c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</row>
    <row r="58" spans="1:14" x14ac:dyDescent="0.25">
      <c r="A58" s="328" t="s">
        <v>64</v>
      </c>
      <c r="B58" s="328"/>
      <c r="C58" s="328"/>
      <c r="D58" s="328"/>
      <c r="E58" s="328"/>
      <c r="F58" s="328"/>
      <c r="G58" s="351" t="s">
        <v>16</v>
      </c>
      <c r="H58" s="351"/>
      <c r="I58" s="351"/>
      <c r="J58" s="351"/>
      <c r="K58" s="330" t="s">
        <v>17</v>
      </c>
      <c r="L58" s="330"/>
      <c r="M58" s="330"/>
    </row>
    <row r="59" spans="1:14" x14ac:dyDescent="0.25">
      <c r="A59" s="123" t="s">
        <v>18</v>
      </c>
      <c r="B59" s="14" t="s">
        <v>19</v>
      </c>
      <c r="C59" s="14" t="s">
        <v>65</v>
      </c>
      <c r="D59" s="14" t="s">
        <v>66</v>
      </c>
      <c r="E59" s="14" t="s">
        <v>67</v>
      </c>
      <c r="F59" s="14" t="s">
        <v>23</v>
      </c>
      <c r="G59" s="220" t="s">
        <v>24</v>
      </c>
      <c r="H59" s="220" t="s">
        <v>25</v>
      </c>
      <c r="I59" s="220" t="s">
        <v>26</v>
      </c>
      <c r="J59" s="220" t="s">
        <v>27</v>
      </c>
      <c r="K59" s="19" t="s">
        <v>24</v>
      </c>
      <c r="L59" s="19" t="s">
        <v>25</v>
      </c>
      <c r="M59" s="19" t="s">
        <v>26</v>
      </c>
    </row>
    <row r="60" spans="1:14" x14ac:dyDescent="0.25">
      <c r="A60" s="221">
        <v>7</v>
      </c>
      <c r="B60" s="222" t="s">
        <v>177</v>
      </c>
      <c r="C60" s="96"/>
      <c r="D60" s="96"/>
      <c r="E60" s="96"/>
      <c r="F60" s="96"/>
      <c r="G60" s="223"/>
      <c r="H60" s="223"/>
      <c r="I60" s="223"/>
      <c r="J60" s="223"/>
      <c r="K60" s="98"/>
      <c r="L60" s="98"/>
      <c r="M60" s="98"/>
    </row>
    <row r="61" spans="1:14" x14ac:dyDescent="0.25">
      <c r="A61" s="96">
        <v>7.01</v>
      </c>
      <c r="B61" s="99" t="s">
        <v>178</v>
      </c>
      <c r="C61" s="96" t="s">
        <v>65</v>
      </c>
      <c r="D61" s="206">
        <v>109</v>
      </c>
      <c r="E61" s="206">
        <v>950</v>
      </c>
      <c r="F61" s="101">
        <f>D61*E61</f>
        <v>103550</v>
      </c>
      <c r="G61" s="223">
        <v>109</v>
      </c>
      <c r="H61" s="223"/>
      <c r="I61" s="224">
        <f>G61+H61</f>
        <v>109</v>
      </c>
      <c r="J61" s="225">
        <f>I61/D61*100</f>
        <v>100</v>
      </c>
      <c r="K61" s="38">
        <f>G61*E61</f>
        <v>103550</v>
      </c>
      <c r="L61" s="39"/>
      <c r="M61" s="31">
        <f>K61+L61</f>
        <v>103550</v>
      </c>
    </row>
    <row r="62" spans="1:14" x14ac:dyDescent="0.25">
      <c r="A62" s="96">
        <v>7.02</v>
      </c>
      <c r="B62" s="99" t="s">
        <v>179</v>
      </c>
      <c r="C62" s="96" t="s">
        <v>65</v>
      </c>
      <c r="D62" s="206">
        <v>12</v>
      </c>
      <c r="E62" s="206">
        <v>5397.36</v>
      </c>
      <c r="F62" s="101">
        <f>D62*E62</f>
        <v>64768.319999999992</v>
      </c>
      <c r="G62" s="223">
        <v>12</v>
      </c>
      <c r="H62" s="223"/>
      <c r="I62" s="224">
        <f>G62+H62</f>
        <v>12</v>
      </c>
      <c r="J62" s="225">
        <f>I62/D62*100</f>
        <v>100</v>
      </c>
      <c r="K62" s="38">
        <f>G62*E62</f>
        <v>64768.319999999992</v>
      </c>
      <c r="L62" s="39"/>
      <c r="M62" s="31">
        <f>K62+L62</f>
        <v>64768.319999999992</v>
      </c>
    </row>
    <row r="63" spans="1:14" x14ac:dyDescent="0.25">
      <c r="A63" s="96">
        <v>7.03</v>
      </c>
      <c r="B63" s="226" t="s">
        <v>180</v>
      </c>
      <c r="C63" s="96" t="s">
        <v>65</v>
      </c>
      <c r="D63" s="206">
        <v>69</v>
      </c>
      <c r="E63" s="206">
        <v>2960.13</v>
      </c>
      <c r="F63" s="101">
        <f>D63*E63</f>
        <v>204248.97</v>
      </c>
      <c r="G63" s="223">
        <v>69</v>
      </c>
      <c r="H63" s="223"/>
      <c r="I63" s="224">
        <f>G63+H63</f>
        <v>69</v>
      </c>
      <c r="J63" s="225">
        <f>I63/D63*100</f>
        <v>100</v>
      </c>
      <c r="K63" s="38">
        <f>G63*E63</f>
        <v>204248.97</v>
      </c>
      <c r="L63" s="39"/>
      <c r="M63" s="31">
        <f>K63+L63</f>
        <v>204248.97</v>
      </c>
    </row>
    <row r="64" spans="1:14" x14ac:dyDescent="0.25">
      <c r="A64" s="96"/>
      <c r="B64" s="69" t="s">
        <v>181</v>
      </c>
      <c r="C64" s="96"/>
      <c r="D64" s="206"/>
      <c r="E64" s="206"/>
      <c r="F64" s="227">
        <f>SUM(F61:F63)</f>
        <v>372567.29000000004</v>
      </c>
      <c r="G64" s="223"/>
      <c r="H64" s="223"/>
      <c r="I64" s="224"/>
      <c r="J64" s="225"/>
      <c r="K64" s="105">
        <f>SUM(K61:K63)</f>
        <v>372567.29000000004</v>
      </c>
      <c r="L64" s="199"/>
      <c r="M64" s="202">
        <f>K64+L64</f>
        <v>372567.29000000004</v>
      </c>
    </row>
    <row r="65" spans="1:13" x14ac:dyDescent="0.25">
      <c r="A65" s="221">
        <v>8</v>
      </c>
      <c r="B65" s="41" t="s">
        <v>32</v>
      </c>
      <c r="C65" s="96"/>
      <c r="D65" s="206"/>
      <c r="E65" s="206"/>
      <c r="F65" s="227"/>
      <c r="G65" s="223"/>
      <c r="H65" s="223"/>
      <c r="I65" s="224"/>
      <c r="J65" s="225"/>
      <c r="K65" s="98"/>
      <c r="L65" s="39"/>
      <c r="M65" s="31"/>
    </row>
    <row r="66" spans="1:13" x14ac:dyDescent="0.25">
      <c r="A66" s="96">
        <f>+A65+0.01</f>
        <v>8.01</v>
      </c>
      <c r="B66" s="34" t="s">
        <v>182</v>
      </c>
      <c r="C66" s="96" t="s">
        <v>34</v>
      </c>
      <c r="D66" s="206">
        <v>399.6</v>
      </c>
      <c r="E66" s="206">
        <v>275</v>
      </c>
      <c r="F66" s="101">
        <f>D66*E66</f>
        <v>109890</v>
      </c>
      <c r="G66" s="223">
        <v>399.6</v>
      </c>
      <c r="H66" s="27"/>
      <c r="I66" s="36">
        <f t="shared" ref="I66:I68" si="16">G66+H66</f>
        <v>399.6</v>
      </c>
      <c r="J66" s="37">
        <f t="shared" ref="J66:J68" si="17">I66/D66*100</f>
        <v>100</v>
      </c>
      <c r="K66" s="38">
        <f>G66*E66</f>
        <v>109890</v>
      </c>
      <c r="L66" s="39"/>
      <c r="M66" s="31">
        <f>K66+L66</f>
        <v>109890</v>
      </c>
    </row>
    <row r="67" spans="1:13" x14ac:dyDescent="0.25">
      <c r="A67" s="96">
        <f>+A66+0.01</f>
        <v>8.02</v>
      </c>
      <c r="B67" s="54" t="s">
        <v>183</v>
      </c>
      <c r="C67" s="96" t="s">
        <v>34</v>
      </c>
      <c r="D67" s="206">
        <v>666.74</v>
      </c>
      <c r="E67" s="206">
        <v>413</v>
      </c>
      <c r="F67" s="101">
        <f>D67*E67</f>
        <v>275363.62</v>
      </c>
      <c r="G67" s="223">
        <v>666.74</v>
      </c>
      <c r="H67" s="27"/>
      <c r="I67" s="36">
        <f t="shared" si="16"/>
        <v>666.74</v>
      </c>
      <c r="J67" s="37">
        <f t="shared" si="17"/>
        <v>100</v>
      </c>
      <c r="K67" s="38">
        <f>G67*E67</f>
        <v>275363.62</v>
      </c>
      <c r="L67" s="39"/>
      <c r="M67" s="31">
        <f>K67+L67</f>
        <v>275363.62</v>
      </c>
    </row>
    <row r="68" spans="1:13" x14ac:dyDescent="0.25">
      <c r="A68" s="96">
        <f>+A67+0.01</f>
        <v>8.0299999999999994</v>
      </c>
      <c r="B68" s="54" t="s">
        <v>144</v>
      </c>
      <c r="C68" s="96" t="s">
        <v>34</v>
      </c>
      <c r="D68" s="206">
        <v>358.56</v>
      </c>
      <c r="E68" s="206">
        <v>250</v>
      </c>
      <c r="F68" s="101">
        <f>D68*E68</f>
        <v>89640</v>
      </c>
      <c r="G68" s="223">
        <v>358.56</v>
      </c>
      <c r="H68" s="27"/>
      <c r="I68" s="36">
        <f t="shared" si="16"/>
        <v>358.56</v>
      </c>
      <c r="J68" s="37">
        <f t="shared" si="17"/>
        <v>100</v>
      </c>
      <c r="K68" s="38">
        <f>G68*E68</f>
        <v>89640</v>
      </c>
      <c r="L68" s="39"/>
      <c r="M68" s="31">
        <f>K68+L68</f>
        <v>89640</v>
      </c>
    </row>
    <row r="69" spans="1:13" x14ac:dyDescent="0.25">
      <c r="A69" s="96"/>
      <c r="B69" s="48" t="s">
        <v>39</v>
      </c>
      <c r="C69" s="96"/>
      <c r="D69" s="206"/>
      <c r="E69" s="206"/>
      <c r="F69" s="227">
        <f>SUM(F66:F68)</f>
        <v>474893.62</v>
      </c>
      <c r="G69" s="223"/>
      <c r="H69" s="223"/>
      <c r="I69" s="224"/>
      <c r="J69" s="225"/>
      <c r="K69" s="105">
        <f>SUM(K66:K68)</f>
        <v>474893.62</v>
      </c>
      <c r="L69" s="199"/>
      <c r="M69" s="202">
        <f>K69+L69</f>
        <v>474893.62</v>
      </c>
    </row>
    <row r="70" spans="1:13" x14ac:dyDescent="0.25">
      <c r="A70" s="221">
        <v>9</v>
      </c>
      <c r="B70" s="69" t="s">
        <v>184</v>
      </c>
      <c r="C70" s="96"/>
      <c r="D70" s="206"/>
      <c r="E70" s="206"/>
      <c r="F70" s="101"/>
      <c r="G70" s="223"/>
      <c r="H70" s="223"/>
      <c r="I70" s="224"/>
      <c r="J70" s="225"/>
      <c r="K70" s="98"/>
      <c r="L70" s="39"/>
      <c r="M70" s="31"/>
    </row>
    <row r="71" spans="1:13" ht="24.75" x14ac:dyDescent="0.25">
      <c r="A71" s="96">
        <f>+A70+0.01</f>
        <v>9.01</v>
      </c>
      <c r="B71" s="54" t="s">
        <v>147</v>
      </c>
      <c r="C71" s="25" t="s">
        <v>30</v>
      </c>
      <c r="D71" s="26">
        <v>2331</v>
      </c>
      <c r="E71" s="100">
        <v>574.39</v>
      </c>
      <c r="F71" s="101">
        <f>D71*E71</f>
        <v>1338903.0900000001</v>
      </c>
      <c r="G71" s="223">
        <v>2331</v>
      </c>
      <c r="H71" s="27"/>
      <c r="I71" s="36">
        <f t="shared" ref="I71" si="18">G71+H71</f>
        <v>2331</v>
      </c>
      <c r="J71" s="37">
        <f t="shared" ref="J71" si="19">I71/D71*100</f>
        <v>100</v>
      </c>
      <c r="K71" s="38">
        <f>G71*E71</f>
        <v>1338903.0900000001</v>
      </c>
      <c r="L71" s="199"/>
      <c r="M71" s="31">
        <f>K71+L71</f>
        <v>1338903.0900000001</v>
      </c>
    </row>
    <row r="72" spans="1:13" x14ac:dyDescent="0.25">
      <c r="A72" s="96"/>
      <c r="B72" s="54"/>
      <c r="C72" s="25"/>
      <c r="D72" s="26"/>
      <c r="E72" s="100"/>
      <c r="F72" s="227">
        <f>SUM(F71)</f>
        <v>1338903.0900000001</v>
      </c>
      <c r="G72" s="223"/>
      <c r="H72" s="27"/>
      <c r="I72" s="36"/>
      <c r="J72" s="37"/>
      <c r="K72" s="105">
        <f>SUM(K71)</f>
        <v>1338903.0900000001</v>
      </c>
      <c r="L72" s="199"/>
      <c r="M72" s="202">
        <f>K72+L72</f>
        <v>1338903.0900000001</v>
      </c>
    </row>
    <row r="73" spans="1:13" x14ac:dyDescent="0.25">
      <c r="A73" s="221">
        <v>10</v>
      </c>
      <c r="B73" s="69" t="s">
        <v>185</v>
      </c>
      <c r="C73" s="25"/>
      <c r="D73" s="26"/>
      <c r="E73" s="100"/>
      <c r="F73" s="101"/>
      <c r="G73" s="223"/>
      <c r="H73" s="27"/>
      <c r="I73" s="36"/>
      <c r="J73" s="37"/>
      <c r="K73" s="98"/>
      <c r="L73" s="199"/>
      <c r="M73" s="202"/>
    </row>
    <row r="74" spans="1:13" x14ac:dyDescent="0.25">
      <c r="A74" s="96">
        <f>+A73+0.01</f>
        <v>10.01</v>
      </c>
      <c r="B74" s="54" t="s">
        <v>186</v>
      </c>
      <c r="C74" s="25" t="s">
        <v>34</v>
      </c>
      <c r="D74" s="26">
        <v>2.4900000000000002</v>
      </c>
      <c r="E74" s="103">
        <v>12489.14</v>
      </c>
      <c r="F74" s="101">
        <f>D74*E74</f>
        <v>31097.958600000002</v>
      </c>
      <c r="G74" s="223"/>
      <c r="H74" s="27">
        <f>D74</f>
        <v>2.4900000000000002</v>
      </c>
      <c r="I74" s="36">
        <f t="shared" ref="I74:I90" si="20">G74+H74</f>
        <v>2.4900000000000002</v>
      </c>
      <c r="J74" s="37">
        <f t="shared" ref="J74:J90" si="21">I74/D74*100</f>
        <v>100</v>
      </c>
      <c r="K74" s="98"/>
      <c r="L74" s="39">
        <f>H74*E74</f>
        <v>31097.958600000002</v>
      </c>
      <c r="M74" s="31">
        <f>K74+L74</f>
        <v>31097.958600000002</v>
      </c>
    </row>
    <row r="75" spans="1:13" x14ac:dyDescent="0.25">
      <c r="A75" s="96">
        <f t="shared" ref="A75:A90" si="22">+A74+0.01</f>
        <v>10.02</v>
      </c>
      <c r="B75" s="54" t="s">
        <v>187</v>
      </c>
      <c r="C75" s="25" t="s">
        <v>77</v>
      </c>
      <c r="D75" s="26">
        <v>35.33</v>
      </c>
      <c r="E75" s="103">
        <v>1331.79</v>
      </c>
      <c r="F75" s="101">
        <f t="shared" ref="F75:F90" si="23">D75*E75</f>
        <v>47052.140699999996</v>
      </c>
      <c r="G75" s="223"/>
      <c r="H75" s="27">
        <v>25</v>
      </c>
      <c r="I75" s="36">
        <f t="shared" si="20"/>
        <v>25</v>
      </c>
      <c r="J75" s="37">
        <f t="shared" si="21"/>
        <v>70.761392584206064</v>
      </c>
      <c r="K75" s="98"/>
      <c r="L75" s="39">
        <f t="shared" ref="L75:L90" si="24">H75*E75</f>
        <v>33294.75</v>
      </c>
      <c r="M75" s="31">
        <f t="shared" ref="M75:M90" si="25">K75+L75</f>
        <v>33294.75</v>
      </c>
    </row>
    <row r="76" spans="1:13" x14ac:dyDescent="0.25">
      <c r="A76" s="96">
        <f t="shared" si="22"/>
        <v>10.029999999999999</v>
      </c>
      <c r="B76" s="54" t="s">
        <v>188</v>
      </c>
      <c r="C76" s="25" t="s">
        <v>34</v>
      </c>
      <c r="D76" s="26">
        <v>0.46</v>
      </c>
      <c r="E76" s="103">
        <v>74331.210000000006</v>
      </c>
      <c r="F76" s="101">
        <f t="shared" si="23"/>
        <v>34192.356600000006</v>
      </c>
      <c r="G76" s="223"/>
      <c r="H76" s="27">
        <f t="shared" ref="H76:H90" si="26">D76</f>
        <v>0.46</v>
      </c>
      <c r="I76" s="36">
        <f t="shared" si="20"/>
        <v>0.46</v>
      </c>
      <c r="J76" s="37">
        <f t="shared" si="21"/>
        <v>100</v>
      </c>
      <c r="K76" s="98"/>
      <c r="L76" s="39">
        <f t="shared" si="24"/>
        <v>34192.356600000006</v>
      </c>
      <c r="M76" s="31">
        <f t="shared" si="25"/>
        <v>34192.356600000006</v>
      </c>
    </row>
    <row r="77" spans="1:13" x14ac:dyDescent="0.25">
      <c r="A77" s="96">
        <f t="shared" si="22"/>
        <v>10.039999999999999</v>
      </c>
      <c r="B77" s="54" t="s">
        <v>189</v>
      </c>
      <c r="C77" s="25" t="s">
        <v>34</v>
      </c>
      <c r="D77" s="26">
        <v>0.34</v>
      </c>
      <c r="E77" s="103">
        <v>40501.74</v>
      </c>
      <c r="F77" s="101">
        <f t="shared" si="23"/>
        <v>13770.5916</v>
      </c>
      <c r="G77" s="223"/>
      <c r="H77" s="27">
        <f t="shared" si="26"/>
        <v>0.34</v>
      </c>
      <c r="I77" s="36">
        <f t="shared" si="20"/>
        <v>0.34</v>
      </c>
      <c r="J77" s="37">
        <f t="shared" si="21"/>
        <v>100</v>
      </c>
      <c r="K77" s="98"/>
      <c r="L77" s="39">
        <f t="shared" si="24"/>
        <v>13770.5916</v>
      </c>
      <c r="M77" s="31">
        <f t="shared" si="25"/>
        <v>13770.5916</v>
      </c>
    </row>
    <row r="78" spans="1:13" x14ac:dyDescent="0.25">
      <c r="A78" s="96">
        <f t="shared" si="22"/>
        <v>10.049999999999999</v>
      </c>
      <c r="B78" s="54" t="s">
        <v>190</v>
      </c>
      <c r="C78" s="25" t="s">
        <v>34</v>
      </c>
      <c r="D78" s="26">
        <v>1.38</v>
      </c>
      <c r="E78" s="103">
        <v>20757.48</v>
      </c>
      <c r="F78" s="101">
        <f t="shared" si="23"/>
        <v>28645.322399999997</v>
      </c>
      <c r="G78" s="223"/>
      <c r="H78" s="27">
        <f t="shared" si="26"/>
        <v>1.38</v>
      </c>
      <c r="I78" s="36">
        <f t="shared" si="20"/>
        <v>1.38</v>
      </c>
      <c r="J78" s="37">
        <f t="shared" si="21"/>
        <v>100</v>
      </c>
      <c r="K78" s="98"/>
      <c r="L78" s="39">
        <f t="shared" si="24"/>
        <v>28645.322399999997</v>
      </c>
      <c r="M78" s="31">
        <f t="shared" si="25"/>
        <v>28645.322399999997</v>
      </c>
    </row>
    <row r="79" spans="1:13" x14ac:dyDescent="0.25">
      <c r="A79" s="96">
        <f t="shared" si="22"/>
        <v>10.059999999999999</v>
      </c>
      <c r="B79" s="54" t="s">
        <v>191</v>
      </c>
      <c r="C79" s="25" t="s">
        <v>77</v>
      </c>
      <c r="D79" s="26">
        <v>78.61</v>
      </c>
      <c r="E79" s="103">
        <v>445.98</v>
      </c>
      <c r="F79" s="101">
        <f t="shared" si="23"/>
        <v>35058.487800000003</v>
      </c>
      <c r="G79" s="223"/>
      <c r="H79" s="27">
        <v>60</v>
      </c>
      <c r="I79" s="36">
        <f t="shared" si="20"/>
        <v>60</v>
      </c>
      <c r="J79" s="37">
        <f t="shared" si="21"/>
        <v>76.326167154306063</v>
      </c>
      <c r="K79" s="98"/>
      <c r="L79" s="39">
        <f t="shared" si="24"/>
        <v>26758.800000000003</v>
      </c>
      <c r="M79" s="31">
        <f t="shared" si="25"/>
        <v>26758.800000000003</v>
      </c>
    </row>
    <row r="80" spans="1:13" x14ac:dyDescent="0.25">
      <c r="A80" s="96">
        <f t="shared" si="22"/>
        <v>10.069999999999999</v>
      </c>
      <c r="B80" s="54" t="s">
        <v>192</v>
      </c>
      <c r="C80" s="25" t="s">
        <v>30</v>
      </c>
      <c r="D80" s="26">
        <v>26.1</v>
      </c>
      <c r="E80" s="103">
        <v>212.76</v>
      </c>
      <c r="F80" s="101">
        <f t="shared" si="23"/>
        <v>5553.0360000000001</v>
      </c>
      <c r="G80" s="223"/>
      <c r="H80" s="27">
        <f t="shared" si="26"/>
        <v>26.1</v>
      </c>
      <c r="I80" s="36">
        <f t="shared" si="20"/>
        <v>26.1</v>
      </c>
      <c r="J80" s="37">
        <f t="shared" si="21"/>
        <v>100</v>
      </c>
      <c r="K80" s="98"/>
      <c r="L80" s="39">
        <f t="shared" si="24"/>
        <v>5553.0360000000001</v>
      </c>
      <c r="M80" s="31">
        <f t="shared" si="25"/>
        <v>5553.0360000000001</v>
      </c>
    </row>
    <row r="81" spans="1:13" x14ac:dyDescent="0.25">
      <c r="A81" s="96">
        <f t="shared" si="22"/>
        <v>10.079999999999998</v>
      </c>
      <c r="B81" s="54" t="s">
        <v>193</v>
      </c>
      <c r="C81" s="25" t="s">
        <v>77</v>
      </c>
      <c r="D81" s="26">
        <v>9.19</v>
      </c>
      <c r="E81" s="103">
        <v>735.61</v>
      </c>
      <c r="F81" s="101">
        <f t="shared" si="23"/>
        <v>6760.2559000000001</v>
      </c>
      <c r="G81" s="223"/>
      <c r="H81" s="27">
        <f t="shared" si="26"/>
        <v>9.19</v>
      </c>
      <c r="I81" s="36">
        <f t="shared" si="20"/>
        <v>9.19</v>
      </c>
      <c r="J81" s="37">
        <f t="shared" si="21"/>
        <v>100</v>
      </c>
      <c r="K81" s="98"/>
      <c r="L81" s="39">
        <f t="shared" si="24"/>
        <v>6760.2559000000001</v>
      </c>
      <c r="M81" s="31">
        <f t="shared" si="25"/>
        <v>6760.2559000000001</v>
      </c>
    </row>
    <row r="82" spans="1:13" x14ac:dyDescent="0.25">
      <c r="A82" s="96">
        <f t="shared" si="22"/>
        <v>10.089999999999998</v>
      </c>
      <c r="B82" s="54" t="s">
        <v>194</v>
      </c>
      <c r="C82" s="25" t="s">
        <v>30</v>
      </c>
      <c r="D82" s="26">
        <v>11.44</v>
      </c>
      <c r="E82" s="103">
        <v>191.1</v>
      </c>
      <c r="F82" s="101">
        <f t="shared" si="23"/>
        <v>2186.1839999999997</v>
      </c>
      <c r="G82" s="223"/>
      <c r="H82" s="27">
        <f t="shared" si="26"/>
        <v>11.44</v>
      </c>
      <c r="I82" s="36">
        <f t="shared" si="20"/>
        <v>11.44</v>
      </c>
      <c r="J82" s="37">
        <f t="shared" si="21"/>
        <v>100</v>
      </c>
      <c r="K82" s="98"/>
      <c r="L82" s="39">
        <f t="shared" si="24"/>
        <v>2186.1839999999997</v>
      </c>
      <c r="M82" s="31">
        <f t="shared" si="25"/>
        <v>2186.1839999999997</v>
      </c>
    </row>
    <row r="83" spans="1:13" x14ac:dyDescent="0.25">
      <c r="A83" s="96">
        <f t="shared" si="22"/>
        <v>10.099999999999998</v>
      </c>
      <c r="B83" s="54" t="s">
        <v>75</v>
      </c>
      <c r="C83" s="25" t="s">
        <v>77</v>
      </c>
      <c r="D83" s="26">
        <v>87.8</v>
      </c>
      <c r="E83" s="103">
        <v>223.87</v>
      </c>
      <c r="F83" s="101">
        <f t="shared" si="23"/>
        <v>19655.786</v>
      </c>
      <c r="G83" s="223"/>
      <c r="H83" s="27">
        <f t="shared" si="26"/>
        <v>87.8</v>
      </c>
      <c r="I83" s="36">
        <f t="shared" si="20"/>
        <v>87.8</v>
      </c>
      <c r="J83" s="37">
        <f t="shared" si="21"/>
        <v>100</v>
      </c>
      <c r="K83" s="98"/>
      <c r="L83" s="39">
        <f t="shared" si="24"/>
        <v>19655.786</v>
      </c>
      <c r="M83" s="31">
        <f t="shared" si="25"/>
        <v>19655.786</v>
      </c>
    </row>
    <row r="84" spans="1:13" x14ac:dyDescent="0.25">
      <c r="A84" s="96">
        <f t="shared" si="22"/>
        <v>10.109999999999998</v>
      </c>
      <c r="B84" s="54" t="s">
        <v>195</v>
      </c>
      <c r="C84" s="96" t="s">
        <v>65</v>
      </c>
      <c r="D84" s="26">
        <v>1</v>
      </c>
      <c r="E84" s="103">
        <v>13361.94</v>
      </c>
      <c r="F84" s="101">
        <f t="shared" si="23"/>
        <v>13361.94</v>
      </c>
      <c r="G84" s="223"/>
      <c r="H84" s="27">
        <f t="shared" si="26"/>
        <v>1</v>
      </c>
      <c r="I84" s="36">
        <f t="shared" si="20"/>
        <v>1</v>
      </c>
      <c r="J84" s="37">
        <f t="shared" si="21"/>
        <v>100</v>
      </c>
      <c r="K84" s="98"/>
      <c r="L84" s="39">
        <f t="shared" si="24"/>
        <v>13361.94</v>
      </c>
      <c r="M84" s="31">
        <f t="shared" si="25"/>
        <v>13361.94</v>
      </c>
    </row>
    <row r="85" spans="1:13" x14ac:dyDescent="0.25">
      <c r="A85" s="96">
        <f t="shared" si="22"/>
        <v>10.119999999999997</v>
      </c>
      <c r="B85" s="54" t="s">
        <v>196</v>
      </c>
      <c r="C85" s="96" t="s">
        <v>65</v>
      </c>
      <c r="D85" s="26">
        <v>1</v>
      </c>
      <c r="E85" s="103">
        <v>12315.2</v>
      </c>
      <c r="F85" s="101">
        <f t="shared" si="23"/>
        <v>12315.2</v>
      </c>
      <c r="G85" s="223"/>
      <c r="H85" s="27">
        <f t="shared" si="26"/>
        <v>1</v>
      </c>
      <c r="I85" s="36">
        <f t="shared" si="20"/>
        <v>1</v>
      </c>
      <c r="J85" s="37">
        <f t="shared" si="21"/>
        <v>100</v>
      </c>
      <c r="K85" s="98"/>
      <c r="L85" s="39">
        <f t="shared" si="24"/>
        <v>12315.2</v>
      </c>
      <c r="M85" s="31">
        <f t="shared" si="25"/>
        <v>12315.2</v>
      </c>
    </row>
    <row r="86" spans="1:13" x14ac:dyDescent="0.25">
      <c r="A86" s="96">
        <f t="shared" si="22"/>
        <v>10.129999999999997</v>
      </c>
      <c r="B86" s="54" t="s">
        <v>197</v>
      </c>
      <c r="C86" s="96" t="s">
        <v>65</v>
      </c>
      <c r="D86" s="206">
        <v>1</v>
      </c>
      <c r="E86" s="103">
        <v>3882.5</v>
      </c>
      <c r="F86" s="101">
        <f t="shared" si="23"/>
        <v>3882.5</v>
      </c>
      <c r="G86" s="223"/>
      <c r="H86" s="27">
        <f t="shared" si="26"/>
        <v>1</v>
      </c>
      <c r="I86" s="36">
        <f t="shared" si="20"/>
        <v>1</v>
      </c>
      <c r="J86" s="37">
        <f t="shared" si="21"/>
        <v>100</v>
      </c>
      <c r="K86" s="98"/>
      <c r="L86" s="39">
        <f t="shared" si="24"/>
        <v>3882.5</v>
      </c>
      <c r="M86" s="31">
        <f t="shared" si="25"/>
        <v>3882.5</v>
      </c>
    </row>
    <row r="87" spans="1:13" x14ac:dyDescent="0.25">
      <c r="A87" s="96">
        <f t="shared" si="22"/>
        <v>10.139999999999997</v>
      </c>
      <c r="B87" s="54" t="s">
        <v>198</v>
      </c>
      <c r="C87" s="96" t="s">
        <v>65</v>
      </c>
      <c r="D87" s="206">
        <v>3</v>
      </c>
      <c r="E87" s="103">
        <v>1971.54</v>
      </c>
      <c r="F87" s="101">
        <f t="shared" si="23"/>
        <v>5914.62</v>
      </c>
      <c r="G87" s="223"/>
      <c r="H87" s="27">
        <f t="shared" si="26"/>
        <v>3</v>
      </c>
      <c r="I87" s="36">
        <f t="shared" si="20"/>
        <v>3</v>
      </c>
      <c r="J87" s="37">
        <f t="shared" si="21"/>
        <v>100</v>
      </c>
      <c r="K87" s="98"/>
      <c r="L87" s="39">
        <f t="shared" si="24"/>
        <v>5914.62</v>
      </c>
      <c r="M87" s="31">
        <f t="shared" si="25"/>
        <v>5914.62</v>
      </c>
    </row>
    <row r="88" spans="1:13" x14ac:dyDescent="0.25">
      <c r="A88" s="96">
        <f t="shared" si="22"/>
        <v>10.149999999999997</v>
      </c>
      <c r="B88" s="54" t="s">
        <v>199</v>
      </c>
      <c r="C88" s="96" t="s">
        <v>65</v>
      </c>
      <c r="D88" s="206">
        <v>2</v>
      </c>
      <c r="E88" s="103">
        <v>2096.8000000000002</v>
      </c>
      <c r="F88" s="101">
        <f t="shared" si="23"/>
        <v>4193.6000000000004</v>
      </c>
      <c r="G88" s="223"/>
      <c r="H88" s="27">
        <f t="shared" si="26"/>
        <v>2</v>
      </c>
      <c r="I88" s="36">
        <f t="shared" si="20"/>
        <v>2</v>
      </c>
      <c r="J88" s="37">
        <f t="shared" si="21"/>
        <v>100</v>
      </c>
      <c r="K88" s="98"/>
      <c r="L88" s="39">
        <f t="shared" si="24"/>
        <v>4193.6000000000004</v>
      </c>
      <c r="M88" s="31">
        <f t="shared" si="25"/>
        <v>4193.6000000000004</v>
      </c>
    </row>
    <row r="89" spans="1:13" x14ac:dyDescent="0.25">
      <c r="A89" s="96">
        <f t="shared" si="22"/>
        <v>10.159999999999997</v>
      </c>
      <c r="B89" s="54" t="s">
        <v>200</v>
      </c>
      <c r="C89" s="96" t="s">
        <v>65</v>
      </c>
      <c r="D89" s="206">
        <v>2</v>
      </c>
      <c r="E89" s="103">
        <v>2521.5500000000002</v>
      </c>
      <c r="F89" s="101">
        <f t="shared" si="23"/>
        <v>5043.1000000000004</v>
      </c>
      <c r="G89" s="223"/>
      <c r="H89" s="27">
        <f t="shared" si="26"/>
        <v>2</v>
      </c>
      <c r="I89" s="36">
        <f t="shared" si="20"/>
        <v>2</v>
      </c>
      <c r="J89" s="37">
        <f t="shared" si="21"/>
        <v>100</v>
      </c>
      <c r="K89" s="98"/>
      <c r="L89" s="39">
        <f t="shared" si="24"/>
        <v>5043.1000000000004</v>
      </c>
      <c r="M89" s="31">
        <f t="shared" si="25"/>
        <v>5043.1000000000004</v>
      </c>
    </row>
    <row r="90" spans="1:13" x14ac:dyDescent="0.25">
      <c r="A90" s="96">
        <f t="shared" si="22"/>
        <v>10.169999999999996</v>
      </c>
      <c r="B90" s="54" t="s">
        <v>201</v>
      </c>
      <c r="C90" s="96" t="s">
        <v>65</v>
      </c>
      <c r="D90" s="206">
        <v>1</v>
      </c>
      <c r="E90" s="103">
        <v>3493.06</v>
      </c>
      <c r="F90" s="101">
        <f t="shared" si="23"/>
        <v>3493.06</v>
      </c>
      <c r="G90" s="223"/>
      <c r="H90" s="27">
        <f t="shared" si="26"/>
        <v>1</v>
      </c>
      <c r="I90" s="36">
        <f t="shared" si="20"/>
        <v>1</v>
      </c>
      <c r="J90" s="37">
        <f t="shared" si="21"/>
        <v>100</v>
      </c>
      <c r="K90" s="98"/>
      <c r="L90" s="39">
        <f t="shared" si="24"/>
        <v>3493.06</v>
      </c>
      <c r="M90" s="31">
        <f t="shared" si="25"/>
        <v>3493.06</v>
      </c>
    </row>
    <row r="91" spans="1:13" x14ac:dyDescent="0.25">
      <c r="A91" s="228"/>
      <c r="B91" s="48" t="s">
        <v>202</v>
      </c>
      <c r="C91" s="96"/>
      <c r="D91" s="206"/>
      <c r="E91" s="100"/>
      <c r="F91" s="227">
        <f>SUM(F74:F90)</f>
        <v>272176.13959999994</v>
      </c>
      <c r="G91" s="223"/>
      <c r="H91" s="223"/>
      <c r="I91" s="224"/>
      <c r="J91" s="225"/>
      <c r="K91" s="98"/>
      <c r="L91" s="199">
        <f>SUM(L74:L90)</f>
        <v>250119.06109999999</v>
      </c>
      <c r="M91" s="202">
        <f>SUM(M74:M90)</f>
        <v>250119.06109999999</v>
      </c>
    </row>
    <row r="92" spans="1:13" x14ac:dyDescent="0.25">
      <c r="A92" s="221">
        <v>11</v>
      </c>
      <c r="B92" s="69" t="s">
        <v>203</v>
      </c>
      <c r="C92" s="96" t="s">
        <v>65</v>
      </c>
      <c r="D92" s="206">
        <v>1</v>
      </c>
      <c r="E92" s="103">
        <v>85000</v>
      </c>
      <c r="F92" s="101">
        <f t="shared" ref="F92" si="27">D92*E92</f>
        <v>85000</v>
      </c>
      <c r="G92" s="223"/>
      <c r="H92" s="27">
        <f t="shared" ref="H92" si="28">D92</f>
        <v>1</v>
      </c>
      <c r="I92" s="36">
        <f t="shared" ref="I92" si="29">G92+H92</f>
        <v>1</v>
      </c>
      <c r="J92" s="37">
        <f t="shared" ref="J92" si="30">I92/D92*100</f>
        <v>100</v>
      </c>
      <c r="K92" s="98"/>
      <c r="L92" s="39">
        <f t="shared" ref="L92" si="31">H92*E92</f>
        <v>85000</v>
      </c>
      <c r="M92" s="31">
        <f t="shared" ref="M92" si="32">K92+L92</f>
        <v>85000</v>
      </c>
    </row>
    <row r="93" spans="1:13" x14ac:dyDescent="0.25">
      <c r="A93" s="96"/>
      <c r="B93" s="48" t="s">
        <v>204</v>
      </c>
      <c r="C93" s="96"/>
      <c r="D93" s="206"/>
      <c r="E93" s="100"/>
      <c r="F93" s="227">
        <f>SUM(F92)</f>
        <v>85000</v>
      </c>
      <c r="G93" s="223"/>
      <c r="H93" s="223"/>
      <c r="I93" s="224"/>
      <c r="J93" s="225"/>
      <c r="K93" s="98"/>
      <c r="L93" s="199">
        <f>SUM(L92)</f>
        <v>85000</v>
      </c>
      <c r="M93" s="202">
        <f>SUM(M92)</f>
        <v>85000</v>
      </c>
    </row>
    <row r="94" spans="1:13" x14ac:dyDescent="0.25">
      <c r="A94" s="221">
        <v>12</v>
      </c>
      <c r="B94" s="69" t="s">
        <v>86</v>
      </c>
      <c r="C94" s="96"/>
      <c r="D94" s="206"/>
      <c r="E94" s="103"/>
      <c r="F94" s="101"/>
      <c r="G94" s="223"/>
      <c r="H94" s="223"/>
      <c r="I94" s="224"/>
      <c r="J94" s="225"/>
      <c r="K94" s="98"/>
      <c r="L94" s="39"/>
      <c r="M94" s="31"/>
    </row>
    <row r="95" spans="1:13" x14ac:dyDescent="0.25">
      <c r="A95" s="96">
        <f>+A94+0.01</f>
        <v>12.01</v>
      </c>
      <c r="B95" s="200" t="s">
        <v>205</v>
      </c>
      <c r="C95" s="96" t="s">
        <v>65</v>
      </c>
      <c r="D95" s="206">
        <v>1</v>
      </c>
      <c r="E95" s="103">
        <v>90000</v>
      </c>
      <c r="F95" s="101">
        <f t="shared" ref="F95:F96" si="33">D95*E95</f>
        <v>90000</v>
      </c>
      <c r="G95" s="223"/>
      <c r="H95" s="27">
        <v>0.5</v>
      </c>
      <c r="I95" s="36">
        <f t="shared" ref="I95:I96" si="34">G95+H95</f>
        <v>0.5</v>
      </c>
      <c r="J95" s="37">
        <f t="shared" ref="J95:J96" si="35">I95/D95*100</f>
        <v>50</v>
      </c>
      <c r="K95" s="98"/>
      <c r="L95" s="39">
        <f t="shared" ref="L95:L96" si="36">H95*E95</f>
        <v>45000</v>
      </c>
      <c r="M95" s="31">
        <f t="shared" ref="M95:M97" si="37">K95+L95</f>
        <v>45000</v>
      </c>
    </row>
    <row r="96" spans="1:13" ht="24.75" x14ac:dyDescent="0.25">
      <c r="A96" s="96"/>
      <c r="B96" s="54" t="s">
        <v>206</v>
      </c>
      <c r="C96" s="46" t="s">
        <v>65</v>
      </c>
      <c r="D96" s="229">
        <v>1</v>
      </c>
      <c r="E96" s="230">
        <v>18000</v>
      </c>
      <c r="F96" s="231">
        <f t="shared" si="33"/>
        <v>18000</v>
      </c>
      <c r="G96" s="223"/>
      <c r="H96" s="223">
        <v>1</v>
      </c>
      <c r="I96" s="36">
        <f t="shared" si="34"/>
        <v>1</v>
      </c>
      <c r="J96" s="37">
        <f t="shared" si="35"/>
        <v>100</v>
      </c>
      <c r="K96" s="98"/>
      <c r="L96" s="39">
        <f t="shared" si="36"/>
        <v>18000</v>
      </c>
      <c r="M96" s="31">
        <f t="shared" si="37"/>
        <v>18000</v>
      </c>
    </row>
    <row r="97" spans="1:14" x14ac:dyDescent="0.25">
      <c r="A97" s="96"/>
      <c r="B97" s="48" t="s">
        <v>207</v>
      </c>
      <c r="C97" s="46"/>
      <c r="D97" s="229"/>
      <c r="E97" s="230"/>
      <c r="F97" s="232">
        <f ca="1">SUM(F95:F97)</f>
        <v>108000</v>
      </c>
      <c r="G97" s="223"/>
      <c r="H97" s="223"/>
      <c r="I97" s="224"/>
      <c r="J97" s="225"/>
      <c r="K97" s="98"/>
      <c r="L97" s="199">
        <f>SUM(L95:L96)</f>
        <v>63000</v>
      </c>
      <c r="M97" s="202">
        <f t="shared" si="37"/>
        <v>63000</v>
      </c>
    </row>
    <row r="98" spans="1:14" x14ac:dyDescent="0.25">
      <c r="A98" s="233"/>
      <c r="B98" s="9" t="s">
        <v>101</v>
      </c>
      <c r="C98" s="233"/>
      <c r="D98" s="233"/>
      <c r="E98" s="233"/>
      <c r="F98" s="234"/>
      <c r="G98" s="235"/>
      <c r="H98" s="235"/>
      <c r="I98" s="235"/>
      <c r="J98" s="236"/>
      <c r="K98" s="237">
        <f>K64+K69+K72</f>
        <v>2186364</v>
      </c>
      <c r="L98" s="237">
        <f>L91+L93+L97</f>
        <v>398119.06109999999</v>
      </c>
      <c r="M98" s="237">
        <f>K98+L98</f>
        <v>2584483.0611</v>
      </c>
    </row>
    <row r="99" spans="1:14" x14ac:dyDescent="0.25">
      <c r="B99" s="9" t="s">
        <v>208</v>
      </c>
      <c r="C99" s="233"/>
      <c r="D99" s="233"/>
      <c r="E99" s="233"/>
      <c r="F99" s="234"/>
      <c r="G99" s="235"/>
      <c r="H99" s="235"/>
      <c r="I99" s="235"/>
      <c r="J99" s="236"/>
      <c r="K99" s="237">
        <f>K55</f>
        <v>6817266.2340172008</v>
      </c>
      <c r="L99" s="237">
        <f>L55</f>
        <v>342950</v>
      </c>
      <c r="M99" s="237">
        <f>K99+L99</f>
        <v>7160216.2340172008</v>
      </c>
    </row>
    <row r="100" spans="1:14" x14ac:dyDescent="0.25">
      <c r="B100" s="9" t="s">
        <v>102</v>
      </c>
      <c r="K100" s="87">
        <f>SUM(K98:K99)</f>
        <v>9003630.2340172008</v>
      </c>
      <c r="L100" s="87">
        <f>L98+L99</f>
        <v>741069.06110000005</v>
      </c>
      <c r="M100" s="237">
        <f>K100+L100</f>
        <v>9744699.2951172013</v>
      </c>
    </row>
    <row r="110" spans="1:14" x14ac:dyDescent="0.25">
      <c r="A110" s="2"/>
      <c r="B110" s="331" t="s">
        <v>0</v>
      </c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</row>
    <row r="111" spans="1:14" x14ac:dyDescent="0.25">
      <c r="A111" s="2"/>
      <c r="B111" s="332" t="s">
        <v>1</v>
      </c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</row>
    <row r="112" spans="1:14" x14ac:dyDescent="0.25">
      <c r="A112" s="3"/>
      <c r="B112" s="4" t="s">
        <v>2</v>
      </c>
      <c r="C112" s="352" t="s">
        <v>133</v>
      </c>
      <c r="D112" s="352"/>
      <c r="E112" s="352"/>
      <c r="F112" s="352"/>
      <c r="G112" s="352"/>
      <c r="H112" s="352"/>
      <c r="I112" s="352"/>
      <c r="J112" s="3"/>
      <c r="K112" s="3"/>
      <c r="L112" s="4" t="s">
        <v>4</v>
      </c>
      <c r="M112" s="5">
        <v>9635074.9600000009</v>
      </c>
    </row>
    <row r="113" spans="1:14" x14ac:dyDescent="0.25">
      <c r="A113" s="3"/>
      <c r="B113" s="4" t="s">
        <v>5</v>
      </c>
      <c r="C113" s="8">
        <v>2</v>
      </c>
      <c r="D113" s="3"/>
      <c r="E113" s="9"/>
      <c r="F113" s="9"/>
      <c r="G113" s="9"/>
      <c r="H113" s="3"/>
      <c r="I113" s="3"/>
      <c r="J113" s="3"/>
      <c r="K113" s="3"/>
      <c r="L113" s="4" t="s">
        <v>6</v>
      </c>
      <c r="M113" s="5">
        <v>1927014.99</v>
      </c>
      <c r="N113" s="40"/>
    </row>
    <row r="114" spans="1:14" x14ac:dyDescent="0.25">
      <c r="A114" s="3"/>
      <c r="B114" s="4" t="s">
        <v>7</v>
      </c>
      <c r="C114" s="9" t="s">
        <v>209</v>
      </c>
      <c r="D114" s="9"/>
      <c r="E114" s="9"/>
      <c r="F114" s="9"/>
      <c r="G114" s="10"/>
      <c r="H114" s="3"/>
      <c r="I114" s="3"/>
      <c r="J114" s="3"/>
      <c r="K114" s="3"/>
      <c r="L114" s="4" t="s">
        <v>10</v>
      </c>
      <c r="M114" s="11" t="s">
        <v>135</v>
      </c>
      <c r="N114" s="160"/>
    </row>
    <row r="115" spans="1:14" x14ac:dyDescent="0.25">
      <c r="A115" s="3"/>
      <c r="B115" s="4" t="s">
        <v>12</v>
      </c>
      <c r="C115" s="9" t="s">
        <v>136</v>
      </c>
      <c r="D115" s="9"/>
      <c r="E115" s="9"/>
      <c r="F115" s="9"/>
      <c r="G115" s="9"/>
      <c r="H115" s="3"/>
      <c r="I115" s="3"/>
      <c r="J115" s="3"/>
      <c r="K115" s="3"/>
      <c r="L115" s="3"/>
      <c r="M115" s="3"/>
      <c r="N115" s="160"/>
    </row>
    <row r="116" spans="1:14" x14ac:dyDescent="0.25">
      <c r="A116" s="3"/>
      <c r="C116" s="9"/>
      <c r="D116" s="9"/>
      <c r="E116" s="9"/>
      <c r="F116" s="9"/>
      <c r="G116" s="9"/>
      <c r="H116" s="3"/>
      <c r="I116" s="3"/>
      <c r="J116" s="3"/>
      <c r="K116" s="3"/>
      <c r="L116" s="3"/>
      <c r="M116" s="12" t="s">
        <v>210</v>
      </c>
      <c r="N116" s="160"/>
    </row>
    <row r="117" spans="1:14" x14ac:dyDescent="0.25">
      <c r="A117" s="3"/>
      <c r="B117" s="4"/>
      <c r="C117" s="9"/>
      <c r="D117" s="9"/>
      <c r="E117" s="339" t="s">
        <v>66</v>
      </c>
      <c r="F117" s="339"/>
      <c r="G117" s="238"/>
      <c r="H117" s="353" t="s">
        <v>24</v>
      </c>
      <c r="I117" s="353"/>
      <c r="J117" s="353"/>
      <c r="K117" s="170" t="s">
        <v>25</v>
      </c>
      <c r="L117" s="339" t="s">
        <v>26</v>
      </c>
      <c r="M117" s="339"/>
      <c r="N117" s="160"/>
    </row>
    <row r="118" spans="1:14" x14ac:dyDescent="0.25">
      <c r="A118" s="3"/>
      <c r="B118" s="4"/>
      <c r="C118" s="9"/>
      <c r="D118" s="9"/>
      <c r="E118" s="339">
        <f>F55</f>
        <v>7503166.2340172008</v>
      </c>
      <c r="F118" s="339"/>
      <c r="G118" s="163"/>
      <c r="H118" s="339">
        <f>K100</f>
        <v>9003630.2340172008</v>
      </c>
      <c r="I118" s="339"/>
      <c r="J118" s="164"/>
      <c r="K118" s="167">
        <f>L100</f>
        <v>741069.06110000005</v>
      </c>
      <c r="L118" s="339">
        <f>H118+K118</f>
        <v>9744699.2951172013</v>
      </c>
      <c r="M118" s="339"/>
      <c r="N118" s="160"/>
    </row>
    <row r="119" spans="1:14" x14ac:dyDescent="0.25">
      <c r="A119" s="3"/>
      <c r="B119" s="8" t="s">
        <v>107</v>
      </c>
      <c r="C119" s="9"/>
      <c r="D119" s="9"/>
      <c r="E119" s="163"/>
      <c r="F119" s="163"/>
      <c r="G119" s="163"/>
      <c r="H119" s="354"/>
      <c r="I119" s="354"/>
      <c r="J119" s="164"/>
      <c r="K119" s="164"/>
      <c r="L119" s="164"/>
      <c r="M119" s="164"/>
      <c r="N119" s="160"/>
    </row>
    <row r="120" spans="1:14" x14ac:dyDescent="0.25">
      <c r="A120" s="3"/>
      <c r="B120" s="8" t="s">
        <v>108</v>
      </c>
      <c r="C120" s="9"/>
      <c r="D120" s="9"/>
      <c r="E120" s="163"/>
      <c r="F120" s="163"/>
      <c r="G120" s="163"/>
      <c r="H120" s="354"/>
      <c r="I120" s="354"/>
      <c r="J120" s="164"/>
      <c r="K120" s="164"/>
      <c r="L120" s="164"/>
      <c r="M120" s="164"/>
      <c r="N120" s="160"/>
    </row>
    <row r="121" spans="1:14" x14ac:dyDescent="0.25">
      <c r="A121" s="239"/>
      <c r="B121" s="8" t="s">
        <v>109</v>
      </c>
      <c r="C121" s="166"/>
      <c r="D121" s="166"/>
      <c r="E121" s="338"/>
      <c r="F121" s="338"/>
      <c r="G121" s="168"/>
      <c r="H121" s="338"/>
      <c r="I121" s="338"/>
      <c r="J121" s="339"/>
      <c r="K121" s="339"/>
      <c r="L121" s="338"/>
      <c r="M121" s="338"/>
      <c r="N121" s="160"/>
    </row>
    <row r="122" spans="1:14" x14ac:dyDescent="0.25">
      <c r="A122" s="239"/>
      <c r="B122" s="9" t="s">
        <v>110</v>
      </c>
      <c r="C122" s="166"/>
      <c r="D122" s="169">
        <v>0.03</v>
      </c>
      <c r="E122" s="338">
        <f>D122*E118</f>
        <v>225094.98702051601</v>
      </c>
      <c r="F122" s="338"/>
      <c r="G122" s="168"/>
      <c r="H122" s="338">
        <f>H118*D122</f>
        <v>270108.907020516</v>
      </c>
      <c r="I122" s="338"/>
      <c r="J122" s="339">
        <f>K118*D122</f>
        <v>22232.071833000002</v>
      </c>
      <c r="K122" s="339"/>
      <c r="L122" s="339">
        <f t="shared" ref="L122:L128" si="38">H122+J122</f>
        <v>292340.97885351599</v>
      </c>
      <c r="M122" s="339"/>
      <c r="N122" s="160"/>
    </row>
    <row r="123" spans="1:14" x14ac:dyDescent="0.25">
      <c r="A123" s="239"/>
      <c r="B123" s="9" t="s">
        <v>111</v>
      </c>
      <c r="C123" s="166"/>
      <c r="D123" s="171">
        <v>0.1</v>
      </c>
      <c r="E123" s="338">
        <f>D123*E118</f>
        <v>750316.62340172008</v>
      </c>
      <c r="F123" s="338"/>
      <c r="G123" s="168"/>
      <c r="H123" s="338">
        <f>H118*D123</f>
        <v>900363.0234017201</v>
      </c>
      <c r="I123" s="338"/>
      <c r="J123" s="339">
        <f>K118*D123</f>
        <v>74106.906110000011</v>
      </c>
      <c r="K123" s="339"/>
      <c r="L123" s="339">
        <f t="shared" si="38"/>
        <v>974469.92951172008</v>
      </c>
      <c r="M123" s="339"/>
      <c r="N123" s="160"/>
    </row>
    <row r="124" spans="1:14" x14ac:dyDescent="0.25">
      <c r="A124" s="239"/>
      <c r="B124" s="9" t="s">
        <v>112</v>
      </c>
      <c r="C124" s="166"/>
      <c r="D124" s="171">
        <v>0.18</v>
      </c>
      <c r="E124" s="338">
        <f>D124*E123</f>
        <v>135056.99221230962</v>
      </c>
      <c r="F124" s="338"/>
      <c r="G124" s="168"/>
      <c r="H124" s="338">
        <f>H123*D124</f>
        <v>162065.3442123096</v>
      </c>
      <c r="I124" s="338"/>
      <c r="J124" s="339">
        <f>J123*D124</f>
        <v>13339.243099800002</v>
      </c>
      <c r="K124" s="339"/>
      <c r="L124" s="339">
        <f t="shared" si="38"/>
        <v>175404.58731210959</v>
      </c>
      <c r="M124" s="339"/>
      <c r="N124" s="160"/>
    </row>
    <row r="125" spans="1:14" x14ac:dyDescent="0.25">
      <c r="A125" s="239"/>
      <c r="B125" s="9" t="s">
        <v>113</v>
      </c>
      <c r="C125" s="171"/>
      <c r="D125" s="172">
        <v>3.5000000000000003E-2</v>
      </c>
      <c r="E125" s="338">
        <f>D125*E118</f>
        <v>262610.81819060206</v>
      </c>
      <c r="F125" s="338"/>
      <c r="G125" s="168"/>
      <c r="H125" s="338">
        <f>H118*D125</f>
        <v>315127.05819060205</v>
      </c>
      <c r="I125" s="338"/>
      <c r="J125" s="339">
        <f>K118*D125</f>
        <v>25937.417138500005</v>
      </c>
      <c r="K125" s="339"/>
      <c r="L125" s="339">
        <f t="shared" si="38"/>
        <v>341064.47532910208</v>
      </c>
      <c r="M125" s="339"/>
      <c r="N125" s="160"/>
    </row>
    <row r="126" spans="1:14" x14ac:dyDescent="0.25">
      <c r="A126" s="239"/>
      <c r="B126" s="9" t="s">
        <v>114</v>
      </c>
      <c r="C126" s="166"/>
      <c r="D126" s="166">
        <v>2.5000000000000001E-2</v>
      </c>
      <c r="E126" s="338">
        <f>D126*E118</f>
        <v>187579.15585043002</v>
      </c>
      <c r="F126" s="338"/>
      <c r="G126" s="168"/>
      <c r="H126" s="338">
        <f>H118*D126</f>
        <v>225090.75585043003</v>
      </c>
      <c r="I126" s="338"/>
      <c r="J126" s="339">
        <f>K118*D126</f>
        <v>18526.726527500003</v>
      </c>
      <c r="K126" s="339"/>
      <c r="L126" s="339">
        <f t="shared" si="38"/>
        <v>243617.48237793002</v>
      </c>
      <c r="M126" s="339"/>
      <c r="N126" s="160"/>
    </row>
    <row r="127" spans="1:14" x14ac:dyDescent="0.25">
      <c r="A127" s="239"/>
      <c r="B127" s="9" t="s">
        <v>115</v>
      </c>
      <c r="C127" s="166"/>
      <c r="D127" s="171">
        <v>0.01</v>
      </c>
      <c r="E127" s="338">
        <f>D127*E118</f>
        <v>75031.662340172014</v>
      </c>
      <c r="F127" s="338"/>
      <c r="G127" s="168"/>
      <c r="H127" s="338">
        <f>H118*D127</f>
        <v>90036.302340172013</v>
      </c>
      <c r="I127" s="338"/>
      <c r="J127" s="339">
        <f>K118*D127</f>
        <v>7410.6906110000009</v>
      </c>
      <c r="K127" s="339"/>
      <c r="L127" s="339">
        <f t="shared" si="38"/>
        <v>97446.992951172011</v>
      </c>
      <c r="M127" s="339"/>
      <c r="N127" s="160"/>
    </row>
    <row r="128" spans="1:14" x14ac:dyDescent="0.25">
      <c r="A128" s="239"/>
      <c r="B128" s="9" t="s">
        <v>116</v>
      </c>
      <c r="C128" s="166"/>
      <c r="D128" s="166">
        <v>1E-3</v>
      </c>
      <c r="E128" s="338">
        <f>D128*E118</f>
        <v>7503.1662340172006</v>
      </c>
      <c r="F128" s="338"/>
      <c r="G128" s="168"/>
      <c r="H128" s="338">
        <f>H118*D128</f>
        <v>9003.6302340172006</v>
      </c>
      <c r="I128" s="338"/>
      <c r="J128" s="339">
        <f>K118*D128</f>
        <v>741.06906110000011</v>
      </c>
      <c r="K128" s="339"/>
      <c r="L128" s="339">
        <f t="shared" si="38"/>
        <v>9744.6992951172015</v>
      </c>
      <c r="M128" s="339"/>
      <c r="N128" s="160"/>
    </row>
    <row r="129" spans="1:14" x14ac:dyDescent="0.25">
      <c r="A129" s="239"/>
      <c r="B129" s="9" t="s">
        <v>117</v>
      </c>
      <c r="C129" s="166"/>
      <c r="D129" s="240"/>
      <c r="E129" s="338"/>
      <c r="F129" s="338"/>
      <c r="G129" s="168"/>
      <c r="H129" s="338"/>
      <c r="I129" s="338"/>
      <c r="J129" s="173"/>
      <c r="K129" s="173"/>
      <c r="L129" s="173"/>
      <c r="M129" s="241"/>
      <c r="N129" s="160"/>
    </row>
    <row r="130" spans="1:14" x14ac:dyDescent="0.25">
      <c r="A130" s="239"/>
      <c r="B130" s="9" t="s">
        <v>118</v>
      </c>
      <c r="C130" s="174"/>
      <c r="D130" s="171">
        <v>0.05</v>
      </c>
      <c r="E130" s="338">
        <f>D130*E118</f>
        <v>375158.31170086004</v>
      </c>
      <c r="F130" s="338"/>
      <c r="G130" s="168"/>
      <c r="H130" s="346"/>
      <c r="I130" s="346"/>
      <c r="J130" s="345"/>
      <c r="K130" s="345"/>
      <c r="L130" s="346"/>
      <c r="M130" s="346"/>
      <c r="N130" s="160"/>
    </row>
    <row r="131" spans="1:14" x14ac:dyDescent="0.25">
      <c r="A131" s="239"/>
      <c r="B131" s="9" t="s">
        <v>211</v>
      </c>
      <c r="C131" s="174"/>
      <c r="D131" s="177">
        <v>1</v>
      </c>
      <c r="E131" s="338">
        <v>33557</v>
      </c>
      <c r="F131" s="338"/>
      <c r="G131" s="168"/>
      <c r="H131" s="176"/>
      <c r="I131" s="176"/>
      <c r="J131" s="355">
        <f>E131</f>
        <v>33557</v>
      </c>
      <c r="K131" s="355"/>
      <c r="L131" s="339">
        <f>H131+J131</f>
        <v>33557</v>
      </c>
      <c r="M131" s="339"/>
      <c r="N131" s="160"/>
    </row>
    <row r="132" spans="1:14" x14ac:dyDescent="0.25">
      <c r="A132" s="239"/>
      <c r="B132" s="9" t="s">
        <v>212</v>
      </c>
      <c r="C132" s="174"/>
      <c r="D132" s="171">
        <v>0.01</v>
      </c>
      <c r="E132" s="338">
        <v>80000</v>
      </c>
      <c r="F132" s="338"/>
      <c r="G132" s="168"/>
      <c r="H132" s="176"/>
      <c r="I132" s="176"/>
      <c r="J132" s="355">
        <f>E132</f>
        <v>80000</v>
      </c>
      <c r="K132" s="355"/>
      <c r="L132" s="339">
        <f>H132+J132</f>
        <v>80000</v>
      </c>
      <c r="M132" s="339"/>
      <c r="N132" s="160"/>
    </row>
    <row r="133" spans="1:14" x14ac:dyDescent="0.25">
      <c r="A133" s="239"/>
      <c r="B133" s="9"/>
      <c r="C133" s="174"/>
      <c r="D133" s="171"/>
      <c r="E133" s="167"/>
      <c r="F133" s="167"/>
      <c r="G133" s="168"/>
      <c r="H133" s="176"/>
      <c r="I133" s="176"/>
      <c r="J133" s="175"/>
      <c r="K133" s="175"/>
      <c r="L133" s="176"/>
      <c r="M133" s="176"/>
      <c r="N133" s="160"/>
    </row>
    <row r="134" spans="1:14" x14ac:dyDescent="0.25">
      <c r="A134" s="239"/>
      <c r="B134" s="178" t="s">
        <v>120</v>
      </c>
      <c r="C134" s="171"/>
      <c r="D134" s="1"/>
      <c r="E134" s="338">
        <f>SUM(E122:F133)</f>
        <v>2131908.716950627</v>
      </c>
      <c r="F134" s="338"/>
      <c r="G134" s="168"/>
      <c r="H134" s="338">
        <f>SUM(H122:I133)</f>
        <v>1971795.0212497674</v>
      </c>
      <c r="I134" s="338"/>
      <c r="J134" s="339">
        <f>SUM(J122:K132)</f>
        <v>275851.1243809</v>
      </c>
      <c r="K134" s="339"/>
      <c r="L134" s="338">
        <f>SUM(L122:M130)</f>
        <v>2134089.145630667</v>
      </c>
      <c r="M134" s="338"/>
      <c r="N134" s="160"/>
    </row>
    <row r="135" spans="1:14" x14ac:dyDescent="0.25">
      <c r="A135" s="239"/>
      <c r="B135" s="9"/>
      <c r="C135" s="183"/>
      <c r="D135" s="184"/>
      <c r="E135" s="346"/>
      <c r="F135" s="346"/>
      <c r="G135" s="168"/>
      <c r="H135" s="345"/>
      <c r="I135" s="345"/>
      <c r="J135" s="345"/>
      <c r="K135" s="345"/>
      <c r="L135" s="346"/>
      <c r="M135" s="346"/>
      <c r="N135" s="160"/>
    </row>
    <row r="136" spans="1:14" x14ac:dyDescent="0.25">
      <c r="A136" s="239"/>
      <c r="B136" s="185" t="s">
        <v>121</v>
      </c>
      <c r="C136" s="186"/>
      <c r="D136" s="12"/>
      <c r="E136" s="338">
        <f>E118+E134</f>
        <v>9635074.9509678278</v>
      </c>
      <c r="F136" s="338"/>
      <c r="G136" s="242"/>
      <c r="H136" s="338">
        <f>H118+H134</f>
        <v>10975425.255266968</v>
      </c>
      <c r="I136" s="338"/>
      <c r="J136" s="339">
        <f>J134+K118</f>
        <v>1016920.1854809001</v>
      </c>
      <c r="K136" s="339"/>
      <c r="L136" s="339">
        <f>H136+J136</f>
        <v>11992345.440747868</v>
      </c>
      <c r="M136" s="339"/>
      <c r="N136" s="160"/>
    </row>
    <row r="137" spans="1:14" x14ac:dyDescent="0.25">
      <c r="A137" s="3"/>
      <c r="B137" s="188" t="s">
        <v>122</v>
      </c>
      <c r="C137" s="171"/>
      <c r="E137" s="164"/>
      <c r="F137" s="164"/>
      <c r="G137" s="164"/>
      <c r="H137" s="164"/>
      <c r="I137" s="164"/>
      <c r="J137" s="164"/>
      <c r="K137" s="164"/>
      <c r="L137" s="354"/>
      <c r="M137" s="354"/>
      <c r="N137" s="160"/>
    </row>
    <row r="138" spans="1:14" x14ac:dyDescent="0.25">
      <c r="A138" s="3"/>
      <c r="B138" s="9" t="s">
        <v>115</v>
      </c>
      <c r="C138" s="3"/>
      <c r="D138" s="171">
        <v>0.01</v>
      </c>
      <c r="E138" s="164"/>
      <c r="F138" s="163"/>
      <c r="G138" s="164"/>
      <c r="H138" s="339">
        <f>H127</f>
        <v>90036.302340172013</v>
      </c>
      <c r="I138" s="339"/>
      <c r="J138" s="339">
        <f>J127</f>
        <v>7410.6906110000009</v>
      </c>
      <c r="K138" s="339"/>
      <c r="L138" s="339">
        <f>H138+J138</f>
        <v>97446.992951172011</v>
      </c>
      <c r="M138" s="339"/>
      <c r="N138" s="160"/>
    </row>
    <row r="139" spans="1:14" x14ac:dyDescent="0.25">
      <c r="A139" s="3"/>
      <c r="B139" s="8" t="s">
        <v>116</v>
      </c>
      <c r="C139" s="12"/>
      <c r="D139" s="166">
        <v>1E-3</v>
      </c>
      <c r="E139" s="164"/>
      <c r="F139" s="164"/>
      <c r="G139" s="164"/>
      <c r="H139" s="339">
        <f>H128</f>
        <v>9003.6302340172006</v>
      </c>
      <c r="I139" s="339"/>
      <c r="J139" s="339">
        <f>J128</f>
        <v>741.06906110000011</v>
      </c>
      <c r="K139" s="339"/>
      <c r="L139" s="339">
        <f>H139+J139</f>
        <v>9744.6992951172015</v>
      </c>
      <c r="M139" s="339"/>
    </row>
    <row r="140" spans="1:14" x14ac:dyDescent="0.25">
      <c r="A140" s="3"/>
      <c r="B140" s="8" t="s">
        <v>123</v>
      </c>
      <c r="C140" s="12"/>
      <c r="D140" s="189">
        <v>0.2</v>
      </c>
      <c r="E140" s="190"/>
      <c r="F140" s="190"/>
      <c r="G140" s="190"/>
      <c r="H140" s="338">
        <v>1927014.99</v>
      </c>
      <c r="I140" s="338"/>
      <c r="J140" s="339"/>
      <c r="K140" s="339"/>
      <c r="L140" s="339">
        <f>H140+J140</f>
        <v>1927014.99</v>
      </c>
      <c r="M140" s="339"/>
    </row>
    <row r="141" spans="1:14" x14ac:dyDescent="0.25">
      <c r="A141" s="3"/>
      <c r="E141" s="190"/>
      <c r="F141" s="190"/>
      <c r="G141" s="190"/>
      <c r="H141" s="348">
        <f>SUM(H138:H140)</f>
        <v>2026054.9225741893</v>
      </c>
      <c r="I141" s="348"/>
      <c r="J141" s="339">
        <f>SUM(J138:K140)</f>
        <v>8151.7596721000009</v>
      </c>
      <c r="K141" s="339"/>
      <c r="L141" s="339">
        <f>H141+J141</f>
        <v>2034206.6822462892</v>
      </c>
      <c r="M141" s="339"/>
    </row>
    <row r="142" spans="1:14" x14ac:dyDescent="0.25">
      <c r="A142" s="3"/>
      <c r="E142" s="190"/>
      <c r="F142" s="190"/>
      <c r="G142" s="190"/>
      <c r="H142" s="191"/>
      <c r="I142" s="164"/>
      <c r="J142" s="190"/>
      <c r="K142" s="175"/>
      <c r="L142" s="175"/>
      <c r="M142" s="175"/>
    </row>
    <row r="143" spans="1:14" x14ac:dyDescent="0.25">
      <c r="A143" s="3"/>
      <c r="B143" s="8" t="s">
        <v>213</v>
      </c>
      <c r="C143" s="12"/>
      <c r="D143" s="12"/>
      <c r="E143" s="190"/>
      <c r="F143" s="190"/>
      <c r="G143" s="190"/>
      <c r="H143" s="338">
        <f>H136-H141</f>
        <v>8949370.3326927796</v>
      </c>
      <c r="I143" s="338"/>
      <c r="J143" s="357">
        <f>J136-J141</f>
        <v>1008768.4258088002</v>
      </c>
      <c r="K143" s="357"/>
      <c r="L143" s="339">
        <f>H143+J143</f>
        <v>9958138.75850158</v>
      </c>
      <c r="M143" s="339"/>
      <c r="N143" s="160"/>
    </row>
    <row r="144" spans="1:14" x14ac:dyDescent="0.25">
      <c r="A144" s="3"/>
      <c r="B144" s="8"/>
      <c r="C144" s="12"/>
      <c r="D144" s="12"/>
      <c r="E144" s="190"/>
      <c r="F144" s="190"/>
      <c r="G144" s="190"/>
      <c r="H144" s="191"/>
      <c r="I144" s="164"/>
      <c r="J144" s="190"/>
      <c r="K144" s="175"/>
      <c r="L144" s="175"/>
      <c r="M144" s="175"/>
      <c r="N144" s="160"/>
    </row>
    <row r="145" spans="1:14" x14ac:dyDescent="0.25">
      <c r="A145" s="1"/>
      <c r="B145" s="8"/>
      <c r="C145" s="331" t="s">
        <v>125</v>
      </c>
      <c r="D145" s="331"/>
      <c r="E145" s="331"/>
      <c r="F145" s="1"/>
      <c r="G145" s="331" t="s">
        <v>126</v>
      </c>
      <c r="H145" s="331"/>
      <c r="I145" s="331"/>
      <c r="J145" s="1"/>
      <c r="K145" s="331" t="s">
        <v>214</v>
      </c>
      <c r="L145" s="331"/>
      <c r="M145" s="1"/>
      <c r="N145" s="160"/>
    </row>
    <row r="146" spans="1:14" x14ac:dyDescent="0.25">
      <c r="A146" s="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60"/>
    </row>
    <row r="147" spans="1:14" x14ac:dyDescent="0.25">
      <c r="A147" s="1"/>
      <c r="B147" s="1"/>
      <c r="C147" s="1"/>
      <c r="D147" s="1" t="s">
        <v>127</v>
      </c>
      <c r="E147" s="1"/>
      <c r="F147" s="1"/>
      <c r="G147" s="1"/>
      <c r="H147" s="1" t="s">
        <v>128</v>
      </c>
      <c r="I147" s="1"/>
      <c r="J147" s="1"/>
      <c r="K147" s="182" t="s">
        <v>129</v>
      </c>
      <c r="L147" s="182"/>
      <c r="N147" s="160"/>
    </row>
    <row r="148" spans="1:14" x14ac:dyDescent="0.25">
      <c r="B148" s="1"/>
      <c r="C148" s="1"/>
      <c r="D148" s="1" t="s">
        <v>130</v>
      </c>
      <c r="E148" s="1"/>
      <c r="F148" s="1"/>
      <c r="G148" s="1"/>
      <c r="H148" s="1" t="s">
        <v>131</v>
      </c>
      <c r="I148" s="1"/>
      <c r="J148" s="1"/>
      <c r="K148" s="1" t="s">
        <v>132</v>
      </c>
      <c r="L148" s="1"/>
      <c r="M148" s="12"/>
      <c r="N148" s="182"/>
    </row>
    <row r="149" spans="1:14" x14ac:dyDescent="0.25">
      <c r="N149" s="1"/>
    </row>
    <row r="152" spans="1:14" x14ac:dyDescent="0.25">
      <c r="J152" s="356">
        <f>L136/M112</f>
        <v>1.2446551262480128</v>
      </c>
      <c r="K152" s="356"/>
    </row>
  </sheetData>
  <mergeCells count="97">
    <mergeCell ref="J152:K152"/>
    <mergeCell ref="H143:I143"/>
    <mergeCell ref="J143:K143"/>
    <mergeCell ref="L143:M143"/>
    <mergeCell ref="C145:E145"/>
    <mergeCell ref="G145:I145"/>
    <mergeCell ref="K145:L145"/>
    <mergeCell ref="H140:I140"/>
    <mergeCell ref="J140:K140"/>
    <mergeCell ref="L140:M140"/>
    <mergeCell ref="H141:I141"/>
    <mergeCell ref="J141:K141"/>
    <mergeCell ref="L141:M141"/>
    <mergeCell ref="L137:M137"/>
    <mergeCell ref="H138:I138"/>
    <mergeCell ref="J138:K138"/>
    <mergeCell ref="L138:M138"/>
    <mergeCell ref="H139:I139"/>
    <mergeCell ref="J139:K139"/>
    <mergeCell ref="L139:M139"/>
    <mergeCell ref="E135:F135"/>
    <mergeCell ref="H135:I135"/>
    <mergeCell ref="J135:K135"/>
    <mergeCell ref="L135:M135"/>
    <mergeCell ref="E136:F136"/>
    <mergeCell ref="H136:I136"/>
    <mergeCell ref="J136:K136"/>
    <mergeCell ref="L136:M136"/>
    <mergeCell ref="E132:F132"/>
    <mergeCell ref="J132:K132"/>
    <mergeCell ref="L132:M132"/>
    <mergeCell ref="E134:F134"/>
    <mergeCell ref="H134:I134"/>
    <mergeCell ref="J134:K134"/>
    <mergeCell ref="L134:M134"/>
    <mergeCell ref="E130:F130"/>
    <mergeCell ref="H130:I130"/>
    <mergeCell ref="J130:K130"/>
    <mergeCell ref="L130:M130"/>
    <mergeCell ref="E131:F131"/>
    <mergeCell ref="J131:K131"/>
    <mergeCell ref="L131:M131"/>
    <mergeCell ref="E128:F128"/>
    <mergeCell ref="H128:I128"/>
    <mergeCell ref="J128:K128"/>
    <mergeCell ref="L128:M128"/>
    <mergeCell ref="E129:F129"/>
    <mergeCell ref="H129:I129"/>
    <mergeCell ref="E126:F126"/>
    <mergeCell ref="H126:I126"/>
    <mergeCell ref="J126:K126"/>
    <mergeCell ref="L126:M126"/>
    <mergeCell ref="E127:F127"/>
    <mergeCell ref="H127:I127"/>
    <mergeCell ref="J127:K127"/>
    <mergeCell ref="L127:M127"/>
    <mergeCell ref="E124:F124"/>
    <mergeCell ref="H124:I124"/>
    <mergeCell ref="J124:K124"/>
    <mergeCell ref="L124:M124"/>
    <mergeCell ref="E125:F125"/>
    <mergeCell ref="H125:I125"/>
    <mergeCell ref="J125:K125"/>
    <mergeCell ref="L125:M125"/>
    <mergeCell ref="E122:F122"/>
    <mergeCell ref="H122:I122"/>
    <mergeCell ref="J122:K122"/>
    <mergeCell ref="L122:M122"/>
    <mergeCell ref="E123:F123"/>
    <mergeCell ref="H123:I123"/>
    <mergeCell ref="J123:K123"/>
    <mergeCell ref="L123:M123"/>
    <mergeCell ref="L121:M121"/>
    <mergeCell ref="C112:I112"/>
    <mergeCell ref="E117:F117"/>
    <mergeCell ref="H117:J117"/>
    <mergeCell ref="L117:M117"/>
    <mergeCell ref="E118:F118"/>
    <mergeCell ref="H118:I118"/>
    <mergeCell ref="L118:M118"/>
    <mergeCell ref="H119:I119"/>
    <mergeCell ref="H120:I120"/>
    <mergeCell ref="E121:F121"/>
    <mergeCell ref="H121:I121"/>
    <mergeCell ref="J121:K121"/>
    <mergeCell ref="B111:N111"/>
    <mergeCell ref="A1:M1"/>
    <mergeCell ref="A2:M2"/>
    <mergeCell ref="C4:I4"/>
    <mergeCell ref="A8:F8"/>
    <mergeCell ref="G8:J8"/>
    <mergeCell ref="K8:M8"/>
    <mergeCell ref="B57:M57"/>
    <mergeCell ref="A58:F58"/>
    <mergeCell ref="G58:J58"/>
    <mergeCell ref="K58:M58"/>
    <mergeCell ref="B110:N110"/>
  </mergeCells>
  <pageMargins left="0.7" right="0.7" top="0.75" bottom="0.75" header="0.3" footer="0.3"/>
  <pageSetup scale="47" orientation="landscape" horizontalDpi="0" verticalDpi="0" r:id="rId1"/>
  <rowBreaks count="2" manualBreakCount="2">
    <brk id="41" max="13" man="1"/>
    <brk id="10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043F-2311-4E9A-BDB6-CA7C84E74F2B}">
  <dimension ref="A1:AA262"/>
  <sheetViews>
    <sheetView topLeftCell="A250" zoomScaleNormal="100" workbookViewId="0">
      <selection activeCell="I274" sqref="I274"/>
    </sheetView>
  </sheetViews>
  <sheetFormatPr baseColWidth="10" defaultRowHeight="15" x14ac:dyDescent="0.25"/>
  <cols>
    <col min="1" max="1" width="5.28515625" customWidth="1"/>
    <col min="2" max="2" width="31.28515625" customWidth="1"/>
    <col min="3" max="3" width="9.5703125" customWidth="1"/>
    <col min="4" max="4" width="17.7109375" customWidth="1"/>
    <col min="5" max="5" width="18.5703125" customWidth="1"/>
    <col min="6" max="6" width="15.140625" customWidth="1"/>
    <col min="7" max="7" width="13.42578125" bestFit="1" customWidth="1"/>
    <col min="8" max="8" width="11.5703125" customWidth="1"/>
    <col min="9" max="9" width="11.7109375" customWidth="1"/>
    <col min="10" max="10" width="13.5703125" customWidth="1"/>
    <col min="11" max="11" width="14.5703125" customWidth="1"/>
    <col min="12" max="12" width="15.140625" customWidth="1"/>
    <col min="13" max="13" width="15.42578125" customWidth="1"/>
    <col min="14" max="14" width="13.5703125" bestFit="1" customWidth="1"/>
    <col min="257" max="257" width="8" customWidth="1"/>
    <col min="258" max="258" width="40.7109375" customWidth="1"/>
    <col min="259" max="259" width="9.85546875" customWidth="1"/>
    <col min="260" max="260" width="20.7109375" customWidth="1"/>
    <col min="261" max="261" width="16.140625" customWidth="1"/>
    <col min="262" max="262" width="14.28515625" customWidth="1"/>
    <col min="263" max="263" width="13.42578125" bestFit="1" customWidth="1"/>
    <col min="264" max="264" width="11.5703125" customWidth="1"/>
    <col min="265" max="265" width="11.7109375" customWidth="1"/>
    <col min="266" max="266" width="13.5703125" customWidth="1"/>
    <col min="267" max="267" width="14.5703125" customWidth="1"/>
    <col min="268" max="268" width="15.140625" customWidth="1"/>
    <col min="269" max="269" width="15.42578125" customWidth="1"/>
    <col min="270" max="270" width="13.5703125" bestFit="1" customWidth="1"/>
    <col min="513" max="513" width="8" customWidth="1"/>
    <col min="514" max="514" width="40.7109375" customWidth="1"/>
    <col min="515" max="515" width="9.85546875" customWidth="1"/>
    <col min="516" max="516" width="20.7109375" customWidth="1"/>
    <col min="517" max="517" width="16.140625" customWidth="1"/>
    <col min="518" max="518" width="14.28515625" customWidth="1"/>
    <col min="519" max="519" width="13.42578125" bestFit="1" customWidth="1"/>
    <col min="520" max="520" width="11.5703125" customWidth="1"/>
    <col min="521" max="521" width="11.7109375" customWidth="1"/>
    <col min="522" max="522" width="13.5703125" customWidth="1"/>
    <col min="523" max="523" width="14.5703125" customWidth="1"/>
    <col min="524" max="524" width="15.140625" customWidth="1"/>
    <col min="525" max="525" width="15.42578125" customWidth="1"/>
    <col min="526" max="526" width="13.5703125" bestFit="1" customWidth="1"/>
    <col min="769" max="769" width="8" customWidth="1"/>
    <col min="770" max="770" width="40.7109375" customWidth="1"/>
    <col min="771" max="771" width="9.85546875" customWidth="1"/>
    <col min="772" max="772" width="20.7109375" customWidth="1"/>
    <col min="773" max="773" width="16.140625" customWidth="1"/>
    <col min="774" max="774" width="14.28515625" customWidth="1"/>
    <col min="775" max="775" width="13.42578125" bestFit="1" customWidth="1"/>
    <col min="776" max="776" width="11.5703125" customWidth="1"/>
    <col min="777" max="777" width="11.7109375" customWidth="1"/>
    <col min="778" max="778" width="13.5703125" customWidth="1"/>
    <col min="779" max="779" width="14.5703125" customWidth="1"/>
    <col min="780" max="780" width="15.140625" customWidth="1"/>
    <col min="781" max="781" width="15.42578125" customWidth="1"/>
    <col min="782" max="782" width="13.5703125" bestFit="1" customWidth="1"/>
    <col min="1025" max="1025" width="8" customWidth="1"/>
    <col min="1026" max="1026" width="40.7109375" customWidth="1"/>
    <col min="1027" max="1027" width="9.85546875" customWidth="1"/>
    <col min="1028" max="1028" width="20.7109375" customWidth="1"/>
    <col min="1029" max="1029" width="16.140625" customWidth="1"/>
    <col min="1030" max="1030" width="14.28515625" customWidth="1"/>
    <col min="1031" max="1031" width="13.42578125" bestFit="1" customWidth="1"/>
    <col min="1032" max="1032" width="11.5703125" customWidth="1"/>
    <col min="1033" max="1033" width="11.7109375" customWidth="1"/>
    <col min="1034" max="1034" width="13.5703125" customWidth="1"/>
    <col min="1035" max="1035" width="14.5703125" customWidth="1"/>
    <col min="1036" max="1036" width="15.140625" customWidth="1"/>
    <col min="1037" max="1037" width="15.42578125" customWidth="1"/>
    <col min="1038" max="1038" width="13.5703125" bestFit="1" customWidth="1"/>
    <col min="1281" max="1281" width="8" customWidth="1"/>
    <col min="1282" max="1282" width="40.7109375" customWidth="1"/>
    <col min="1283" max="1283" width="9.85546875" customWidth="1"/>
    <col min="1284" max="1284" width="20.7109375" customWidth="1"/>
    <col min="1285" max="1285" width="16.140625" customWidth="1"/>
    <col min="1286" max="1286" width="14.28515625" customWidth="1"/>
    <col min="1287" max="1287" width="13.42578125" bestFit="1" customWidth="1"/>
    <col min="1288" max="1288" width="11.5703125" customWidth="1"/>
    <col min="1289" max="1289" width="11.7109375" customWidth="1"/>
    <col min="1290" max="1290" width="13.5703125" customWidth="1"/>
    <col min="1291" max="1291" width="14.5703125" customWidth="1"/>
    <col min="1292" max="1292" width="15.140625" customWidth="1"/>
    <col min="1293" max="1293" width="15.42578125" customWidth="1"/>
    <col min="1294" max="1294" width="13.5703125" bestFit="1" customWidth="1"/>
    <col min="1537" max="1537" width="8" customWidth="1"/>
    <col min="1538" max="1538" width="40.7109375" customWidth="1"/>
    <col min="1539" max="1539" width="9.85546875" customWidth="1"/>
    <col min="1540" max="1540" width="20.7109375" customWidth="1"/>
    <col min="1541" max="1541" width="16.140625" customWidth="1"/>
    <col min="1542" max="1542" width="14.28515625" customWidth="1"/>
    <col min="1543" max="1543" width="13.42578125" bestFit="1" customWidth="1"/>
    <col min="1544" max="1544" width="11.5703125" customWidth="1"/>
    <col min="1545" max="1545" width="11.7109375" customWidth="1"/>
    <col min="1546" max="1546" width="13.5703125" customWidth="1"/>
    <col min="1547" max="1547" width="14.5703125" customWidth="1"/>
    <col min="1548" max="1548" width="15.140625" customWidth="1"/>
    <col min="1549" max="1549" width="15.42578125" customWidth="1"/>
    <col min="1550" max="1550" width="13.5703125" bestFit="1" customWidth="1"/>
    <col min="1793" max="1793" width="8" customWidth="1"/>
    <col min="1794" max="1794" width="40.7109375" customWidth="1"/>
    <col min="1795" max="1795" width="9.85546875" customWidth="1"/>
    <col min="1796" max="1796" width="20.7109375" customWidth="1"/>
    <col min="1797" max="1797" width="16.140625" customWidth="1"/>
    <col min="1798" max="1798" width="14.28515625" customWidth="1"/>
    <col min="1799" max="1799" width="13.42578125" bestFit="1" customWidth="1"/>
    <col min="1800" max="1800" width="11.5703125" customWidth="1"/>
    <col min="1801" max="1801" width="11.7109375" customWidth="1"/>
    <col min="1802" max="1802" width="13.5703125" customWidth="1"/>
    <col min="1803" max="1803" width="14.5703125" customWidth="1"/>
    <col min="1804" max="1804" width="15.140625" customWidth="1"/>
    <col min="1805" max="1805" width="15.42578125" customWidth="1"/>
    <col min="1806" max="1806" width="13.5703125" bestFit="1" customWidth="1"/>
    <col min="2049" max="2049" width="8" customWidth="1"/>
    <col min="2050" max="2050" width="40.7109375" customWidth="1"/>
    <col min="2051" max="2051" width="9.85546875" customWidth="1"/>
    <col min="2052" max="2052" width="20.7109375" customWidth="1"/>
    <col min="2053" max="2053" width="16.140625" customWidth="1"/>
    <col min="2054" max="2054" width="14.28515625" customWidth="1"/>
    <col min="2055" max="2055" width="13.42578125" bestFit="1" customWidth="1"/>
    <col min="2056" max="2056" width="11.5703125" customWidth="1"/>
    <col min="2057" max="2057" width="11.7109375" customWidth="1"/>
    <col min="2058" max="2058" width="13.5703125" customWidth="1"/>
    <col min="2059" max="2059" width="14.5703125" customWidth="1"/>
    <col min="2060" max="2060" width="15.140625" customWidth="1"/>
    <col min="2061" max="2061" width="15.42578125" customWidth="1"/>
    <col min="2062" max="2062" width="13.5703125" bestFit="1" customWidth="1"/>
    <col min="2305" max="2305" width="8" customWidth="1"/>
    <col min="2306" max="2306" width="40.7109375" customWidth="1"/>
    <col min="2307" max="2307" width="9.85546875" customWidth="1"/>
    <col min="2308" max="2308" width="20.7109375" customWidth="1"/>
    <col min="2309" max="2309" width="16.140625" customWidth="1"/>
    <col min="2310" max="2310" width="14.28515625" customWidth="1"/>
    <col min="2311" max="2311" width="13.42578125" bestFit="1" customWidth="1"/>
    <col min="2312" max="2312" width="11.5703125" customWidth="1"/>
    <col min="2313" max="2313" width="11.7109375" customWidth="1"/>
    <col min="2314" max="2314" width="13.5703125" customWidth="1"/>
    <col min="2315" max="2315" width="14.5703125" customWidth="1"/>
    <col min="2316" max="2316" width="15.140625" customWidth="1"/>
    <col min="2317" max="2317" width="15.42578125" customWidth="1"/>
    <col min="2318" max="2318" width="13.5703125" bestFit="1" customWidth="1"/>
    <col min="2561" max="2561" width="8" customWidth="1"/>
    <col min="2562" max="2562" width="40.7109375" customWidth="1"/>
    <col min="2563" max="2563" width="9.85546875" customWidth="1"/>
    <col min="2564" max="2564" width="20.7109375" customWidth="1"/>
    <col min="2565" max="2565" width="16.140625" customWidth="1"/>
    <col min="2566" max="2566" width="14.28515625" customWidth="1"/>
    <col min="2567" max="2567" width="13.42578125" bestFit="1" customWidth="1"/>
    <col min="2568" max="2568" width="11.5703125" customWidth="1"/>
    <col min="2569" max="2569" width="11.7109375" customWidth="1"/>
    <col min="2570" max="2570" width="13.5703125" customWidth="1"/>
    <col min="2571" max="2571" width="14.5703125" customWidth="1"/>
    <col min="2572" max="2572" width="15.140625" customWidth="1"/>
    <col min="2573" max="2573" width="15.42578125" customWidth="1"/>
    <col min="2574" max="2574" width="13.5703125" bestFit="1" customWidth="1"/>
    <col min="2817" max="2817" width="8" customWidth="1"/>
    <col min="2818" max="2818" width="40.7109375" customWidth="1"/>
    <col min="2819" max="2819" width="9.85546875" customWidth="1"/>
    <col min="2820" max="2820" width="20.7109375" customWidth="1"/>
    <col min="2821" max="2821" width="16.140625" customWidth="1"/>
    <col min="2822" max="2822" width="14.28515625" customWidth="1"/>
    <col min="2823" max="2823" width="13.42578125" bestFit="1" customWidth="1"/>
    <col min="2824" max="2824" width="11.5703125" customWidth="1"/>
    <col min="2825" max="2825" width="11.7109375" customWidth="1"/>
    <col min="2826" max="2826" width="13.5703125" customWidth="1"/>
    <col min="2827" max="2827" width="14.5703125" customWidth="1"/>
    <col min="2828" max="2828" width="15.140625" customWidth="1"/>
    <col min="2829" max="2829" width="15.42578125" customWidth="1"/>
    <col min="2830" max="2830" width="13.5703125" bestFit="1" customWidth="1"/>
    <col min="3073" max="3073" width="8" customWidth="1"/>
    <col min="3074" max="3074" width="40.7109375" customWidth="1"/>
    <col min="3075" max="3075" width="9.85546875" customWidth="1"/>
    <col min="3076" max="3076" width="20.7109375" customWidth="1"/>
    <col min="3077" max="3077" width="16.140625" customWidth="1"/>
    <col min="3078" max="3078" width="14.28515625" customWidth="1"/>
    <col min="3079" max="3079" width="13.42578125" bestFit="1" customWidth="1"/>
    <col min="3080" max="3080" width="11.5703125" customWidth="1"/>
    <col min="3081" max="3081" width="11.7109375" customWidth="1"/>
    <col min="3082" max="3082" width="13.5703125" customWidth="1"/>
    <col min="3083" max="3083" width="14.5703125" customWidth="1"/>
    <col min="3084" max="3084" width="15.140625" customWidth="1"/>
    <col min="3085" max="3085" width="15.42578125" customWidth="1"/>
    <col min="3086" max="3086" width="13.5703125" bestFit="1" customWidth="1"/>
    <col min="3329" max="3329" width="8" customWidth="1"/>
    <col min="3330" max="3330" width="40.7109375" customWidth="1"/>
    <col min="3331" max="3331" width="9.85546875" customWidth="1"/>
    <col min="3332" max="3332" width="20.7109375" customWidth="1"/>
    <col min="3333" max="3333" width="16.140625" customWidth="1"/>
    <col min="3334" max="3334" width="14.28515625" customWidth="1"/>
    <col min="3335" max="3335" width="13.42578125" bestFit="1" customWidth="1"/>
    <col min="3336" max="3336" width="11.5703125" customWidth="1"/>
    <col min="3337" max="3337" width="11.7109375" customWidth="1"/>
    <col min="3338" max="3338" width="13.5703125" customWidth="1"/>
    <col min="3339" max="3339" width="14.5703125" customWidth="1"/>
    <col min="3340" max="3340" width="15.140625" customWidth="1"/>
    <col min="3341" max="3341" width="15.42578125" customWidth="1"/>
    <col min="3342" max="3342" width="13.5703125" bestFit="1" customWidth="1"/>
    <col min="3585" max="3585" width="8" customWidth="1"/>
    <col min="3586" max="3586" width="40.7109375" customWidth="1"/>
    <col min="3587" max="3587" width="9.85546875" customWidth="1"/>
    <col min="3588" max="3588" width="20.7109375" customWidth="1"/>
    <col min="3589" max="3589" width="16.140625" customWidth="1"/>
    <col min="3590" max="3590" width="14.28515625" customWidth="1"/>
    <col min="3591" max="3591" width="13.42578125" bestFit="1" customWidth="1"/>
    <col min="3592" max="3592" width="11.5703125" customWidth="1"/>
    <col min="3593" max="3593" width="11.7109375" customWidth="1"/>
    <col min="3594" max="3594" width="13.5703125" customWidth="1"/>
    <col min="3595" max="3595" width="14.5703125" customWidth="1"/>
    <col min="3596" max="3596" width="15.140625" customWidth="1"/>
    <col min="3597" max="3597" width="15.42578125" customWidth="1"/>
    <col min="3598" max="3598" width="13.5703125" bestFit="1" customWidth="1"/>
    <col min="3841" max="3841" width="8" customWidth="1"/>
    <col min="3842" max="3842" width="40.7109375" customWidth="1"/>
    <col min="3843" max="3843" width="9.85546875" customWidth="1"/>
    <col min="3844" max="3844" width="20.7109375" customWidth="1"/>
    <col min="3845" max="3845" width="16.140625" customWidth="1"/>
    <col min="3846" max="3846" width="14.28515625" customWidth="1"/>
    <col min="3847" max="3847" width="13.42578125" bestFit="1" customWidth="1"/>
    <col min="3848" max="3848" width="11.5703125" customWidth="1"/>
    <col min="3849" max="3849" width="11.7109375" customWidth="1"/>
    <col min="3850" max="3850" width="13.5703125" customWidth="1"/>
    <col min="3851" max="3851" width="14.5703125" customWidth="1"/>
    <col min="3852" max="3852" width="15.140625" customWidth="1"/>
    <col min="3853" max="3853" width="15.42578125" customWidth="1"/>
    <col min="3854" max="3854" width="13.5703125" bestFit="1" customWidth="1"/>
    <col min="4097" max="4097" width="8" customWidth="1"/>
    <col min="4098" max="4098" width="40.7109375" customWidth="1"/>
    <col min="4099" max="4099" width="9.85546875" customWidth="1"/>
    <col min="4100" max="4100" width="20.7109375" customWidth="1"/>
    <col min="4101" max="4101" width="16.140625" customWidth="1"/>
    <col min="4102" max="4102" width="14.28515625" customWidth="1"/>
    <col min="4103" max="4103" width="13.42578125" bestFit="1" customWidth="1"/>
    <col min="4104" max="4104" width="11.5703125" customWidth="1"/>
    <col min="4105" max="4105" width="11.7109375" customWidth="1"/>
    <col min="4106" max="4106" width="13.5703125" customWidth="1"/>
    <col min="4107" max="4107" width="14.5703125" customWidth="1"/>
    <col min="4108" max="4108" width="15.140625" customWidth="1"/>
    <col min="4109" max="4109" width="15.42578125" customWidth="1"/>
    <col min="4110" max="4110" width="13.5703125" bestFit="1" customWidth="1"/>
    <col min="4353" max="4353" width="8" customWidth="1"/>
    <col min="4354" max="4354" width="40.7109375" customWidth="1"/>
    <col min="4355" max="4355" width="9.85546875" customWidth="1"/>
    <col min="4356" max="4356" width="20.7109375" customWidth="1"/>
    <col min="4357" max="4357" width="16.140625" customWidth="1"/>
    <col min="4358" max="4358" width="14.28515625" customWidth="1"/>
    <col min="4359" max="4359" width="13.42578125" bestFit="1" customWidth="1"/>
    <col min="4360" max="4360" width="11.5703125" customWidth="1"/>
    <col min="4361" max="4361" width="11.7109375" customWidth="1"/>
    <col min="4362" max="4362" width="13.5703125" customWidth="1"/>
    <col min="4363" max="4363" width="14.5703125" customWidth="1"/>
    <col min="4364" max="4364" width="15.140625" customWidth="1"/>
    <col min="4365" max="4365" width="15.42578125" customWidth="1"/>
    <col min="4366" max="4366" width="13.5703125" bestFit="1" customWidth="1"/>
    <col min="4609" max="4609" width="8" customWidth="1"/>
    <col min="4610" max="4610" width="40.7109375" customWidth="1"/>
    <col min="4611" max="4611" width="9.85546875" customWidth="1"/>
    <col min="4612" max="4612" width="20.7109375" customWidth="1"/>
    <col min="4613" max="4613" width="16.140625" customWidth="1"/>
    <col min="4614" max="4614" width="14.28515625" customWidth="1"/>
    <col min="4615" max="4615" width="13.42578125" bestFit="1" customWidth="1"/>
    <col min="4616" max="4616" width="11.5703125" customWidth="1"/>
    <col min="4617" max="4617" width="11.7109375" customWidth="1"/>
    <col min="4618" max="4618" width="13.5703125" customWidth="1"/>
    <col min="4619" max="4619" width="14.5703125" customWidth="1"/>
    <col min="4620" max="4620" width="15.140625" customWidth="1"/>
    <col min="4621" max="4621" width="15.42578125" customWidth="1"/>
    <col min="4622" max="4622" width="13.5703125" bestFit="1" customWidth="1"/>
    <col min="4865" max="4865" width="8" customWidth="1"/>
    <col min="4866" max="4866" width="40.7109375" customWidth="1"/>
    <col min="4867" max="4867" width="9.85546875" customWidth="1"/>
    <col min="4868" max="4868" width="20.7109375" customWidth="1"/>
    <col min="4869" max="4869" width="16.140625" customWidth="1"/>
    <col min="4870" max="4870" width="14.28515625" customWidth="1"/>
    <col min="4871" max="4871" width="13.42578125" bestFit="1" customWidth="1"/>
    <col min="4872" max="4872" width="11.5703125" customWidth="1"/>
    <col min="4873" max="4873" width="11.7109375" customWidth="1"/>
    <col min="4874" max="4874" width="13.5703125" customWidth="1"/>
    <col min="4875" max="4875" width="14.5703125" customWidth="1"/>
    <col min="4876" max="4876" width="15.140625" customWidth="1"/>
    <col min="4877" max="4877" width="15.42578125" customWidth="1"/>
    <col min="4878" max="4878" width="13.5703125" bestFit="1" customWidth="1"/>
    <col min="5121" max="5121" width="8" customWidth="1"/>
    <col min="5122" max="5122" width="40.7109375" customWidth="1"/>
    <col min="5123" max="5123" width="9.85546875" customWidth="1"/>
    <col min="5124" max="5124" width="20.7109375" customWidth="1"/>
    <col min="5125" max="5125" width="16.140625" customWidth="1"/>
    <col min="5126" max="5126" width="14.28515625" customWidth="1"/>
    <col min="5127" max="5127" width="13.42578125" bestFit="1" customWidth="1"/>
    <col min="5128" max="5128" width="11.5703125" customWidth="1"/>
    <col min="5129" max="5129" width="11.7109375" customWidth="1"/>
    <col min="5130" max="5130" width="13.5703125" customWidth="1"/>
    <col min="5131" max="5131" width="14.5703125" customWidth="1"/>
    <col min="5132" max="5132" width="15.140625" customWidth="1"/>
    <col min="5133" max="5133" width="15.42578125" customWidth="1"/>
    <col min="5134" max="5134" width="13.5703125" bestFit="1" customWidth="1"/>
    <col min="5377" max="5377" width="8" customWidth="1"/>
    <col min="5378" max="5378" width="40.7109375" customWidth="1"/>
    <col min="5379" max="5379" width="9.85546875" customWidth="1"/>
    <col min="5380" max="5380" width="20.7109375" customWidth="1"/>
    <col min="5381" max="5381" width="16.140625" customWidth="1"/>
    <col min="5382" max="5382" width="14.28515625" customWidth="1"/>
    <col min="5383" max="5383" width="13.42578125" bestFit="1" customWidth="1"/>
    <col min="5384" max="5384" width="11.5703125" customWidth="1"/>
    <col min="5385" max="5385" width="11.7109375" customWidth="1"/>
    <col min="5386" max="5386" width="13.5703125" customWidth="1"/>
    <col min="5387" max="5387" width="14.5703125" customWidth="1"/>
    <col min="5388" max="5388" width="15.140625" customWidth="1"/>
    <col min="5389" max="5389" width="15.42578125" customWidth="1"/>
    <col min="5390" max="5390" width="13.5703125" bestFit="1" customWidth="1"/>
    <col min="5633" max="5633" width="8" customWidth="1"/>
    <col min="5634" max="5634" width="40.7109375" customWidth="1"/>
    <col min="5635" max="5635" width="9.85546875" customWidth="1"/>
    <col min="5636" max="5636" width="20.7109375" customWidth="1"/>
    <col min="5637" max="5637" width="16.140625" customWidth="1"/>
    <col min="5638" max="5638" width="14.28515625" customWidth="1"/>
    <col min="5639" max="5639" width="13.42578125" bestFit="1" customWidth="1"/>
    <col min="5640" max="5640" width="11.5703125" customWidth="1"/>
    <col min="5641" max="5641" width="11.7109375" customWidth="1"/>
    <col min="5642" max="5642" width="13.5703125" customWidth="1"/>
    <col min="5643" max="5643" width="14.5703125" customWidth="1"/>
    <col min="5644" max="5644" width="15.140625" customWidth="1"/>
    <col min="5645" max="5645" width="15.42578125" customWidth="1"/>
    <col min="5646" max="5646" width="13.5703125" bestFit="1" customWidth="1"/>
    <col min="5889" max="5889" width="8" customWidth="1"/>
    <col min="5890" max="5890" width="40.7109375" customWidth="1"/>
    <col min="5891" max="5891" width="9.85546875" customWidth="1"/>
    <col min="5892" max="5892" width="20.7109375" customWidth="1"/>
    <col min="5893" max="5893" width="16.140625" customWidth="1"/>
    <col min="5894" max="5894" width="14.28515625" customWidth="1"/>
    <col min="5895" max="5895" width="13.42578125" bestFit="1" customWidth="1"/>
    <col min="5896" max="5896" width="11.5703125" customWidth="1"/>
    <col min="5897" max="5897" width="11.7109375" customWidth="1"/>
    <col min="5898" max="5898" width="13.5703125" customWidth="1"/>
    <col min="5899" max="5899" width="14.5703125" customWidth="1"/>
    <col min="5900" max="5900" width="15.140625" customWidth="1"/>
    <col min="5901" max="5901" width="15.42578125" customWidth="1"/>
    <col min="5902" max="5902" width="13.5703125" bestFit="1" customWidth="1"/>
    <col min="6145" max="6145" width="8" customWidth="1"/>
    <col min="6146" max="6146" width="40.7109375" customWidth="1"/>
    <col min="6147" max="6147" width="9.85546875" customWidth="1"/>
    <col min="6148" max="6148" width="20.7109375" customWidth="1"/>
    <col min="6149" max="6149" width="16.140625" customWidth="1"/>
    <col min="6150" max="6150" width="14.28515625" customWidth="1"/>
    <col min="6151" max="6151" width="13.42578125" bestFit="1" customWidth="1"/>
    <col min="6152" max="6152" width="11.5703125" customWidth="1"/>
    <col min="6153" max="6153" width="11.7109375" customWidth="1"/>
    <col min="6154" max="6154" width="13.5703125" customWidth="1"/>
    <col min="6155" max="6155" width="14.5703125" customWidth="1"/>
    <col min="6156" max="6156" width="15.140625" customWidth="1"/>
    <col min="6157" max="6157" width="15.42578125" customWidth="1"/>
    <col min="6158" max="6158" width="13.5703125" bestFit="1" customWidth="1"/>
    <col min="6401" max="6401" width="8" customWidth="1"/>
    <col min="6402" max="6402" width="40.7109375" customWidth="1"/>
    <col min="6403" max="6403" width="9.85546875" customWidth="1"/>
    <col min="6404" max="6404" width="20.7109375" customWidth="1"/>
    <col min="6405" max="6405" width="16.140625" customWidth="1"/>
    <col min="6406" max="6406" width="14.28515625" customWidth="1"/>
    <col min="6407" max="6407" width="13.42578125" bestFit="1" customWidth="1"/>
    <col min="6408" max="6408" width="11.5703125" customWidth="1"/>
    <col min="6409" max="6409" width="11.7109375" customWidth="1"/>
    <col min="6410" max="6410" width="13.5703125" customWidth="1"/>
    <col min="6411" max="6411" width="14.5703125" customWidth="1"/>
    <col min="6412" max="6412" width="15.140625" customWidth="1"/>
    <col min="6413" max="6413" width="15.42578125" customWidth="1"/>
    <col min="6414" max="6414" width="13.5703125" bestFit="1" customWidth="1"/>
    <col min="6657" max="6657" width="8" customWidth="1"/>
    <col min="6658" max="6658" width="40.7109375" customWidth="1"/>
    <col min="6659" max="6659" width="9.85546875" customWidth="1"/>
    <col min="6660" max="6660" width="20.7109375" customWidth="1"/>
    <col min="6661" max="6661" width="16.140625" customWidth="1"/>
    <col min="6662" max="6662" width="14.28515625" customWidth="1"/>
    <col min="6663" max="6663" width="13.42578125" bestFit="1" customWidth="1"/>
    <col min="6664" max="6664" width="11.5703125" customWidth="1"/>
    <col min="6665" max="6665" width="11.7109375" customWidth="1"/>
    <col min="6666" max="6666" width="13.5703125" customWidth="1"/>
    <col min="6667" max="6667" width="14.5703125" customWidth="1"/>
    <col min="6668" max="6668" width="15.140625" customWidth="1"/>
    <col min="6669" max="6669" width="15.42578125" customWidth="1"/>
    <col min="6670" max="6670" width="13.5703125" bestFit="1" customWidth="1"/>
    <col min="6913" max="6913" width="8" customWidth="1"/>
    <col min="6914" max="6914" width="40.7109375" customWidth="1"/>
    <col min="6915" max="6915" width="9.85546875" customWidth="1"/>
    <col min="6916" max="6916" width="20.7109375" customWidth="1"/>
    <col min="6917" max="6917" width="16.140625" customWidth="1"/>
    <col min="6918" max="6918" width="14.28515625" customWidth="1"/>
    <col min="6919" max="6919" width="13.42578125" bestFit="1" customWidth="1"/>
    <col min="6920" max="6920" width="11.5703125" customWidth="1"/>
    <col min="6921" max="6921" width="11.7109375" customWidth="1"/>
    <col min="6922" max="6922" width="13.5703125" customWidth="1"/>
    <col min="6923" max="6923" width="14.5703125" customWidth="1"/>
    <col min="6924" max="6924" width="15.140625" customWidth="1"/>
    <col min="6925" max="6925" width="15.42578125" customWidth="1"/>
    <col min="6926" max="6926" width="13.5703125" bestFit="1" customWidth="1"/>
    <col min="7169" max="7169" width="8" customWidth="1"/>
    <col min="7170" max="7170" width="40.7109375" customWidth="1"/>
    <col min="7171" max="7171" width="9.85546875" customWidth="1"/>
    <col min="7172" max="7172" width="20.7109375" customWidth="1"/>
    <col min="7173" max="7173" width="16.140625" customWidth="1"/>
    <col min="7174" max="7174" width="14.28515625" customWidth="1"/>
    <col min="7175" max="7175" width="13.42578125" bestFit="1" customWidth="1"/>
    <col min="7176" max="7176" width="11.5703125" customWidth="1"/>
    <col min="7177" max="7177" width="11.7109375" customWidth="1"/>
    <col min="7178" max="7178" width="13.5703125" customWidth="1"/>
    <col min="7179" max="7179" width="14.5703125" customWidth="1"/>
    <col min="7180" max="7180" width="15.140625" customWidth="1"/>
    <col min="7181" max="7181" width="15.42578125" customWidth="1"/>
    <col min="7182" max="7182" width="13.5703125" bestFit="1" customWidth="1"/>
    <col min="7425" max="7425" width="8" customWidth="1"/>
    <col min="7426" max="7426" width="40.7109375" customWidth="1"/>
    <col min="7427" max="7427" width="9.85546875" customWidth="1"/>
    <col min="7428" max="7428" width="20.7109375" customWidth="1"/>
    <col min="7429" max="7429" width="16.140625" customWidth="1"/>
    <col min="7430" max="7430" width="14.28515625" customWidth="1"/>
    <col min="7431" max="7431" width="13.42578125" bestFit="1" customWidth="1"/>
    <col min="7432" max="7432" width="11.5703125" customWidth="1"/>
    <col min="7433" max="7433" width="11.7109375" customWidth="1"/>
    <col min="7434" max="7434" width="13.5703125" customWidth="1"/>
    <col min="7435" max="7435" width="14.5703125" customWidth="1"/>
    <col min="7436" max="7436" width="15.140625" customWidth="1"/>
    <col min="7437" max="7437" width="15.42578125" customWidth="1"/>
    <col min="7438" max="7438" width="13.5703125" bestFit="1" customWidth="1"/>
    <col min="7681" max="7681" width="8" customWidth="1"/>
    <col min="7682" max="7682" width="40.7109375" customWidth="1"/>
    <col min="7683" max="7683" width="9.85546875" customWidth="1"/>
    <col min="7684" max="7684" width="20.7109375" customWidth="1"/>
    <col min="7685" max="7685" width="16.140625" customWidth="1"/>
    <col min="7686" max="7686" width="14.28515625" customWidth="1"/>
    <col min="7687" max="7687" width="13.42578125" bestFit="1" customWidth="1"/>
    <col min="7688" max="7688" width="11.5703125" customWidth="1"/>
    <col min="7689" max="7689" width="11.7109375" customWidth="1"/>
    <col min="7690" max="7690" width="13.5703125" customWidth="1"/>
    <col min="7691" max="7691" width="14.5703125" customWidth="1"/>
    <col min="7692" max="7692" width="15.140625" customWidth="1"/>
    <col min="7693" max="7693" width="15.42578125" customWidth="1"/>
    <col min="7694" max="7694" width="13.5703125" bestFit="1" customWidth="1"/>
    <col min="7937" max="7937" width="8" customWidth="1"/>
    <col min="7938" max="7938" width="40.7109375" customWidth="1"/>
    <col min="7939" max="7939" width="9.85546875" customWidth="1"/>
    <col min="7940" max="7940" width="20.7109375" customWidth="1"/>
    <col min="7941" max="7941" width="16.140625" customWidth="1"/>
    <col min="7942" max="7942" width="14.28515625" customWidth="1"/>
    <col min="7943" max="7943" width="13.42578125" bestFit="1" customWidth="1"/>
    <col min="7944" max="7944" width="11.5703125" customWidth="1"/>
    <col min="7945" max="7945" width="11.7109375" customWidth="1"/>
    <col min="7946" max="7946" width="13.5703125" customWidth="1"/>
    <col min="7947" max="7947" width="14.5703125" customWidth="1"/>
    <col min="7948" max="7948" width="15.140625" customWidth="1"/>
    <col min="7949" max="7949" width="15.42578125" customWidth="1"/>
    <col min="7950" max="7950" width="13.5703125" bestFit="1" customWidth="1"/>
    <col min="8193" max="8193" width="8" customWidth="1"/>
    <col min="8194" max="8194" width="40.7109375" customWidth="1"/>
    <col min="8195" max="8195" width="9.85546875" customWidth="1"/>
    <col min="8196" max="8196" width="20.7109375" customWidth="1"/>
    <col min="8197" max="8197" width="16.140625" customWidth="1"/>
    <col min="8198" max="8198" width="14.28515625" customWidth="1"/>
    <col min="8199" max="8199" width="13.42578125" bestFit="1" customWidth="1"/>
    <col min="8200" max="8200" width="11.5703125" customWidth="1"/>
    <col min="8201" max="8201" width="11.7109375" customWidth="1"/>
    <col min="8202" max="8202" width="13.5703125" customWidth="1"/>
    <col min="8203" max="8203" width="14.5703125" customWidth="1"/>
    <col min="8204" max="8204" width="15.140625" customWidth="1"/>
    <col min="8205" max="8205" width="15.42578125" customWidth="1"/>
    <col min="8206" max="8206" width="13.5703125" bestFit="1" customWidth="1"/>
    <col min="8449" max="8449" width="8" customWidth="1"/>
    <col min="8450" max="8450" width="40.7109375" customWidth="1"/>
    <col min="8451" max="8451" width="9.85546875" customWidth="1"/>
    <col min="8452" max="8452" width="20.7109375" customWidth="1"/>
    <col min="8453" max="8453" width="16.140625" customWidth="1"/>
    <col min="8454" max="8454" width="14.28515625" customWidth="1"/>
    <col min="8455" max="8455" width="13.42578125" bestFit="1" customWidth="1"/>
    <col min="8456" max="8456" width="11.5703125" customWidth="1"/>
    <col min="8457" max="8457" width="11.7109375" customWidth="1"/>
    <col min="8458" max="8458" width="13.5703125" customWidth="1"/>
    <col min="8459" max="8459" width="14.5703125" customWidth="1"/>
    <col min="8460" max="8460" width="15.140625" customWidth="1"/>
    <col min="8461" max="8461" width="15.42578125" customWidth="1"/>
    <col min="8462" max="8462" width="13.5703125" bestFit="1" customWidth="1"/>
    <col min="8705" max="8705" width="8" customWidth="1"/>
    <col min="8706" max="8706" width="40.7109375" customWidth="1"/>
    <col min="8707" max="8707" width="9.85546875" customWidth="1"/>
    <col min="8708" max="8708" width="20.7109375" customWidth="1"/>
    <col min="8709" max="8709" width="16.140625" customWidth="1"/>
    <col min="8710" max="8710" width="14.28515625" customWidth="1"/>
    <col min="8711" max="8711" width="13.42578125" bestFit="1" customWidth="1"/>
    <col min="8712" max="8712" width="11.5703125" customWidth="1"/>
    <col min="8713" max="8713" width="11.7109375" customWidth="1"/>
    <col min="8714" max="8714" width="13.5703125" customWidth="1"/>
    <col min="8715" max="8715" width="14.5703125" customWidth="1"/>
    <col min="8716" max="8716" width="15.140625" customWidth="1"/>
    <col min="8717" max="8717" width="15.42578125" customWidth="1"/>
    <col min="8718" max="8718" width="13.5703125" bestFit="1" customWidth="1"/>
    <col min="8961" max="8961" width="8" customWidth="1"/>
    <col min="8962" max="8962" width="40.7109375" customWidth="1"/>
    <col min="8963" max="8963" width="9.85546875" customWidth="1"/>
    <col min="8964" max="8964" width="20.7109375" customWidth="1"/>
    <col min="8965" max="8965" width="16.140625" customWidth="1"/>
    <col min="8966" max="8966" width="14.28515625" customWidth="1"/>
    <col min="8967" max="8967" width="13.42578125" bestFit="1" customWidth="1"/>
    <col min="8968" max="8968" width="11.5703125" customWidth="1"/>
    <col min="8969" max="8969" width="11.7109375" customWidth="1"/>
    <col min="8970" max="8970" width="13.5703125" customWidth="1"/>
    <col min="8971" max="8971" width="14.5703125" customWidth="1"/>
    <col min="8972" max="8972" width="15.140625" customWidth="1"/>
    <col min="8973" max="8973" width="15.42578125" customWidth="1"/>
    <col min="8974" max="8974" width="13.5703125" bestFit="1" customWidth="1"/>
    <col min="9217" max="9217" width="8" customWidth="1"/>
    <col min="9218" max="9218" width="40.7109375" customWidth="1"/>
    <col min="9219" max="9219" width="9.85546875" customWidth="1"/>
    <col min="9220" max="9220" width="20.7109375" customWidth="1"/>
    <col min="9221" max="9221" width="16.140625" customWidth="1"/>
    <col min="9222" max="9222" width="14.28515625" customWidth="1"/>
    <col min="9223" max="9223" width="13.42578125" bestFit="1" customWidth="1"/>
    <col min="9224" max="9224" width="11.5703125" customWidth="1"/>
    <col min="9225" max="9225" width="11.7109375" customWidth="1"/>
    <col min="9226" max="9226" width="13.5703125" customWidth="1"/>
    <col min="9227" max="9227" width="14.5703125" customWidth="1"/>
    <col min="9228" max="9228" width="15.140625" customWidth="1"/>
    <col min="9229" max="9229" width="15.42578125" customWidth="1"/>
    <col min="9230" max="9230" width="13.5703125" bestFit="1" customWidth="1"/>
    <col min="9473" max="9473" width="8" customWidth="1"/>
    <col min="9474" max="9474" width="40.7109375" customWidth="1"/>
    <col min="9475" max="9475" width="9.85546875" customWidth="1"/>
    <col min="9476" max="9476" width="20.7109375" customWidth="1"/>
    <col min="9477" max="9477" width="16.140625" customWidth="1"/>
    <col min="9478" max="9478" width="14.28515625" customWidth="1"/>
    <col min="9479" max="9479" width="13.42578125" bestFit="1" customWidth="1"/>
    <col min="9480" max="9480" width="11.5703125" customWidth="1"/>
    <col min="9481" max="9481" width="11.7109375" customWidth="1"/>
    <col min="9482" max="9482" width="13.5703125" customWidth="1"/>
    <col min="9483" max="9483" width="14.5703125" customWidth="1"/>
    <col min="9484" max="9484" width="15.140625" customWidth="1"/>
    <col min="9485" max="9485" width="15.42578125" customWidth="1"/>
    <col min="9486" max="9486" width="13.5703125" bestFit="1" customWidth="1"/>
    <col min="9729" max="9729" width="8" customWidth="1"/>
    <col min="9730" max="9730" width="40.7109375" customWidth="1"/>
    <col min="9731" max="9731" width="9.85546875" customWidth="1"/>
    <col min="9732" max="9732" width="20.7109375" customWidth="1"/>
    <col min="9733" max="9733" width="16.140625" customWidth="1"/>
    <col min="9734" max="9734" width="14.28515625" customWidth="1"/>
    <col min="9735" max="9735" width="13.42578125" bestFit="1" customWidth="1"/>
    <col min="9736" max="9736" width="11.5703125" customWidth="1"/>
    <col min="9737" max="9737" width="11.7109375" customWidth="1"/>
    <col min="9738" max="9738" width="13.5703125" customWidth="1"/>
    <col min="9739" max="9739" width="14.5703125" customWidth="1"/>
    <col min="9740" max="9740" width="15.140625" customWidth="1"/>
    <col min="9741" max="9741" width="15.42578125" customWidth="1"/>
    <col min="9742" max="9742" width="13.5703125" bestFit="1" customWidth="1"/>
    <col min="9985" max="9985" width="8" customWidth="1"/>
    <col min="9986" max="9986" width="40.7109375" customWidth="1"/>
    <col min="9987" max="9987" width="9.85546875" customWidth="1"/>
    <col min="9988" max="9988" width="20.7109375" customWidth="1"/>
    <col min="9989" max="9989" width="16.140625" customWidth="1"/>
    <col min="9990" max="9990" width="14.28515625" customWidth="1"/>
    <col min="9991" max="9991" width="13.42578125" bestFit="1" customWidth="1"/>
    <col min="9992" max="9992" width="11.5703125" customWidth="1"/>
    <col min="9993" max="9993" width="11.7109375" customWidth="1"/>
    <col min="9994" max="9994" width="13.5703125" customWidth="1"/>
    <col min="9995" max="9995" width="14.5703125" customWidth="1"/>
    <col min="9996" max="9996" width="15.140625" customWidth="1"/>
    <col min="9997" max="9997" width="15.42578125" customWidth="1"/>
    <col min="9998" max="9998" width="13.5703125" bestFit="1" customWidth="1"/>
    <col min="10241" max="10241" width="8" customWidth="1"/>
    <col min="10242" max="10242" width="40.7109375" customWidth="1"/>
    <col min="10243" max="10243" width="9.85546875" customWidth="1"/>
    <col min="10244" max="10244" width="20.7109375" customWidth="1"/>
    <col min="10245" max="10245" width="16.140625" customWidth="1"/>
    <col min="10246" max="10246" width="14.28515625" customWidth="1"/>
    <col min="10247" max="10247" width="13.42578125" bestFit="1" customWidth="1"/>
    <col min="10248" max="10248" width="11.5703125" customWidth="1"/>
    <col min="10249" max="10249" width="11.7109375" customWidth="1"/>
    <col min="10250" max="10250" width="13.5703125" customWidth="1"/>
    <col min="10251" max="10251" width="14.5703125" customWidth="1"/>
    <col min="10252" max="10252" width="15.140625" customWidth="1"/>
    <col min="10253" max="10253" width="15.42578125" customWidth="1"/>
    <col min="10254" max="10254" width="13.5703125" bestFit="1" customWidth="1"/>
    <col min="10497" max="10497" width="8" customWidth="1"/>
    <col min="10498" max="10498" width="40.7109375" customWidth="1"/>
    <col min="10499" max="10499" width="9.85546875" customWidth="1"/>
    <col min="10500" max="10500" width="20.7109375" customWidth="1"/>
    <col min="10501" max="10501" width="16.140625" customWidth="1"/>
    <col min="10502" max="10502" width="14.28515625" customWidth="1"/>
    <col min="10503" max="10503" width="13.42578125" bestFit="1" customWidth="1"/>
    <col min="10504" max="10504" width="11.5703125" customWidth="1"/>
    <col min="10505" max="10505" width="11.7109375" customWidth="1"/>
    <col min="10506" max="10506" width="13.5703125" customWidth="1"/>
    <col min="10507" max="10507" width="14.5703125" customWidth="1"/>
    <col min="10508" max="10508" width="15.140625" customWidth="1"/>
    <col min="10509" max="10509" width="15.42578125" customWidth="1"/>
    <col min="10510" max="10510" width="13.5703125" bestFit="1" customWidth="1"/>
    <col min="10753" max="10753" width="8" customWidth="1"/>
    <col min="10754" max="10754" width="40.7109375" customWidth="1"/>
    <col min="10755" max="10755" width="9.85546875" customWidth="1"/>
    <col min="10756" max="10756" width="20.7109375" customWidth="1"/>
    <col min="10757" max="10757" width="16.140625" customWidth="1"/>
    <col min="10758" max="10758" width="14.28515625" customWidth="1"/>
    <col min="10759" max="10759" width="13.42578125" bestFit="1" customWidth="1"/>
    <col min="10760" max="10760" width="11.5703125" customWidth="1"/>
    <col min="10761" max="10761" width="11.7109375" customWidth="1"/>
    <col min="10762" max="10762" width="13.5703125" customWidth="1"/>
    <col min="10763" max="10763" width="14.5703125" customWidth="1"/>
    <col min="10764" max="10764" width="15.140625" customWidth="1"/>
    <col min="10765" max="10765" width="15.42578125" customWidth="1"/>
    <col min="10766" max="10766" width="13.5703125" bestFit="1" customWidth="1"/>
    <col min="11009" max="11009" width="8" customWidth="1"/>
    <col min="11010" max="11010" width="40.7109375" customWidth="1"/>
    <col min="11011" max="11011" width="9.85546875" customWidth="1"/>
    <col min="11012" max="11012" width="20.7109375" customWidth="1"/>
    <col min="11013" max="11013" width="16.140625" customWidth="1"/>
    <col min="11014" max="11014" width="14.28515625" customWidth="1"/>
    <col min="11015" max="11015" width="13.42578125" bestFit="1" customWidth="1"/>
    <col min="11016" max="11016" width="11.5703125" customWidth="1"/>
    <col min="11017" max="11017" width="11.7109375" customWidth="1"/>
    <col min="11018" max="11018" width="13.5703125" customWidth="1"/>
    <col min="11019" max="11019" width="14.5703125" customWidth="1"/>
    <col min="11020" max="11020" width="15.140625" customWidth="1"/>
    <col min="11021" max="11021" width="15.42578125" customWidth="1"/>
    <col min="11022" max="11022" width="13.5703125" bestFit="1" customWidth="1"/>
    <col min="11265" max="11265" width="8" customWidth="1"/>
    <col min="11266" max="11266" width="40.7109375" customWidth="1"/>
    <col min="11267" max="11267" width="9.85546875" customWidth="1"/>
    <col min="11268" max="11268" width="20.7109375" customWidth="1"/>
    <col min="11269" max="11269" width="16.140625" customWidth="1"/>
    <col min="11270" max="11270" width="14.28515625" customWidth="1"/>
    <col min="11271" max="11271" width="13.42578125" bestFit="1" customWidth="1"/>
    <col min="11272" max="11272" width="11.5703125" customWidth="1"/>
    <col min="11273" max="11273" width="11.7109375" customWidth="1"/>
    <col min="11274" max="11274" width="13.5703125" customWidth="1"/>
    <col min="11275" max="11275" width="14.5703125" customWidth="1"/>
    <col min="11276" max="11276" width="15.140625" customWidth="1"/>
    <col min="11277" max="11277" width="15.42578125" customWidth="1"/>
    <col min="11278" max="11278" width="13.5703125" bestFit="1" customWidth="1"/>
    <col min="11521" max="11521" width="8" customWidth="1"/>
    <col min="11522" max="11522" width="40.7109375" customWidth="1"/>
    <col min="11523" max="11523" width="9.85546875" customWidth="1"/>
    <col min="11524" max="11524" width="20.7109375" customWidth="1"/>
    <col min="11525" max="11525" width="16.140625" customWidth="1"/>
    <col min="11526" max="11526" width="14.28515625" customWidth="1"/>
    <col min="11527" max="11527" width="13.42578125" bestFit="1" customWidth="1"/>
    <col min="11528" max="11528" width="11.5703125" customWidth="1"/>
    <col min="11529" max="11529" width="11.7109375" customWidth="1"/>
    <col min="11530" max="11530" width="13.5703125" customWidth="1"/>
    <col min="11531" max="11531" width="14.5703125" customWidth="1"/>
    <col min="11532" max="11532" width="15.140625" customWidth="1"/>
    <col min="11533" max="11533" width="15.42578125" customWidth="1"/>
    <col min="11534" max="11534" width="13.5703125" bestFit="1" customWidth="1"/>
    <col min="11777" max="11777" width="8" customWidth="1"/>
    <col min="11778" max="11778" width="40.7109375" customWidth="1"/>
    <col min="11779" max="11779" width="9.85546875" customWidth="1"/>
    <col min="11780" max="11780" width="20.7109375" customWidth="1"/>
    <col min="11781" max="11781" width="16.140625" customWidth="1"/>
    <col min="11782" max="11782" width="14.28515625" customWidth="1"/>
    <col min="11783" max="11783" width="13.42578125" bestFit="1" customWidth="1"/>
    <col min="11784" max="11784" width="11.5703125" customWidth="1"/>
    <col min="11785" max="11785" width="11.7109375" customWidth="1"/>
    <col min="11786" max="11786" width="13.5703125" customWidth="1"/>
    <col min="11787" max="11787" width="14.5703125" customWidth="1"/>
    <col min="11788" max="11788" width="15.140625" customWidth="1"/>
    <col min="11789" max="11789" width="15.42578125" customWidth="1"/>
    <col min="11790" max="11790" width="13.5703125" bestFit="1" customWidth="1"/>
    <col min="12033" max="12033" width="8" customWidth="1"/>
    <col min="12034" max="12034" width="40.7109375" customWidth="1"/>
    <col min="12035" max="12035" width="9.85546875" customWidth="1"/>
    <col min="12036" max="12036" width="20.7109375" customWidth="1"/>
    <col min="12037" max="12037" width="16.140625" customWidth="1"/>
    <col min="12038" max="12038" width="14.28515625" customWidth="1"/>
    <col min="12039" max="12039" width="13.42578125" bestFit="1" customWidth="1"/>
    <col min="12040" max="12040" width="11.5703125" customWidth="1"/>
    <col min="12041" max="12041" width="11.7109375" customWidth="1"/>
    <col min="12042" max="12042" width="13.5703125" customWidth="1"/>
    <col min="12043" max="12043" width="14.5703125" customWidth="1"/>
    <col min="12044" max="12044" width="15.140625" customWidth="1"/>
    <col min="12045" max="12045" width="15.42578125" customWidth="1"/>
    <col min="12046" max="12046" width="13.5703125" bestFit="1" customWidth="1"/>
    <col min="12289" max="12289" width="8" customWidth="1"/>
    <col min="12290" max="12290" width="40.7109375" customWidth="1"/>
    <col min="12291" max="12291" width="9.85546875" customWidth="1"/>
    <col min="12292" max="12292" width="20.7109375" customWidth="1"/>
    <col min="12293" max="12293" width="16.140625" customWidth="1"/>
    <col min="12294" max="12294" width="14.28515625" customWidth="1"/>
    <col min="12295" max="12295" width="13.42578125" bestFit="1" customWidth="1"/>
    <col min="12296" max="12296" width="11.5703125" customWidth="1"/>
    <col min="12297" max="12297" width="11.7109375" customWidth="1"/>
    <col min="12298" max="12298" width="13.5703125" customWidth="1"/>
    <col min="12299" max="12299" width="14.5703125" customWidth="1"/>
    <col min="12300" max="12300" width="15.140625" customWidth="1"/>
    <col min="12301" max="12301" width="15.42578125" customWidth="1"/>
    <col min="12302" max="12302" width="13.5703125" bestFit="1" customWidth="1"/>
    <col min="12545" max="12545" width="8" customWidth="1"/>
    <col min="12546" max="12546" width="40.7109375" customWidth="1"/>
    <col min="12547" max="12547" width="9.85546875" customWidth="1"/>
    <col min="12548" max="12548" width="20.7109375" customWidth="1"/>
    <col min="12549" max="12549" width="16.140625" customWidth="1"/>
    <col min="12550" max="12550" width="14.28515625" customWidth="1"/>
    <col min="12551" max="12551" width="13.42578125" bestFit="1" customWidth="1"/>
    <col min="12552" max="12552" width="11.5703125" customWidth="1"/>
    <col min="12553" max="12553" width="11.7109375" customWidth="1"/>
    <col min="12554" max="12554" width="13.5703125" customWidth="1"/>
    <col min="12555" max="12555" width="14.5703125" customWidth="1"/>
    <col min="12556" max="12556" width="15.140625" customWidth="1"/>
    <col min="12557" max="12557" width="15.42578125" customWidth="1"/>
    <col min="12558" max="12558" width="13.5703125" bestFit="1" customWidth="1"/>
    <col min="12801" max="12801" width="8" customWidth="1"/>
    <col min="12802" max="12802" width="40.7109375" customWidth="1"/>
    <col min="12803" max="12803" width="9.85546875" customWidth="1"/>
    <col min="12804" max="12804" width="20.7109375" customWidth="1"/>
    <col min="12805" max="12805" width="16.140625" customWidth="1"/>
    <col min="12806" max="12806" width="14.28515625" customWidth="1"/>
    <col min="12807" max="12807" width="13.42578125" bestFit="1" customWidth="1"/>
    <col min="12808" max="12808" width="11.5703125" customWidth="1"/>
    <col min="12809" max="12809" width="11.7109375" customWidth="1"/>
    <col min="12810" max="12810" width="13.5703125" customWidth="1"/>
    <col min="12811" max="12811" width="14.5703125" customWidth="1"/>
    <col min="12812" max="12812" width="15.140625" customWidth="1"/>
    <col min="12813" max="12813" width="15.42578125" customWidth="1"/>
    <col min="12814" max="12814" width="13.5703125" bestFit="1" customWidth="1"/>
    <col min="13057" max="13057" width="8" customWidth="1"/>
    <col min="13058" max="13058" width="40.7109375" customWidth="1"/>
    <col min="13059" max="13059" width="9.85546875" customWidth="1"/>
    <col min="13060" max="13060" width="20.7109375" customWidth="1"/>
    <col min="13061" max="13061" width="16.140625" customWidth="1"/>
    <col min="13062" max="13062" width="14.28515625" customWidth="1"/>
    <col min="13063" max="13063" width="13.42578125" bestFit="1" customWidth="1"/>
    <col min="13064" max="13064" width="11.5703125" customWidth="1"/>
    <col min="13065" max="13065" width="11.7109375" customWidth="1"/>
    <col min="13066" max="13066" width="13.5703125" customWidth="1"/>
    <col min="13067" max="13067" width="14.5703125" customWidth="1"/>
    <col min="13068" max="13068" width="15.140625" customWidth="1"/>
    <col min="13069" max="13069" width="15.42578125" customWidth="1"/>
    <col min="13070" max="13070" width="13.5703125" bestFit="1" customWidth="1"/>
    <col min="13313" max="13313" width="8" customWidth="1"/>
    <col min="13314" max="13314" width="40.7109375" customWidth="1"/>
    <col min="13315" max="13315" width="9.85546875" customWidth="1"/>
    <col min="13316" max="13316" width="20.7109375" customWidth="1"/>
    <col min="13317" max="13317" width="16.140625" customWidth="1"/>
    <col min="13318" max="13318" width="14.28515625" customWidth="1"/>
    <col min="13319" max="13319" width="13.42578125" bestFit="1" customWidth="1"/>
    <col min="13320" max="13320" width="11.5703125" customWidth="1"/>
    <col min="13321" max="13321" width="11.7109375" customWidth="1"/>
    <col min="13322" max="13322" width="13.5703125" customWidth="1"/>
    <col min="13323" max="13323" width="14.5703125" customWidth="1"/>
    <col min="13324" max="13324" width="15.140625" customWidth="1"/>
    <col min="13325" max="13325" width="15.42578125" customWidth="1"/>
    <col min="13326" max="13326" width="13.5703125" bestFit="1" customWidth="1"/>
    <col min="13569" max="13569" width="8" customWidth="1"/>
    <col min="13570" max="13570" width="40.7109375" customWidth="1"/>
    <col min="13571" max="13571" width="9.85546875" customWidth="1"/>
    <col min="13572" max="13572" width="20.7109375" customWidth="1"/>
    <col min="13573" max="13573" width="16.140625" customWidth="1"/>
    <col min="13574" max="13574" width="14.28515625" customWidth="1"/>
    <col min="13575" max="13575" width="13.42578125" bestFit="1" customWidth="1"/>
    <col min="13576" max="13576" width="11.5703125" customWidth="1"/>
    <col min="13577" max="13577" width="11.7109375" customWidth="1"/>
    <col min="13578" max="13578" width="13.5703125" customWidth="1"/>
    <col min="13579" max="13579" width="14.5703125" customWidth="1"/>
    <col min="13580" max="13580" width="15.140625" customWidth="1"/>
    <col min="13581" max="13581" width="15.42578125" customWidth="1"/>
    <col min="13582" max="13582" width="13.5703125" bestFit="1" customWidth="1"/>
    <col min="13825" max="13825" width="8" customWidth="1"/>
    <col min="13826" max="13826" width="40.7109375" customWidth="1"/>
    <col min="13827" max="13827" width="9.85546875" customWidth="1"/>
    <col min="13828" max="13828" width="20.7109375" customWidth="1"/>
    <col min="13829" max="13829" width="16.140625" customWidth="1"/>
    <col min="13830" max="13830" width="14.28515625" customWidth="1"/>
    <col min="13831" max="13831" width="13.42578125" bestFit="1" customWidth="1"/>
    <col min="13832" max="13832" width="11.5703125" customWidth="1"/>
    <col min="13833" max="13833" width="11.7109375" customWidth="1"/>
    <col min="13834" max="13834" width="13.5703125" customWidth="1"/>
    <col min="13835" max="13835" width="14.5703125" customWidth="1"/>
    <col min="13836" max="13836" width="15.140625" customWidth="1"/>
    <col min="13837" max="13837" width="15.42578125" customWidth="1"/>
    <col min="13838" max="13838" width="13.5703125" bestFit="1" customWidth="1"/>
    <col min="14081" max="14081" width="8" customWidth="1"/>
    <col min="14082" max="14082" width="40.7109375" customWidth="1"/>
    <col min="14083" max="14083" width="9.85546875" customWidth="1"/>
    <col min="14084" max="14084" width="20.7109375" customWidth="1"/>
    <col min="14085" max="14085" width="16.140625" customWidth="1"/>
    <col min="14086" max="14086" width="14.28515625" customWidth="1"/>
    <col min="14087" max="14087" width="13.42578125" bestFit="1" customWidth="1"/>
    <col min="14088" max="14088" width="11.5703125" customWidth="1"/>
    <col min="14089" max="14089" width="11.7109375" customWidth="1"/>
    <col min="14090" max="14090" width="13.5703125" customWidth="1"/>
    <col min="14091" max="14091" width="14.5703125" customWidth="1"/>
    <col min="14092" max="14092" width="15.140625" customWidth="1"/>
    <col min="14093" max="14093" width="15.42578125" customWidth="1"/>
    <col min="14094" max="14094" width="13.5703125" bestFit="1" customWidth="1"/>
    <col min="14337" max="14337" width="8" customWidth="1"/>
    <col min="14338" max="14338" width="40.7109375" customWidth="1"/>
    <col min="14339" max="14339" width="9.85546875" customWidth="1"/>
    <col min="14340" max="14340" width="20.7109375" customWidth="1"/>
    <col min="14341" max="14341" width="16.140625" customWidth="1"/>
    <col min="14342" max="14342" width="14.28515625" customWidth="1"/>
    <col min="14343" max="14343" width="13.42578125" bestFit="1" customWidth="1"/>
    <col min="14344" max="14344" width="11.5703125" customWidth="1"/>
    <col min="14345" max="14345" width="11.7109375" customWidth="1"/>
    <col min="14346" max="14346" width="13.5703125" customWidth="1"/>
    <col min="14347" max="14347" width="14.5703125" customWidth="1"/>
    <col min="14348" max="14348" width="15.140625" customWidth="1"/>
    <col min="14349" max="14349" width="15.42578125" customWidth="1"/>
    <col min="14350" max="14350" width="13.5703125" bestFit="1" customWidth="1"/>
    <col min="14593" max="14593" width="8" customWidth="1"/>
    <col min="14594" max="14594" width="40.7109375" customWidth="1"/>
    <col min="14595" max="14595" width="9.85546875" customWidth="1"/>
    <col min="14596" max="14596" width="20.7109375" customWidth="1"/>
    <col min="14597" max="14597" width="16.140625" customWidth="1"/>
    <col min="14598" max="14598" width="14.28515625" customWidth="1"/>
    <col min="14599" max="14599" width="13.42578125" bestFit="1" customWidth="1"/>
    <col min="14600" max="14600" width="11.5703125" customWidth="1"/>
    <col min="14601" max="14601" width="11.7109375" customWidth="1"/>
    <col min="14602" max="14602" width="13.5703125" customWidth="1"/>
    <col min="14603" max="14603" width="14.5703125" customWidth="1"/>
    <col min="14604" max="14604" width="15.140625" customWidth="1"/>
    <col min="14605" max="14605" width="15.42578125" customWidth="1"/>
    <col min="14606" max="14606" width="13.5703125" bestFit="1" customWidth="1"/>
    <col min="14849" max="14849" width="8" customWidth="1"/>
    <col min="14850" max="14850" width="40.7109375" customWidth="1"/>
    <col min="14851" max="14851" width="9.85546875" customWidth="1"/>
    <col min="14852" max="14852" width="20.7109375" customWidth="1"/>
    <col min="14853" max="14853" width="16.140625" customWidth="1"/>
    <col min="14854" max="14854" width="14.28515625" customWidth="1"/>
    <col min="14855" max="14855" width="13.42578125" bestFit="1" customWidth="1"/>
    <col min="14856" max="14856" width="11.5703125" customWidth="1"/>
    <col min="14857" max="14857" width="11.7109375" customWidth="1"/>
    <col min="14858" max="14858" width="13.5703125" customWidth="1"/>
    <col min="14859" max="14859" width="14.5703125" customWidth="1"/>
    <col min="14860" max="14860" width="15.140625" customWidth="1"/>
    <col min="14861" max="14861" width="15.42578125" customWidth="1"/>
    <col min="14862" max="14862" width="13.5703125" bestFit="1" customWidth="1"/>
    <col min="15105" max="15105" width="8" customWidth="1"/>
    <col min="15106" max="15106" width="40.7109375" customWidth="1"/>
    <col min="15107" max="15107" width="9.85546875" customWidth="1"/>
    <col min="15108" max="15108" width="20.7109375" customWidth="1"/>
    <col min="15109" max="15109" width="16.140625" customWidth="1"/>
    <col min="15110" max="15110" width="14.28515625" customWidth="1"/>
    <col min="15111" max="15111" width="13.42578125" bestFit="1" customWidth="1"/>
    <col min="15112" max="15112" width="11.5703125" customWidth="1"/>
    <col min="15113" max="15113" width="11.7109375" customWidth="1"/>
    <col min="15114" max="15114" width="13.5703125" customWidth="1"/>
    <col min="15115" max="15115" width="14.5703125" customWidth="1"/>
    <col min="15116" max="15116" width="15.140625" customWidth="1"/>
    <col min="15117" max="15117" width="15.42578125" customWidth="1"/>
    <col min="15118" max="15118" width="13.5703125" bestFit="1" customWidth="1"/>
    <col min="15361" max="15361" width="8" customWidth="1"/>
    <col min="15362" max="15362" width="40.7109375" customWidth="1"/>
    <col min="15363" max="15363" width="9.85546875" customWidth="1"/>
    <col min="15364" max="15364" width="20.7109375" customWidth="1"/>
    <col min="15365" max="15365" width="16.140625" customWidth="1"/>
    <col min="15366" max="15366" width="14.28515625" customWidth="1"/>
    <col min="15367" max="15367" width="13.42578125" bestFit="1" customWidth="1"/>
    <col min="15368" max="15368" width="11.5703125" customWidth="1"/>
    <col min="15369" max="15369" width="11.7109375" customWidth="1"/>
    <col min="15370" max="15370" width="13.5703125" customWidth="1"/>
    <col min="15371" max="15371" width="14.5703125" customWidth="1"/>
    <col min="15372" max="15372" width="15.140625" customWidth="1"/>
    <col min="15373" max="15373" width="15.42578125" customWidth="1"/>
    <col min="15374" max="15374" width="13.5703125" bestFit="1" customWidth="1"/>
    <col min="15617" max="15617" width="8" customWidth="1"/>
    <col min="15618" max="15618" width="40.7109375" customWidth="1"/>
    <col min="15619" max="15619" width="9.85546875" customWidth="1"/>
    <col min="15620" max="15620" width="20.7109375" customWidth="1"/>
    <col min="15621" max="15621" width="16.140625" customWidth="1"/>
    <col min="15622" max="15622" width="14.28515625" customWidth="1"/>
    <col min="15623" max="15623" width="13.42578125" bestFit="1" customWidth="1"/>
    <col min="15624" max="15624" width="11.5703125" customWidth="1"/>
    <col min="15625" max="15625" width="11.7109375" customWidth="1"/>
    <col min="15626" max="15626" width="13.5703125" customWidth="1"/>
    <col min="15627" max="15627" width="14.5703125" customWidth="1"/>
    <col min="15628" max="15628" width="15.140625" customWidth="1"/>
    <col min="15629" max="15629" width="15.42578125" customWidth="1"/>
    <col min="15630" max="15630" width="13.5703125" bestFit="1" customWidth="1"/>
    <col min="15873" max="15873" width="8" customWidth="1"/>
    <col min="15874" max="15874" width="40.7109375" customWidth="1"/>
    <col min="15875" max="15875" width="9.85546875" customWidth="1"/>
    <col min="15876" max="15876" width="20.7109375" customWidth="1"/>
    <col min="15877" max="15877" width="16.140625" customWidth="1"/>
    <col min="15878" max="15878" width="14.28515625" customWidth="1"/>
    <col min="15879" max="15879" width="13.42578125" bestFit="1" customWidth="1"/>
    <col min="15880" max="15880" width="11.5703125" customWidth="1"/>
    <col min="15881" max="15881" width="11.7109375" customWidth="1"/>
    <col min="15882" max="15882" width="13.5703125" customWidth="1"/>
    <col min="15883" max="15883" width="14.5703125" customWidth="1"/>
    <col min="15884" max="15884" width="15.140625" customWidth="1"/>
    <col min="15885" max="15885" width="15.42578125" customWidth="1"/>
    <col min="15886" max="15886" width="13.5703125" bestFit="1" customWidth="1"/>
    <col min="16129" max="16129" width="8" customWidth="1"/>
    <col min="16130" max="16130" width="40.7109375" customWidth="1"/>
    <col min="16131" max="16131" width="9.85546875" customWidth="1"/>
    <col min="16132" max="16132" width="20.7109375" customWidth="1"/>
    <col min="16133" max="16133" width="16.140625" customWidth="1"/>
    <col min="16134" max="16134" width="14.28515625" customWidth="1"/>
    <col min="16135" max="16135" width="13.42578125" bestFit="1" customWidth="1"/>
    <col min="16136" max="16136" width="11.5703125" customWidth="1"/>
    <col min="16137" max="16137" width="11.7109375" customWidth="1"/>
    <col min="16138" max="16138" width="13.5703125" customWidth="1"/>
    <col min="16139" max="16139" width="14.5703125" customWidth="1"/>
    <col min="16140" max="16140" width="15.140625" customWidth="1"/>
    <col min="16141" max="16141" width="15.42578125" customWidth="1"/>
    <col min="16142" max="16142" width="13.5703125" bestFit="1" customWidth="1"/>
  </cols>
  <sheetData>
    <row r="1" spans="1:16" x14ac:dyDescent="0.25">
      <c r="A1" s="331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6" x14ac:dyDescent="0.25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" t="s">
        <v>215</v>
      </c>
      <c r="N3" s="197"/>
      <c r="O3" s="197"/>
      <c r="P3" s="197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243"/>
      <c r="O4" s="243"/>
      <c r="P4" s="244"/>
    </row>
    <row r="5" spans="1:16" x14ac:dyDescent="0.25">
      <c r="A5" s="3"/>
      <c r="B5" s="4" t="s">
        <v>2</v>
      </c>
      <c r="C5" s="9" t="s">
        <v>216</v>
      </c>
      <c r="D5" s="9"/>
      <c r="E5" s="9"/>
      <c r="F5" s="9"/>
      <c r="G5" s="245"/>
      <c r="H5" s="3"/>
      <c r="I5" s="3"/>
      <c r="J5" s="3"/>
      <c r="K5" s="3"/>
      <c r="L5" s="4" t="s">
        <v>4</v>
      </c>
      <c r="M5" s="5">
        <v>16206557.119999999</v>
      </c>
      <c r="N5" s="6"/>
      <c r="O5" s="7"/>
      <c r="P5" s="7"/>
    </row>
    <row r="6" spans="1:16" x14ac:dyDescent="0.25">
      <c r="A6" s="3"/>
      <c r="B6" s="4" t="s">
        <v>5</v>
      </c>
      <c r="C6" s="8">
        <v>1</v>
      </c>
      <c r="D6" s="3"/>
      <c r="E6" s="9"/>
      <c r="F6" s="9"/>
      <c r="G6" s="9"/>
      <c r="H6" s="3"/>
      <c r="I6" s="3"/>
      <c r="J6" s="3"/>
      <c r="K6" s="3"/>
      <c r="L6" s="4" t="s">
        <v>6</v>
      </c>
      <c r="M6" s="5">
        <v>3241311.42</v>
      </c>
      <c r="N6" s="6"/>
      <c r="O6" s="7"/>
      <c r="P6" s="7"/>
    </row>
    <row r="7" spans="1:16" x14ac:dyDescent="0.25">
      <c r="A7" s="3"/>
      <c r="B7" s="4" t="s">
        <v>7</v>
      </c>
      <c r="C7" s="9" t="s">
        <v>217</v>
      </c>
      <c r="D7" s="9"/>
      <c r="E7" s="9"/>
      <c r="F7" s="9"/>
      <c r="G7" s="10"/>
      <c r="H7" s="3"/>
      <c r="I7" s="3"/>
      <c r="J7" s="3"/>
      <c r="K7" s="3"/>
      <c r="L7" s="4" t="s">
        <v>10</v>
      </c>
      <c r="M7" s="11" t="s">
        <v>218</v>
      </c>
      <c r="N7" s="6"/>
      <c r="O7" s="7"/>
      <c r="P7" s="7"/>
    </row>
    <row r="8" spans="1:16" x14ac:dyDescent="0.25">
      <c r="A8" s="3"/>
      <c r="B8" s="4" t="s">
        <v>12</v>
      </c>
      <c r="C8" s="9" t="s">
        <v>219</v>
      </c>
      <c r="D8" s="9"/>
      <c r="E8" s="9"/>
      <c r="F8" s="9"/>
      <c r="G8" s="9"/>
      <c r="H8" s="3"/>
      <c r="I8" s="3"/>
      <c r="J8" s="3"/>
      <c r="K8" s="3"/>
      <c r="L8" s="3"/>
      <c r="M8" s="3"/>
      <c r="N8" s="7"/>
      <c r="O8" s="7"/>
      <c r="P8" s="7"/>
    </row>
    <row r="9" spans="1:16" x14ac:dyDescent="0.25">
      <c r="A9" s="328" t="s">
        <v>220</v>
      </c>
      <c r="B9" s="328"/>
      <c r="C9" s="328"/>
      <c r="D9" s="328"/>
      <c r="E9" s="328"/>
      <c r="F9" s="328"/>
      <c r="G9" s="329" t="s">
        <v>16</v>
      </c>
      <c r="H9" s="329"/>
      <c r="I9" s="329"/>
      <c r="J9" s="329"/>
      <c r="K9" s="330" t="s">
        <v>17</v>
      </c>
      <c r="L9" s="330"/>
      <c r="M9" s="330"/>
    </row>
    <row r="10" spans="1:16" ht="15.75" thickBot="1" x14ac:dyDescent="0.3">
      <c r="A10" s="246" t="s">
        <v>18</v>
      </c>
      <c r="B10" s="247" t="s">
        <v>19</v>
      </c>
      <c r="C10" s="247" t="s">
        <v>20</v>
      </c>
      <c r="D10" s="247" t="s">
        <v>66</v>
      </c>
      <c r="E10" s="248" t="s">
        <v>22</v>
      </c>
      <c r="F10" s="249" t="s">
        <v>23</v>
      </c>
      <c r="G10" s="250" t="s">
        <v>24</v>
      </c>
      <c r="H10" s="251" t="s">
        <v>25</v>
      </c>
      <c r="I10" s="252" t="s">
        <v>26</v>
      </c>
      <c r="J10" s="253" t="s">
        <v>27</v>
      </c>
      <c r="K10" s="254" t="s">
        <v>24</v>
      </c>
      <c r="L10" s="255" t="s">
        <v>25</v>
      </c>
      <c r="M10" s="256" t="s">
        <v>26</v>
      </c>
      <c r="N10" s="21"/>
    </row>
    <row r="11" spans="1:16" ht="12" customHeight="1" x14ac:dyDescent="0.25">
      <c r="A11" s="257">
        <v>1</v>
      </c>
      <c r="B11" s="23" t="s">
        <v>221</v>
      </c>
      <c r="C11" s="24"/>
      <c r="D11" s="25"/>
      <c r="E11" s="26"/>
      <c r="F11" s="26"/>
      <c r="G11" s="27"/>
      <c r="H11" s="27"/>
      <c r="I11" s="28"/>
      <c r="J11" s="29"/>
      <c r="K11" s="30"/>
      <c r="L11" s="31"/>
      <c r="M11" s="258"/>
      <c r="N11" s="32"/>
    </row>
    <row r="12" spans="1:16" ht="12.75" customHeight="1" x14ac:dyDescent="0.25">
      <c r="A12" s="259"/>
      <c r="B12" s="34"/>
      <c r="C12" s="25"/>
      <c r="D12" s="26"/>
      <c r="E12" s="35"/>
      <c r="F12" s="260"/>
      <c r="G12" s="261"/>
      <c r="H12" s="262"/>
      <c r="I12" s="36"/>
      <c r="J12" s="37"/>
      <c r="K12" s="98"/>
      <c r="L12" s="263"/>
      <c r="M12" s="258"/>
      <c r="N12" s="40"/>
    </row>
    <row r="13" spans="1:16" x14ac:dyDescent="0.25">
      <c r="A13" s="259">
        <v>1.01</v>
      </c>
      <c r="B13" s="34" t="s">
        <v>222</v>
      </c>
      <c r="C13" s="25" t="s">
        <v>223</v>
      </c>
      <c r="D13" s="26">
        <v>3</v>
      </c>
      <c r="E13" s="35">
        <v>98000</v>
      </c>
      <c r="F13" s="260">
        <f>D13*E13</f>
        <v>294000</v>
      </c>
      <c r="G13" s="261"/>
      <c r="H13" s="264">
        <v>3</v>
      </c>
      <c r="I13" s="36">
        <f>G13+H13</f>
        <v>3</v>
      </c>
      <c r="J13" s="265">
        <f>I13/D13</f>
        <v>1</v>
      </c>
      <c r="K13" s="98"/>
      <c r="L13" s="263">
        <f>H13*E13</f>
        <v>294000</v>
      </c>
      <c r="M13" s="258">
        <f>K13+L13</f>
        <v>294000</v>
      </c>
      <c r="N13" s="40"/>
    </row>
    <row r="14" spans="1:16" ht="12.75" customHeight="1" x14ac:dyDescent="0.25">
      <c r="A14" s="259">
        <v>1.02</v>
      </c>
      <c r="B14" s="34" t="s">
        <v>224</v>
      </c>
      <c r="C14" s="25" t="s">
        <v>225</v>
      </c>
      <c r="D14" s="26">
        <v>1.18</v>
      </c>
      <c r="E14" s="35">
        <v>40000</v>
      </c>
      <c r="F14" s="260">
        <f t="shared" ref="F14:F77" si="0">D14*E14</f>
        <v>47200</v>
      </c>
      <c r="G14" s="261"/>
      <c r="H14" s="264">
        <v>1.18</v>
      </c>
      <c r="I14" s="36">
        <f>G14+H14</f>
        <v>1.18</v>
      </c>
      <c r="J14" s="265">
        <f>I14/D14</f>
        <v>1</v>
      </c>
      <c r="K14" s="98"/>
      <c r="L14" s="263">
        <f>H14*E14</f>
        <v>47200</v>
      </c>
      <c r="M14" s="258">
        <f t="shared" ref="M14:M15" si="1">K14+L14</f>
        <v>47200</v>
      </c>
      <c r="N14" s="40"/>
    </row>
    <row r="15" spans="1:16" x14ac:dyDescent="0.25">
      <c r="A15" s="259">
        <v>1.03</v>
      </c>
      <c r="B15" s="34" t="s">
        <v>226</v>
      </c>
      <c r="C15" s="25" t="s">
        <v>48</v>
      </c>
      <c r="D15" s="26">
        <v>1</v>
      </c>
      <c r="E15" s="35">
        <v>43000</v>
      </c>
      <c r="F15" s="260">
        <f t="shared" si="0"/>
        <v>43000</v>
      </c>
      <c r="G15" s="261"/>
      <c r="H15" s="264">
        <v>1</v>
      </c>
      <c r="I15" s="36">
        <f>G15+H15</f>
        <v>1</v>
      </c>
      <c r="J15" s="265">
        <f>I15/D15</f>
        <v>1</v>
      </c>
      <c r="K15" s="98"/>
      <c r="L15" s="263">
        <f>H15*E15</f>
        <v>43000</v>
      </c>
      <c r="M15" s="258">
        <f t="shared" si="1"/>
        <v>43000</v>
      </c>
      <c r="N15" s="40"/>
    </row>
    <row r="16" spans="1:16" ht="14.25" customHeight="1" x14ac:dyDescent="0.25">
      <c r="A16" s="266"/>
      <c r="B16" s="267" t="s">
        <v>93</v>
      </c>
      <c r="C16" s="268"/>
      <c r="D16" s="269"/>
      <c r="E16" s="269"/>
      <c r="F16" s="270">
        <f>SUM(F13:F15)</f>
        <v>384200</v>
      </c>
      <c r="G16" s="47"/>
      <c r="H16" s="271"/>
      <c r="I16" s="272"/>
      <c r="J16" s="273"/>
      <c r="K16" s="98"/>
      <c r="L16" s="274">
        <f>SUM(L13:L15)</f>
        <v>384200</v>
      </c>
      <c r="M16" s="275">
        <f>SUM(M13:M15)</f>
        <v>384200</v>
      </c>
      <c r="N16" s="40"/>
    </row>
    <row r="17" spans="1:14" ht="12.75" customHeight="1" x14ac:dyDescent="0.25">
      <c r="A17" s="259">
        <v>2</v>
      </c>
      <c r="B17" s="41" t="s">
        <v>227</v>
      </c>
      <c r="C17" s="25"/>
      <c r="D17" s="26"/>
      <c r="E17" s="26"/>
      <c r="F17" s="260"/>
      <c r="G17" s="47"/>
      <c r="H17" s="264"/>
      <c r="I17" s="272"/>
      <c r="J17" s="273"/>
      <c r="K17" s="98"/>
      <c r="L17" s="263"/>
      <c r="M17" s="258"/>
      <c r="N17" s="40"/>
    </row>
    <row r="18" spans="1:14" ht="24.75" x14ac:dyDescent="0.25">
      <c r="A18" s="259">
        <v>2.0099999999999998</v>
      </c>
      <c r="B18" s="34" t="s">
        <v>228</v>
      </c>
      <c r="C18" s="25" t="s">
        <v>229</v>
      </c>
      <c r="D18" s="26">
        <v>16</v>
      </c>
      <c r="E18" s="26">
        <v>1850</v>
      </c>
      <c r="F18" s="260">
        <f t="shared" si="0"/>
        <v>29600</v>
      </c>
      <c r="G18" s="27"/>
      <c r="H18" s="264">
        <f>0.5*D18</f>
        <v>8</v>
      </c>
      <c r="I18" s="36">
        <f>G18+H18</f>
        <v>8</v>
      </c>
      <c r="J18" s="265">
        <f>I18/D18</f>
        <v>0.5</v>
      </c>
      <c r="K18" s="276"/>
      <c r="L18" s="263">
        <f>H18*E18</f>
        <v>14800</v>
      </c>
      <c r="M18" s="258">
        <f t="shared" ref="M18:M24" si="2">K18+L18</f>
        <v>14800</v>
      </c>
      <c r="N18" s="40"/>
    </row>
    <row r="19" spans="1:14" ht="12.75" customHeight="1" x14ac:dyDescent="0.25">
      <c r="A19" s="277">
        <v>2.02</v>
      </c>
      <c r="B19" s="278" t="s">
        <v>36</v>
      </c>
      <c r="C19" s="279" t="s">
        <v>34</v>
      </c>
      <c r="D19" s="280">
        <v>45</v>
      </c>
      <c r="E19" s="280">
        <v>255</v>
      </c>
      <c r="F19" s="260">
        <f t="shared" si="0"/>
        <v>11475</v>
      </c>
      <c r="G19" s="281"/>
      <c r="H19" s="264">
        <f t="shared" ref="H19:H23" si="3">0.5*D19</f>
        <v>22.5</v>
      </c>
      <c r="I19" s="36">
        <f t="shared" ref="I19:I23" si="4">G19+H19</f>
        <v>22.5</v>
      </c>
      <c r="J19" s="265">
        <f t="shared" ref="J19:J23" si="5">I19/D19</f>
        <v>0.5</v>
      </c>
      <c r="K19" s="282"/>
      <c r="L19" s="263">
        <f t="shared" ref="L19:L23" si="6">H19*E19</f>
        <v>5737.5</v>
      </c>
      <c r="M19" s="258">
        <f t="shared" si="2"/>
        <v>5737.5</v>
      </c>
      <c r="N19" s="40"/>
    </row>
    <row r="20" spans="1:14" ht="12.75" customHeight="1" x14ac:dyDescent="0.25">
      <c r="A20" s="33">
        <v>2.0299999999999998</v>
      </c>
      <c r="B20" s="34" t="s">
        <v>230</v>
      </c>
      <c r="C20" s="25" t="s">
        <v>46</v>
      </c>
      <c r="D20" s="26">
        <v>3</v>
      </c>
      <c r="E20" s="26">
        <v>33055.339999999997</v>
      </c>
      <c r="F20" s="260">
        <f t="shared" si="0"/>
        <v>99166.01999999999</v>
      </c>
      <c r="G20" s="281"/>
      <c r="H20" s="264">
        <f t="shared" si="3"/>
        <v>1.5</v>
      </c>
      <c r="I20" s="36">
        <f t="shared" si="4"/>
        <v>1.5</v>
      </c>
      <c r="J20" s="265">
        <f t="shared" si="5"/>
        <v>0.5</v>
      </c>
      <c r="K20" s="283"/>
      <c r="L20" s="263">
        <f t="shared" si="6"/>
        <v>49583.009999999995</v>
      </c>
      <c r="M20" s="258">
        <f t="shared" si="2"/>
        <v>49583.009999999995</v>
      </c>
      <c r="N20" s="40"/>
    </row>
    <row r="21" spans="1:14" x14ac:dyDescent="0.25">
      <c r="A21" s="46">
        <v>2.04</v>
      </c>
      <c r="B21" s="54" t="s">
        <v>231</v>
      </c>
      <c r="C21" s="25" t="s">
        <v>46</v>
      </c>
      <c r="D21" s="26">
        <v>8</v>
      </c>
      <c r="E21" s="26">
        <v>9942.09</v>
      </c>
      <c r="F21" s="260">
        <f t="shared" si="0"/>
        <v>79536.72</v>
      </c>
      <c r="G21" s="284"/>
      <c r="H21" s="264">
        <f t="shared" si="3"/>
        <v>4</v>
      </c>
      <c r="I21" s="36">
        <f t="shared" si="4"/>
        <v>4</v>
      </c>
      <c r="J21" s="265">
        <f t="shared" si="5"/>
        <v>0.5</v>
      </c>
      <c r="K21" s="285"/>
      <c r="L21" s="263">
        <f t="shared" si="6"/>
        <v>39768.36</v>
      </c>
      <c r="M21" s="258">
        <f t="shared" si="2"/>
        <v>39768.36</v>
      </c>
      <c r="N21" s="40"/>
    </row>
    <row r="22" spans="1:14" ht="12.75" customHeight="1" x14ac:dyDescent="0.25">
      <c r="A22" s="33">
        <v>2.0499999999999998</v>
      </c>
      <c r="B22" s="34" t="s">
        <v>232</v>
      </c>
      <c r="C22" s="25" t="s">
        <v>48</v>
      </c>
      <c r="D22" s="26">
        <v>1</v>
      </c>
      <c r="E22" s="26">
        <v>80000</v>
      </c>
      <c r="F22" s="260">
        <f t="shared" si="0"/>
        <v>80000</v>
      </c>
      <c r="G22" s="281"/>
      <c r="H22" s="264">
        <f t="shared" si="3"/>
        <v>0.5</v>
      </c>
      <c r="I22" s="36">
        <f t="shared" si="4"/>
        <v>0.5</v>
      </c>
      <c r="J22" s="265">
        <f t="shared" si="5"/>
        <v>0.5</v>
      </c>
      <c r="K22" s="282"/>
      <c r="L22" s="263">
        <f t="shared" si="6"/>
        <v>40000</v>
      </c>
      <c r="M22" s="258">
        <f t="shared" si="2"/>
        <v>40000</v>
      </c>
      <c r="N22" s="40"/>
    </row>
    <row r="23" spans="1:14" ht="12.75" customHeight="1" x14ac:dyDescent="0.25">
      <c r="A23" s="33">
        <v>2.06</v>
      </c>
      <c r="B23" s="34" t="s">
        <v>233</v>
      </c>
      <c r="C23" s="25" t="s">
        <v>48</v>
      </c>
      <c r="D23" s="26">
        <v>1</v>
      </c>
      <c r="E23" s="26">
        <v>16500</v>
      </c>
      <c r="F23" s="260">
        <f t="shared" si="0"/>
        <v>16500</v>
      </c>
      <c r="G23" s="284"/>
      <c r="H23" s="264">
        <f t="shared" si="3"/>
        <v>0.5</v>
      </c>
      <c r="I23" s="36">
        <f t="shared" si="4"/>
        <v>0.5</v>
      </c>
      <c r="J23" s="265">
        <f t="shared" si="5"/>
        <v>0.5</v>
      </c>
      <c r="K23" s="286"/>
      <c r="L23" s="263">
        <f t="shared" si="6"/>
        <v>8250</v>
      </c>
      <c r="M23" s="258">
        <f t="shared" si="2"/>
        <v>8250</v>
      </c>
      <c r="N23" s="40"/>
    </row>
    <row r="24" spans="1:14" x14ac:dyDescent="0.25">
      <c r="A24" s="259"/>
      <c r="B24" s="48" t="s">
        <v>234</v>
      </c>
      <c r="C24" s="25"/>
      <c r="D24" s="26"/>
      <c r="E24" s="26"/>
      <c r="F24" s="270">
        <f>SUM(F18:F23)</f>
        <v>316277.74</v>
      </c>
      <c r="G24" s="27"/>
      <c r="H24" s="264"/>
      <c r="I24" s="287"/>
      <c r="J24" s="288"/>
      <c r="K24" s="30"/>
      <c r="L24" s="289">
        <f>SUM(L18:L23)</f>
        <v>158138.87</v>
      </c>
      <c r="M24" s="290">
        <f t="shared" si="2"/>
        <v>158138.87</v>
      </c>
      <c r="N24" s="40"/>
    </row>
    <row r="25" spans="1:14" ht="24" x14ac:dyDescent="0.25">
      <c r="A25" s="259">
        <v>3</v>
      </c>
      <c r="B25" s="48" t="s">
        <v>235</v>
      </c>
      <c r="C25" s="25"/>
      <c r="D25" s="26"/>
      <c r="E25" s="26"/>
      <c r="F25" s="260"/>
      <c r="G25" s="27"/>
      <c r="H25" s="264"/>
      <c r="I25" s="287"/>
      <c r="J25" s="288"/>
      <c r="K25" s="30"/>
      <c r="L25" s="263"/>
      <c r="M25" s="258"/>
      <c r="N25" s="40"/>
    </row>
    <row r="26" spans="1:14" x14ac:dyDescent="0.25">
      <c r="A26" s="291">
        <v>3.01</v>
      </c>
      <c r="B26" s="292" t="s">
        <v>236</v>
      </c>
      <c r="C26" s="25" t="s">
        <v>48</v>
      </c>
      <c r="D26" s="26">
        <v>1</v>
      </c>
      <c r="E26" s="26">
        <v>575000</v>
      </c>
      <c r="F26" s="260">
        <f t="shared" si="0"/>
        <v>575000</v>
      </c>
      <c r="G26" s="27"/>
      <c r="H26" s="264">
        <v>0.5</v>
      </c>
      <c r="I26" s="36">
        <f>G26+H26</f>
        <v>0.5</v>
      </c>
      <c r="J26" s="265">
        <f>I26/D26</f>
        <v>0.5</v>
      </c>
      <c r="K26" s="30"/>
      <c r="L26" s="263">
        <f>H26*E26</f>
        <v>287500</v>
      </c>
      <c r="M26" s="258">
        <f t="shared" ref="M26:M27" si="7">K26+L26</f>
        <v>287500</v>
      </c>
      <c r="N26" s="40"/>
    </row>
    <row r="27" spans="1:14" x14ac:dyDescent="0.25">
      <c r="A27" s="259"/>
      <c r="B27" s="48" t="s">
        <v>237</v>
      </c>
      <c r="C27" s="25"/>
      <c r="D27" s="26"/>
      <c r="E27" s="26"/>
      <c r="F27" s="270">
        <f>F26</f>
        <v>575000</v>
      </c>
      <c r="G27" s="27"/>
      <c r="H27" s="264"/>
      <c r="I27" s="287"/>
      <c r="J27" s="288"/>
      <c r="K27" s="30"/>
      <c r="L27" s="289">
        <f>SUM(L26)</f>
        <v>287500</v>
      </c>
      <c r="M27" s="290">
        <f t="shared" si="7"/>
        <v>287500</v>
      </c>
      <c r="N27" s="40"/>
    </row>
    <row r="28" spans="1:14" ht="24" x14ac:dyDescent="0.25">
      <c r="A28" s="259">
        <v>4</v>
      </c>
      <c r="B28" s="48" t="s">
        <v>238</v>
      </c>
      <c r="C28" s="25"/>
      <c r="D28" s="26"/>
      <c r="E28" s="26"/>
      <c r="F28" s="260"/>
      <c r="G28" s="27"/>
      <c r="H28" s="264"/>
      <c r="I28" s="287"/>
      <c r="J28" s="288"/>
      <c r="K28" s="30"/>
      <c r="L28" s="263"/>
      <c r="M28" s="258"/>
      <c r="N28" s="40"/>
    </row>
    <row r="29" spans="1:14" x14ac:dyDescent="0.25">
      <c r="A29" s="291">
        <v>4.01</v>
      </c>
      <c r="B29" s="293" t="s">
        <v>239</v>
      </c>
      <c r="C29" s="25" t="s">
        <v>48</v>
      </c>
      <c r="D29" s="26">
        <v>1</v>
      </c>
      <c r="E29" s="26">
        <v>8500</v>
      </c>
      <c r="F29" s="260">
        <f t="shared" si="0"/>
        <v>8500</v>
      </c>
      <c r="G29" s="27"/>
      <c r="H29" s="264"/>
      <c r="I29" s="287"/>
      <c r="J29" s="288"/>
      <c r="K29" s="30"/>
      <c r="L29" s="263"/>
      <c r="M29" s="258"/>
      <c r="N29" s="40"/>
    </row>
    <row r="30" spans="1:14" x14ac:dyDescent="0.25">
      <c r="A30" s="259">
        <v>4.0199999999999996</v>
      </c>
      <c r="B30" s="293" t="s">
        <v>240</v>
      </c>
      <c r="C30" s="25" t="s">
        <v>34</v>
      </c>
      <c r="D30" s="26">
        <v>2.52</v>
      </c>
      <c r="E30" s="26">
        <v>5850</v>
      </c>
      <c r="F30" s="260">
        <f t="shared" si="0"/>
        <v>14742</v>
      </c>
      <c r="G30" s="27"/>
      <c r="H30" s="264"/>
      <c r="I30" s="287"/>
      <c r="J30" s="288"/>
      <c r="K30" s="30"/>
      <c r="L30" s="263"/>
      <c r="M30" s="258"/>
      <c r="N30" s="40"/>
    </row>
    <row r="31" spans="1:14" ht="24" x14ac:dyDescent="0.25">
      <c r="A31" s="259">
        <v>4.03</v>
      </c>
      <c r="B31" s="293" t="s">
        <v>241</v>
      </c>
      <c r="C31" s="25" t="s">
        <v>34</v>
      </c>
      <c r="D31" s="26">
        <v>0.53</v>
      </c>
      <c r="E31" s="26">
        <v>7388.07</v>
      </c>
      <c r="F31" s="260">
        <f t="shared" si="0"/>
        <v>3915.6770999999999</v>
      </c>
      <c r="G31" s="27"/>
      <c r="H31" s="264"/>
      <c r="I31" s="287"/>
      <c r="J31" s="288"/>
      <c r="K31" s="30"/>
      <c r="L31" s="263"/>
      <c r="M31" s="258"/>
      <c r="N31" s="40"/>
    </row>
    <row r="32" spans="1:14" ht="24" x14ac:dyDescent="0.25">
      <c r="A32" s="259">
        <v>4.04</v>
      </c>
      <c r="B32" s="293" t="s">
        <v>242</v>
      </c>
      <c r="C32" s="25" t="s">
        <v>77</v>
      </c>
      <c r="D32" s="26">
        <v>28.45</v>
      </c>
      <c r="E32" s="26">
        <v>40</v>
      </c>
      <c r="F32" s="260">
        <f t="shared" si="0"/>
        <v>1138</v>
      </c>
      <c r="G32" s="27"/>
      <c r="H32" s="264"/>
      <c r="I32" s="287"/>
      <c r="J32" s="288"/>
      <c r="K32" s="30"/>
      <c r="L32" s="263"/>
      <c r="M32" s="258"/>
      <c r="N32" s="40"/>
    </row>
    <row r="33" spans="1:14" ht="24" x14ac:dyDescent="0.25">
      <c r="A33" s="259">
        <v>4.05</v>
      </c>
      <c r="B33" s="293" t="s">
        <v>243</v>
      </c>
      <c r="C33" s="25" t="s">
        <v>34</v>
      </c>
      <c r="D33" s="26">
        <v>0.34</v>
      </c>
      <c r="E33" s="26">
        <v>9108.7000000000007</v>
      </c>
      <c r="F33" s="260">
        <f t="shared" si="0"/>
        <v>3096.9580000000005</v>
      </c>
      <c r="G33" s="27"/>
      <c r="H33" s="264"/>
      <c r="I33" s="287"/>
      <c r="J33" s="288"/>
      <c r="K33" s="30"/>
      <c r="L33" s="263"/>
      <c r="M33" s="258"/>
      <c r="N33" s="40"/>
    </row>
    <row r="34" spans="1:14" x14ac:dyDescent="0.25">
      <c r="A34" s="259">
        <v>4.0599999999999996</v>
      </c>
      <c r="B34" s="293" t="s">
        <v>244</v>
      </c>
      <c r="C34" s="25" t="s">
        <v>77</v>
      </c>
      <c r="D34" s="26">
        <v>176.92</v>
      </c>
      <c r="E34" s="26">
        <v>55.11</v>
      </c>
      <c r="F34" s="260">
        <f t="shared" si="0"/>
        <v>9750.0612000000001</v>
      </c>
      <c r="G34" s="27"/>
      <c r="H34" s="264"/>
      <c r="I34" s="287"/>
      <c r="J34" s="288"/>
      <c r="K34" s="30"/>
      <c r="L34" s="263"/>
      <c r="M34" s="258"/>
      <c r="N34" s="40"/>
    </row>
    <row r="35" spans="1:14" x14ac:dyDescent="0.25">
      <c r="A35" s="259">
        <v>4.07</v>
      </c>
      <c r="B35" s="293" t="s">
        <v>245</v>
      </c>
      <c r="C35" s="25" t="s">
        <v>77</v>
      </c>
      <c r="D35" s="26">
        <v>176.92</v>
      </c>
      <c r="E35" s="26">
        <v>338.43</v>
      </c>
      <c r="F35" s="260">
        <f t="shared" si="0"/>
        <v>59875.035599999996</v>
      </c>
      <c r="G35" s="27"/>
      <c r="H35" s="264"/>
      <c r="I35" s="287"/>
      <c r="J35" s="288"/>
      <c r="K35" s="30"/>
      <c r="L35" s="263"/>
      <c r="M35" s="258"/>
      <c r="N35" s="40"/>
    </row>
    <row r="36" spans="1:14" x14ac:dyDescent="0.25">
      <c r="A36" s="259">
        <v>4.08</v>
      </c>
      <c r="B36" s="293" t="s">
        <v>246</v>
      </c>
      <c r="C36" s="25" t="s">
        <v>77</v>
      </c>
      <c r="D36" s="26">
        <v>28.45</v>
      </c>
      <c r="E36" s="26">
        <v>552</v>
      </c>
      <c r="F36" s="260">
        <f t="shared" si="0"/>
        <v>15704.4</v>
      </c>
      <c r="G36" s="27"/>
      <c r="H36" s="264"/>
      <c r="I36" s="287"/>
      <c r="J36" s="288"/>
      <c r="K36" s="30"/>
      <c r="L36" s="263"/>
      <c r="M36" s="258"/>
      <c r="N36" s="40"/>
    </row>
    <row r="37" spans="1:14" x14ac:dyDescent="0.25">
      <c r="A37" s="259">
        <v>4.09</v>
      </c>
      <c r="B37" s="293" t="s">
        <v>247</v>
      </c>
      <c r="C37" s="25" t="s">
        <v>77</v>
      </c>
      <c r="D37" s="26">
        <v>176.92</v>
      </c>
      <c r="E37" s="26">
        <v>296.88</v>
      </c>
      <c r="F37" s="260">
        <f t="shared" si="0"/>
        <v>52524.009599999998</v>
      </c>
      <c r="G37" s="27"/>
      <c r="H37" s="264"/>
      <c r="I37" s="287"/>
      <c r="J37" s="288"/>
      <c r="K37" s="30"/>
      <c r="L37" s="263"/>
      <c r="M37" s="258"/>
      <c r="N37" s="40"/>
    </row>
    <row r="38" spans="1:14" ht="24" x14ac:dyDescent="0.25">
      <c r="A38" s="259">
        <v>4.0999999999999996</v>
      </c>
      <c r="B38" s="293" t="s">
        <v>248</v>
      </c>
      <c r="C38" s="25" t="s">
        <v>46</v>
      </c>
      <c r="D38" s="26">
        <v>4</v>
      </c>
      <c r="E38" s="26">
        <v>4600</v>
      </c>
      <c r="F38" s="260">
        <f t="shared" si="0"/>
        <v>18400</v>
      </c>
      <c r="G38" s="27"/>
      <c r="H38" s="264"/>
      <c r="I38" s="287"/>
      <c r="J38" s="273"/>
      <c r="K38" s="30"/>
      <c r="L38" s="39"/>
      <c r="M38" s="258"/>
      <c r="N38" s="40"/>
    </row>
    <row r="39" spans="1:14" ht="24" x14ac:dyDescent="0.25">
      <c r="A39" s="259">
        <v>4.1100000000000003</v>
      </c>
      <c r="B39" s="293" t="s">
        <v>249</v>
      </c>
      <c r="C39" s="25" t="s">
        <v>46</v>
      </c>
      <c r="D39" s="26">
        <v>2</v>
      </c>
      <c r="E39" s="26">
        <v>18500</v>
      </c>
      <c r="F39" s="260">
        <f t="shared" si="0"/>
        <v>37000</v>
      </c>
      <c r="G39" s="27"/>
      <c r="H39" s="264"/>
      <c r="I39" s="287"/>
      <c r="J39" s="273"/>
      <c r="K39" s="30"/>
      <c r="L39" s="39"/>
      <c r="M39" s="258"/>
      <c r="N39" s="40"/>
    </row>
    <row r="40" spans="1:14" ht="24" x14ac:dyDescent="0.25">
      <c r="A40" s="259">
        <v>4.12</v>
      </c>
      <c r="B40" s="293" t="s">
        <v>250</v>
      </c>
      <c r="C40" s="25" t="s">
        <v>48</v>
      </c>
      <c r="D40" s="26">
        <v>1</v>
      </c>
      <c r="E40" s="26">
        <v>8500</v>
      </c>
      <c r="F40" s="260">
        <f t="shared" si="0"/>
        <v>8500</v>
      </c>
      <c r="G40" s="27"/>
      <c r="H40" s="264"/>
      <c r="I40" s="287"/>
      <c r="J40" s="288"/>
      <c r="K40" s="30"/>
      <c r="L40" s="263"/>
      <c r="M40" s="258"/>
      <c r="N40" s="40"/>
    </row>
    <row r="41" spans="1:14" ht="24" x14ac:dyDescent="0.25">
      <c r="A41" s="259">
        <v>4.13</v>
      </c>
      <c r="B41" s="293" t="s">
        <v>251</v>
      </c>
      <c r="C41" s="25" t="s">
        <v>46</v>
      </c>
      <c r="D41" s="26">
        <v>2</v>
      </c>
      <c r="E41" s="26">
        <v>38350</v>
      </c>
      <c r="F41" s="260">
        <f t="shared" si="0"/>
        <v>76700</v>
      </c>
      <c r="G41" s="27"/>
      <c r="H41" s="264"/>
      <c r="I41" s="287"/>
      <c r="J41" s="288"/>
      <c r="K41" s="30"/>
      <c r="L41" s="263"/>
      <c r="M41" s="258"/>
      <c r="N41" s="40"/>
    </row>
    <row r="42" spans="1:14" ht="24" x14ac:dyDescent="0.25">
      <c r="A42" s="259"/>
      <c r="B42" s="48" t="s">
        <v>252</v>
      </c>
      <c r="C42" s="25"/>
      <c r="D42" s="26"/>
      <c r="E42" s="26"/>
      <c r="F42" s="270">
        <f>SUM(F29:F41)</f>
        <v>309846.14149999997</v>
      </c>
      <c r="G42" s="27"/>
      <c r="H42" s="264"/>
      <c r="I42" s="287"/>
      <c r="J42" s="288"/>
      <c r="K42" s="30"/>
      <c r="L42" s="263"/>
      <c r="M42" s="258"/>
      <c r="N42" s="40"/>
    </row>
    <row r="43" spans="1:14" x14ac:dyDescent="0.25">
      <c r="A43" s="259">
        <v>5</v>
      </c>
      <c r="B43" s="48" t="s">
        <v>253</v>
      </c>
      <c r="C43" s="25"/>
      <c r="D43" s="26"/>
      <c r="E43" s="26"/>
      <c r="F43" s="260"/>
      <c r="G43" s="27"/>
      <c r="H43" s="264"/>
      <c r="I43" s="287"/>
      <c r="J43" s="288"/>
      <c r="K43" s="30"/>
      <c r="L43" s="263"/>
      <c r="M43" s="258"/>
      <c r="N43" s="40"/>
    </row>
    <row r="44" spans="1:14" x14ac:dyDescent="0.25">
      <c r="A44" s="259">
        <v>5.01</v>
      </c>
      <c r="B44" s="293" t="s">
        <v>254</v>
      </c>
      <c r="C44" s="25" t="s">
        <v>30</v>
      </c>
      <c r="D44" s="26">
        <v>40</v>
      </c>
      <c r="E44" s="26">
        <v>4500</v>
      </c>
      <c r="F44" s="260">
        <f t="shared" si="0"/>
        <v>180000</v>
      </c>
      <c r="G44" s="27"/>
      <c r="H44" s="264"/>
      <c r="I44" s="287"/>
      <c r="J44" s="288"/>
      <c r="K44" s="30"/>
      <c r="L44" s="263"/>
      <c r="M44" s="258"/>
      <c r="N44" s="40"/>
    </row>
    <row r="45" spans="1:14" ht="24" x14ac:dyDescent="0.25">
      <c r="A45" s="259">
        <v>5.0199999999999996</v>
      </c>
      <c r="B45" s="293" t="s">
        <v>255</v>
      </c>
      <c r="C45" s="25" t="s">
        <v>46</v>
      </c>
      <c r="D45" s="26">
        <v>1</v>
      </c>
      <c r="E45" s="26">
        <v>425000</v>
      </c>
      <c r="F45" s="260">
        <f t="shared" si="0"/>
        <v>425000</v>
      </c>
      <c r="G45" s="27"/>
      <c r="H45" s="264"/>
      <c r="I45" s="287"/>
      <c r="J45" s="288"/>
      <c r="K45" s="30"/>
      <c r="L45" s="263"/>
      <c r="M45" s="258"/>
      <c r="N45" s="40"/>
    </row>
    <row r="46" spans="1:14" ht="24" x14ac:dyDescent="0.25">
      <c r="A46" s="259">
        <v>5.03</v>
      </c>
      <c r="B46" s="293" t="s">
        <v>256</v>
      </c>
      <c r="C46" s="25" t="s">
        <v>46</v>
      </c>
      <c r="D46" s="26">
        <v>1</v>
      </c>
      <c r="E46" s="26">
        <v>1825000</v>
      </c>
      <c r="F46" s="260">
        <f t="shared" si="0"/>
        <v>1825000</v>
      </c>
      <c r="G46" s="27"/>
      <c r="H46" s="264"/>
      <c r="I46" s="287"/>
      <c r="J46" s="288"/>
      <c r="K46" s="30"/>
      <c r="L46" s="263"/>
      <c r="M46" s="258"/>
      <c r="N46" s="40"/>
    </row>
    <row r="47" spans="1:14" x14ac:dyDescent="0.25">
      <c r="A47" s="259">
        <v>5.04</v>
      </c>
      <c r="B47" s="293" t="s">
        <v>257</v>
      </c>
      <c r="C47" s="25" t="s">
        <v>46</v>
      </c>
      <c r="D47" s="26">
        <v>7</v>
      </c>
      <c r="E47" s="26">
        <v>5650</v>
      </c>
      <c r="F47" s="260">
        <f t="shared" si="0"/>
        <v>39550</v>
      </c>
      <c r="G47" s="27"/>
      <c r="H47" s="264"/>
      <c r="I47" s="287"/>
      <c r="J47" s="288"/>
      <c r="K47" s="30"/>
      <c r="L47" s="263"/>
      <c r="M47" s="258"/>
      <c r="N47" s="40"/>
    </row>
    <row r="48" spans="1:14" x14ac:dyDescent="0.25">
      <c r="A48" s="259">
        <v>5.05</v>
      </c>
      <c r="B48" s="293" t="s">
        <v>258</v>
      </c>
      <c r="C48" s="25" t="s">
        <v>46</v>
      </c>
      <c r="D48" s="26">
        <v>2</v>
      </c>
      <c r="E48" s="26">
        <v>3350</v>
      </c>
      <c r="F48" s="260">
        <f t="shared" si="0"/>
        <v>6700</v>
      </c>
      <c r="G48" s="27"/>
      <c r="H48" s="264"/>
      <c r="I48" s="287"/>
      <c r="J48" s="288"/>
      <c r="K48" s="30"/>
      <c r="L48" s="263"/>
      <c r="M48" s="258"/>
      <c r="N48" s="40"/>
    </row>
    <row r="49" spans="1:14" x14ac:dyDescent="0.25">
      <c r="A49" s="259">
        <v>5.0599999999999996</v>
      </c>
      <c r="B49" s="293" t="s">
        <v>259</v>
      </c>
      <c r="C49" s="25" t="s">
        <v>46</v>
      </c>
      <c r="D49" s="26">
        <v>2</v>
      </c>
      <c r="E49" s="26">
        <v>43500</v>
      </c>
      <c r="F49" s="260">
        <f t="shared" si="0"/>
        <v>87000</v>
      </c>
      <c r="G49" s="27"/>
      <c r="H49" s="264"/>
      <c r="I49" s="287"/>
      <c r="J49" s="288"/>
      <c r="K49" s="30"/>
      <c r="L49" s="263"/>
      <c r="M49" s="258"/>
      <c r="N49" s="40"/>
    </row>
    <row r="50" spans="1:14" x14ac:dyDescent="0.25">
      <c r="A50" s="259">
        <v>5.07</v>
      </c>
      <c r="B50" s="293" t="s">
        <v>260</v>
      </c>
      <c r="C50" s="25" t="s">
        <v>46</v>
      </c>
      <c r="D50" s="26">
        <v>1</v>
      </c>
      <c r="E50" s="26">
        <v>17500</v>
      </c>
      <c r="F50" s="260">
        <f t="shared" si="0"/>
        <v>17500</v>
      </c>
      <c r="G50" s="27"/>
      <c r="H50" s="264"/>
      <c r="I50" s="287"/>
      <c r="J50" s="288"/>
      <c r="K50" s="30"/>
      <c r="L50" s="263"/>
      <c r="M50" s="258"/>
      <c r="N50" s="40"/>
    </row>
    <row r="51" spans="1:14" ht="24" x14ac:dyDescent="0.25">
      <c r="A51" s="259">
        <v>5.08</v>
      </c>
      <c r="B51" s="293" t="s">
        <v>261</v>
      </c>
      <c r="C51" s="25" t="s">
        <v>46</v>
      </c>
      <c r="D51" s="26">
        <v>2</v>
      </c>
      <c r="E51" s="26">
        <v>169225</v>
      </c>
      <c r="F51" s="260">
        <f t="shared" si="0"/>
        <v>338450</v>
      </c>
      <c r="G51" s="27"/>
      <c r="H51" s="264"/>
      <c r="I51" s="287"/>
      <c r="J51" s="288"/>
      <c r="K51" s="30"/>
      <c r="L51" s="263"/>
      <c r="M51" s="258"/>
      <c r="N51" s="40"/>
    </row>
    <row r="52" spans="1:14" x14ac:dyDescent="0.25">
      <c r="A52" s="259">
        <v>5.09</v>
      </c>
      <c r="B52" s="294" t="s">
        <v>262</v>
      </c>
      <c r="C52" s="25" t="s">
        <v>46</v>
      </c>
      <c r="D52" s="26">
        <v>80</v>
      </c>
      <c r="E52" s="26">
        <v>125</v>
      </c>
      <c r="F52" s="260">
        <f t="shared" si="0"/>
        <v>10000</v>
      </c>
      <c r="G52" s="27"/>
      <c r="H52" s="264"/>
      <c r="I52" s="287"/>
      <c r="J52" s="288"/>
      <c r="K52" s="30"/>
      <c r="L52" s="263"/>
      <c r="M52" s="258"/>
      <c r="N52" s="40"/>
    </row>
    <row r="53" spans="1:14" ht="24" x14ac:dyDescent="0.25">
      <c r="A53" s="291">
        <v>5.0999999999999996</v>
      </c>
      <c r="B53" s="293" t="s">
        <v>263</v>
      </c>
      <c r="C53" s="25" t="s">
        <v>46</v>
      </c>
      <c r="D53" s="26">
        <v>2</v>
      </c>
      <c r="E53" s="26">
        <v>18000</v>
      </c>
      <c r="F53" s="260">
        <f t="shared" si="0"/>
        <v>36000</v>
      </c>
      <c r="G53" s="27"/>
      <c r="H53" s="264"/>
      <c r="I53" s="287"/>
      <c r="J53" s="288"/>
      <c r="K53" s="30"/>
      <c r="L53" s="263"/>
      <c r="M53" s="258"/>
      <c r="N53" s="40"/>
    </row>
    <row r="54" spans="1:14" x14ac:dyDescent="0.25">
      <c r="A54" s="291">
        <v>5.1100000000000003</v>
      </c>
      <c r="B54" s="293" t="s">
        <v>264</v>
      </c>
      <c r="C54" s="25" t="s">
        <v>46</v>
      </c>
      <c r="D54" s="26">
        <v>4</v>
      </c>
      <c r="E54" s="26">
        <v>12500</v>
      </c>
      <c r="F54" s="260">
        <f t="shared" si="0"/>
        <v>50000</v>
      </c>
      <c r="G54" s="27"/>
      <c r="H54" s="264"/>
      <c r="I54" s="287"/>
      <c r="J54" s="288"/>
      <c r="K54" s="30"/>
      <c r="L54" s="263"/>
      <c r="M54" s="258"/>
      <c r="N54" s="40"/>
    </row>
    <row r="55" spans="1:14" ht="24" x14ac:dyDescent="0.25">
      <c r="A55" s="259">
        <v>5.12</v>
      </c>
      <c r="B55" s="295" t="s">
        <v>265</v>
      </c>
      <c r="C55" s="25" t="s">
        <v>46</v>
      </c>
      <c r="D55" s="26">
        <v>1</v>
      </c>
      <c r="E55" s="26">
        <v>261500</v>
      </c>
      <c r="F55" s="260">
        <f t="shared" si="0"/>
        <v>261500</v>
      </c>
      <c r="G55" s="27"/>
      <c r="H55" s="264"/>
      <c r="I55" s="287"/>
      <c r="J55" s="288"/>
      <c r="K55" s="30"/>
      <c r="L55" s="263"/>
      <c r="M55" s="258"/>
      <c r="N55" s="40"/>
    </row>
    <row r="56" spans="1:14" x14ac:dyDescent="0.25">
      <c r="A56" s="259">
        <v>5.13</v>
      </c>
      <c r="B56" s="293" t="s">
        <v>266</v>
      </c>
      <c r="C56" s="25" t="s">
        <v>267</v>
      </c>
      <c r="D56" s="26">
        <v>4</v>
      </c>
      <c r="E56" s="26">
        <v>3500</v>
      </c>
      <c r="F56" s="260">
        <f t="shared" si="0"/>
        <v>14000</v>
      </c>
      <c r="G56" s="27"/>
      <c r="H56" s="264"/>
      <c r="I56" s="287"/>
      <c r="J56" s="288"/>
      <c r="K56" s="30"/>
      <c r="L56" s="263"/>
      <c r="M56" s="258"/>
      <c r="N56" s="40"/>
    </row>
    <row r="57" spans="1:14" x14ac:dyDescent="0.25">
      <c r="A57" s="259">
        <v>5.14</v>
      </c>
      <c r="B57" s="293" t="s">
        <v>268</v>
      </c>
      <c r="C57" s="25" t="s">
        <v>267</v>
      </c>
      <c r="D57" s="26">
        <v>4</v>
      </c>
      <c r="E57" s="26">
        <v>1200</v>
      </c>
      <c r="F57" s="260">
        <f t="shared" si="0"/>
        <v>4800</v>
      </c>
      <c r="G57" s="27"/>
      <c r="H57" s="264"/>
      <c r="I57" s="287"/>
      <c r="J57" s="288"/>
      <c r="K57" s="30"/>
      <c r="L57" s="263"/>
      <c r="M57" s="258"/>
      <c r="N57" s="40"/>
    </row>
    <row r="58" spans="1:14" x14ac:dyDescent="0.25">
      <c r="A58" s="259">
        <v>5.13</v>
      </c>
      <c r="B58" s="293" t="s">
        <v>269</v>
      </c>
      <c r="C58" s="25" t="s">
        <v>48</v>
      </c>
      <c r="D58" s="26">
        <v>2</v>
      </c>
      <c r="E58" s="26">
        <v>73500</v>
      </c>
      <c r="F58" s="260">
        <f t="shared" si="0"/>
        <v>147000</v>
      </c>
      <c r="G58" s="27"/>
      <c r="H58" s="264"/>
      <c r="I58" s="287"/>
      <c r="J58" s="288"/>
      <c r="K58" s="30"/>
      <c r="L58" s="263"/>
      <c r="M58" s="258"/>
      <c r="N58" s="40"/>
    </row>
    <row r="59" spans="1:14" ht="15.75" customHeight="1" x14ac:dyDescent="0.25">
      <c r="A59" s="259"/>
      <c r="B59" s="296" t="s">
        <v>270</v>
      </c>
      <c r="C59" s="25"/>
      <c r="D59" s="26"/>
      <c r="E59" s="26"/>
      <c r="F59" s="270">
        <f>SUM(F44:F58)</f>
        <v>3442500</v>
      </c>
      <c r="G59" s="27"/>
      <c r="H59" s="264"/>
      <c r="I59" s="287"/>
      <c r="J59" s="288"/>
      <c r="K59" s="30"/>
      <c r="L59" s="263"/>
      <c r="M59" s="258"/>
      <c r="N59" s="40"/>
    </row>
    <row r="60" spans="1:14" ht="24" x14ac:dyDescent="0.25">
      <c r="A60" s="259">
        <v>6</v>
      </c>
      <c r="B60" s="48" t="s">
        <v>271</v>
      </c>
      <c r="C60" s="25"/>
      <c r="D60" s="26"/>
      <c r="E60" s="26"/>
      <c r="F60" s="260"/>
      <c r="G60" s="27"/>
      <c r="H60" s="264"/>
      <c r="I60" s="287"/>
      <c r="J60" s="288"/>
      <c r="K60" s="30"/>
      <c r="L60" s="263"/>
      <c r="M60" s="258"/>
      <c r="N60" s="40"/>
    </row>
    <row r="61" spans="1:14" ht="36" x14ac:dyDescent="0.25">
      <c r="A61" s="259">
        <v>6.01</v>
      </c>
      <c r="B61" s="293" t="s">
        <v>272</v>
      </c>
      <c r="C61" s="25" t="s">
        <v>48</v>
      </c>
      <c r="D61" s="26">
        <v>3</v>
      </c>
      <c r="E61" s="26">
        <v>63304.34</v>
      </c>
      <c r="F61" s="260">
        <f t="shared" si="0"/>
        <v>189913.02</v>
      </c>
      <c r="G61" s="27"/>
      <c r="H61" s="264"/>
      <c r="I61" s="287"/>
      <c r="J61" s="288"/>
      <c r="K61" s="30"/>
      <c r="L61" s="263"/>
      <c r="M61" s="258"/>
      <c r="N61" s="40"/>
    </row>
    <row r="62" spans="1:14" x14ac:dyDescent="0.25">
      <c r="A62" s="259">
        <v>6.02</v>
      </c>
      <c r="B62" s="293" t="s">
        <v>273</v>
      </c>
      <c r="C62" s="25" t="s">
        <v>48</v>
      </c>
      <c r="D62" s="26">
        <v>1</v>
      </c>
      <c r="E62" s="26">
        <v>13500</v>
      </c>
      <c r="F62" s="260">
        <f t="shared" si="0"/>
        <v>13500</v>
      </c>
      <c r="G62" s="27"/>
      <c r="H62" s="264"/>
      <c r="I62" s="287"/>
      <c r="J62" s="288"/>
      <c r="K62" s="30"/>
      <c r="L62" s="263"/>
      <c r="M62" s="258"/>
      <c r="N62" s="40"/>
    </row>
    <row r="63" spans="1:14" x14ac:dyDescent="0.25">
      <c r="A63" s="259">
        <v>6.03</v>
      </c>
      <c r="B63" s="294" t="s">
        <v>274</v>
      </c>
      <c r="C63" s="25" t="s">
        <v>46</v>
      </c>
      <c r="D63" s="26">
        <v>1</v>
      </c>
      <c r="E63" s="26">
        <v>20000</v>
      </c>
      <c r="F63" s="260">
        <f t="shared" si="0"/>
        <v>20000</v>
      </c>
      <c r="G63" s="27"/>
      <c r="H63" s="264"/>
      <c r="I63" s="287"/>
      <c r="J63" s="288"/>
      <c r="K63" s="30"/>
      <c r="L63" s="263"/>
      <c r="M63" s="258"/>
      <c r="N63" s="40"/>
    </row>
    <row r="64" spans="1:14" ht="24" x14ac:dyDescent="0.25">
      <c r="A64" s="259">
        <v>6.04</v>
      </c>
      <c r="B64" s="293" t="s">
        <v>275</v>
      </c>
      <c r="C64" s="25" t="s">
        <v>48</v>
      </c>
      <c r="D64" s="26">
        <v>1</v>
      </c>
      <c r="E64" s="26">
        <v>30000</v>
      </c>
      <c r="F64" s="260">
        <f t="shared" si="0"/>
        <v>30000</v>
      </c>
      <c r="G64" s="27"/>
      <c r="H64" s="264"/>
      <c r="I64" s="287"/>
      <c r="J64" s="288"/>
      <c r="K64" s="30"/>
      <c r="L64" s="263"/>
      <c r="M64" s="258"/>
      <c r="N64" s="40"/>
    </row>
    <row r="65" spans="1:14" x14ac:dyDescent="0.25">
      <c r="A65" s="259">
        <v>6.05</v>
      </c>
      <c r="B65" s="293" t="s">
        <v>276</v>
      </c>
      <c r="C65" s="25" t="s">
        <v>46</v>
      </c>
      <c r="D65" s="26">
        <v>5</v>
      </c>
      <c r="E65" s="26">
        <v>29500</v>
      </c>
      <c r="F65" s="260">
        <f t="shared" si="0"/>
        <v>147500</v>
      </c>
      <c r="G65" s="27"/>
      <c r="H65" s="264"/>
      <c r="I65" s="287"/>
      <c r="J65" s="288"/>
      <c r="K65" s="30"/>
      <c r="L65" s="263"/>
      <c r="M65" s="258"/>
      <c r="N65" s="40"/>
    </row>
    <row r="66" spans="1:14" x14ac:dyDescent="0.25">
      <c r="A66" s="259">
        <v>6.06</v>
      </c>
      <c r="B66" s="293" t="s">
        <v>277</v>
      </c>
      <c r="C66" s="25" t="s">
        <v>46</v>
      </c>
      <c r="D66" s="26">
        <v>1</v>
      </c>
      <c r="E66" s="26">
        <v>34500</v>
      </c>
      <c r="F66" s="260">
        <f t="shared" si="0"/>
        <v>34500</v>
      </c>
      <c r="G66" s="27"/>
      <c r="H66" s="264"/>
      <c r="I66" s="287"/>
      <c r="J66" s="288"/>
      <c r="K66" s="30"/>
      <c r="L66" s="263"/>
      <c r="M66" s="258"/>
      <c r="N66" s="40"/>
    </row>
    <row r="67" spans="1:14" x14ac:dyDescent="0.25">
      <c r="A67" s="259">
        <v>6.07</v>
      </c>
      <c r="B67" s="293" t="s">
        <v>278</v>
      </c>
      <c r="C67" s="25" t="s">
        <v>279</v>
      </c>
      <c r="D67" s="26">
        <v>1500</v>
      </c>
      <c r="E67" s="26">
        <v>40</v>
      </c>
      <c r="F67" s="260">
        <f t="shared" si="0"/>
        <v>60000</v>
      </c>
      <c r="G67" s="27"/>
      <c r="H67" s="264"/>
      <c r="I67" s="287"/>
      <c r="J67" s="288"/>
      <c r="K67" s="30"/>
      <c r="L67" s="263"/>
      <c r="M67" s="258"/>
      <c r="N67" s="40"/>
    </row>
    <row r="68" spans="1:14" x14ac:dyDescent="0.25">
      <c r="A68" s="259">
        <v>6.08</v>
      </c>
      <c r="B68" s="293" t="s">
        <v>280</v>
      </c>
      <c r="C68" s="25" t="s">
        <v>46</v>
      </c>
      <c r="D68" s="26">
        <v>1</v>
      </c>
      <c r="E68" s="26">
        <v>32015.84</v>
      </c>
      <c r="F68" s="260">
        <f t="shared" si="0"/>
        <v>32015.84</v>
      </c>
      <c r="G68" s="27"/>
      <c r="H68" s="264"/>
      <c r="I68" s="287"/>
      <c r="J68" s="288"/>
      <c r="K68" s="30"/>
      <c r="L68" s="263"/>
      <c r="M68" s="258"/>
      <c r="N68" s="40"/>
    </row>
    <row r="69" spans="1:14" x14ac:dyDescent="0.25">
      <c r="A69" s="259">
        <v>6.09</v>
      </c>
      <c r="B69" s="293" t="s">
        <v>281</v>
      </c>
      <c r="C69" s="25" t="s">
        <v>46</v>
      </c>
      <c r="D69" s="26">
        <v>2</v>
      </c>
      <c r="E69" s="26">
        <v>21227.08</v>
      </c>
      <c r="F69" s="260">
        <f t="shared" si="0"/>
        <v>42454.16</v>
      </c>
      <c r="G69" s="27"/>
      <c r="H69" s="264"/>
      <c r="I69" s="287"/>
      <c r="J69" s="288"/>
      <c r="K69" s="30"/>
      <c r="L69" s="263"/>
      <c r="M69" s="258"/>
      <c r="N69" s="40"/>
    </row>
    <row r="70" spans="1:14" x14ac:dyDescent="0.25">
      <c r="A70" s="291">
        <v>6.1</v>
      </c>
      <c r="B70" s="293" t="s">
        <v>282</v>
      </c>
      <c r="C70" s="25" t="s">
        <v>46</v>
      </c>
      <c r="D70" s="26">
        <v>1</v>
      </c>
      <c r="E70" s="26">
        <v>12800</v>
      </c>
      <c r="F70" s="260">
        <f t="shared" si="0"/>
        <v>12800</v>
      </c>
      <c r="G70" s="27"/>
      <c r="H70" s="264"/>
      <c r="I70" s="287"/>
      <c r="J70" s="288"/>
      <c r="K70" s="30"/>
      <c r="L70" s="263"/>
      <c r="M70" s="258"/>
      <c r="N70" s="40"/>
    </row>
    <row r="71" spans="1:14" x14ac:dyDescent="0.25">
      <c r="A71" s="291">
        <v>6.11</v>
      </c>
      <c r="B71" s="293" t="s">
        <v>283</v>
      </c>
      <c r="C71" s="25" t="s">
        <v>46</v>
      </c>
      <c r="D71" s="26">
        <v>2</v>
      </c>
      <c r="E71" s="26">
        <v>15200</v>
      </c>
      <c r="F71" s="260">
        <f t="shared" si="0"/>
        <v>30400</v>
      </c>
      <c r="G71" s="27"/>
      <c r="H71" s="264"/>
      <c r="I71" s="287"/>
      <c r="J71" s="288"/>
      <c r="K71" s="30"/>
      <c r="L71" s="39"/>
      <c r="M71" s="258"/>
      <c r="N71" s="40"/>
    </row>
    <row r="72" spans="1:14" x14ac:dyDescent="0.25">
      <c r="A72" s="259">
        <v>6.12</v>
      </c>
      <c r="B72" s="293" t="s">
        <v>284</v>
      </c>
      <c r="C72" s="25" t="s">
        <v>46</v>
      </c>
      <c r="D72" s="26">
        <v>1</v>
      </c>
      <c r="E72" s="26">
        <v>28000</v>
      </c>
      <c r="F72" s="260">
        <f t="shared" si="0"/>
        <v>28000</v>
      </c>
      <c r="G72" s="27"/>
      <c r="H72" s="264"/>
      <c r="I72" s="287"/>
      <c r="J72" s="288"/>
      <c r="K72" s="30"/>
      <c r="L72" s="39"/>
      <c r="M72" s="258"/>
      <c r="N72" s="40"/>
    </row>
    <row r="73" spans="1:14" x14ac:dyDescent="0.25">
      <c r="A73" s="259">
        <v>6.13</v>
      </c>
      <c r="B73" s="293" t="s">
        <v>285</v>
      </c>
      <c r="C73" s="25" t="s">
        <v>46</v>
      </c>
      <c r="D73" s="26">
        <v>7</v>
      </c>
      <c r="E73" s="26">
        <v>5714.75</v>
      </c>
      <c r="F73" s="260">
        <f t="shared" si="0"/>
        <v>40003.25</v>
      </c>
      <c r="G73" s="27"/>
      <c r="H73" s="264"/>
      <c r="I73" s="287"/>
      <c r="J73" s="288"/>
      <c r="K73" s="30"/>
      <c r="L73" s="263"/>
      <c r="M73" s="258"/>
      <c r="N73" s="40"/>
    </row>
    <row r="74" spans="1:14" x14ac:dyDescent="0.25">
      <c r="A74" s="259">
        <v>6.141</v>
      </c>
      <c r="B74" s="293" t="s">
        <v>286</v>
      </c>
      <c r="C74" s="25" t="s">
        <v>48</v>
      </c>
      <c r="D74" s="26">
        <v>3</v>
      </c>
      <c r="E74" s="26">
        <v>8089.38</v>
      </c>
      <c r="F74" s="260">
        <f t="shared" si="0"/>
        <v>24268.14</v>
      </c>
      <c r="G74" s="27"/>
      <c r="H74" s="264"/>
      <c r="I74" s="287"/>
      <c r="J74" s="288"/>
      <c r="K74" s="30"/>
      <c r="L74" s="263"/>
      <c r="M74" s="258"/>
      <c r="N74" s="40"/>
    </row>
    <row r="75" spans="1:14" x14ac:dyDescent="0.25">
      <c r="A75" s="259">
        <v>6.15</v>
      </c>
      <c r="B75" s="293" t="s">
        <v>287</v>
      </c>
      <c r="C75" s="25" t="s">
        <v>46</v>
      </c>
      <c r="D75" s="26">
        <v>14</v>
      </c>
      <c r="E75" s="26">
        <v>700</v>
      </c>
      <c r="F75" s="260">
        <f t="shared" si="0"/>
        <v>9800</v>
      </c>
      <c r="G75" s="27"/>
      <c r="H75" s="264"/>
      <c r="I75" s="287"/>
      <c r="J75" s="288"/>
      <c r="K75" s="30"/>
      <c r="L75" s="263"/>
      <c r="M75" s="258"/>
      <c r="N75" s="40"/>
    </row>
    <row r="76" spans="1:14" x14ac:dyDescent="0.25">
      <c r="A76" s="259">
        <v>6.16</v>
      </c>
      <c r="B76" s="293" t="s">
        <v>288</v>
      </c>
      <c r="C76" s="25" t="s">
        <v>46</v>
      </c>
      <c r="D76" s="26">
        <v>3</v>
      </c>
      <c r="E76" s="26">
        <v>35</v>
      </c>
      <c r="F76" s="260">
        <f t="shared" si="0"/>
        <v>105</v>
      </c>
      <c r="G76" s="27"/>
      <c r="H76" s="264"/>
      <c r="I76" s="287"/>
      <c r="J76" s="288"/>
      <c r="K76" s="30"/>
      <c r="L76" s="263"/>
      <c r="M76" s="258"/>
      <c r="N76" s="40"/>
    </row>
    <row r="77" spans="1:14" ht="24" x14ac:dyDescent="0.25">
      <c r="A77" s="259">
        <v>6.17</v>
      </c>
      <c r="B77" s="293" t="s">
        <v>289</v>
      </c>
      <c r="C77" s="25" t="s">
        <v>46</v>
      </c>
      <c r="D77" s="26">
        <v>5</v>
      </c>
      <c r="E77" s="26">
        <v>1300</v>
      </c>
      <c r="F77" s="260">
        <f t="shared" si="0"/>
        <v>6500</v>
      </c>
      <c r="G77" s="27"/>
      <c r="H77" s="264"/>
      <c r="I77" s="287"/>
      <c r="J77" s="288"/>
      <c r="K77" s="30"/>
      <c r="L77" s="263"/>
      <c r="M77" s="258"/>
      <c r="N77" s="40"/>
    </row>
    <row r="78" spans="1:14" x14ac:dyDescent="0.25">
      <c r="A78" s="259">
        <v>6.18</v>
      </c>
      <c r="B78" s="293" t="s">
        <v>290</v>
      </c>
      <c r="C78" s="25" t="s">
        <v>48</v>
      </c>
      <c r="D78" s="26">
        <v>1</v>
      </c>
      <c r="E78" s="26">
        <v>2300</v>
      </c>
      <c r="F78" s="260">
        <f t="shared" ref="F78:F140" si="8">D78*E78</f>
        <v>2300</v>
      </c>
      <c r="G78" s="27"/>
      <c r="H78" s="264"/>
      <c r="I78" s="287"/>
      <c r="J78" s="288"/>
      <c r="K78" s="30"/>
      <c r="L78" s="263"/>
      <c r="M78" s="258"/>
      <c r="N78" s="40"/>
    </row>
    <row r="79" spans="1:14" x14ac:dyDescent="0.25">
      <c r="A79" s="259">
        <v>6.19</v>
      </c>
      <c r="B79" s="293" t="s">
        <v>269</v>
      </c>
      <c r="C79" s="25" t="s">
        <v>48</v>
      </c>
      <c r="D79" s="26">
        <v>1</v>
      </c>
      <c r="E79" s="26">
        <v>180000</v>
      </c>
      <c r="F79" s="260">
        <f t="shared" si="8"/>
        <v>180000</v>
      </c>
      <c r="G79" s="27"/>
      <c r="H79" s="264"/>
      <c r="I79" s="287"/>
      <c r="J79" s="288"/>
      <c r="K79" s="30"/>
      <c r="L79" s="263"/>
      <c r="M79" s="258"/>
      <c r="N79" s="40"/>
    </row>
    <row r="80" spans="1:14" x14ac:dyDescent="0.25">
      <c r="A80" s="259"/>
      <c r="B80" s="48" t="s">
        <v>291</v>
      </c>
      <c r="C80" s="60"/>
      <c r="D80" s="61"/>
      <c r="E80" s="61"/>
      <c r="F80" s="270">
        <f>SUM(F61:F79)</f>
        <v>904059.41</v>
      </c>
      <c r="G80" s="27"/>
      <c r="H80" s="264"/>
      <c r="I80" s="287"/>
      <c r="J80" s="288"/>
      <c r="K80" s="30"/>
      <c r="L80" s="263"/>
      <c r="M80" s="258"/>
      <c r="N80" s="40"/>
    </row>
    <row r="81" spans="1:14" x14ac:dyDescent="0.25">
      <c r="A81" s="259"/>
      <c r="B81" s="296" t="s">
        <v>292</v>
      </c>
      <c r="C81" s="25"/>
      <c r="D81" s="26"/>
      <c r="E81" s="26"/>
      <c r="F81" s="260"/>
      <c r="G81" s="27"/>
      <c r="H81" s="264"/>
      <c r="I81" s="287"/>
      <c r="J81" s="288"/>
      <c r="K81" s="30"/>
      <c r="L81" s="263"/>
      <c r="M81" s="258"/>
      <c r="N81" s="40"/>
    </row>
    <row r="82" spans="1:14" ht="36" x14ac:dyDescent="0.25">
      <c r="A82" s="297">
        <v>7</v>
      </c>
      <c r="B82" s="48" t="s">
        <v>293</v>
      </c>
      <c r="C82" s="25"/>
      <c r="D82" s="26"/>
      <c r="E82" s="61"/>
      <c r="F82" s="260"/>
      <c r="G82" s="27"/>
      <c r="H82" s="264"/>
      <c r="I82" s="287"/>
      <c r="J82" s="288"/>
      <c r="K82" s="30"/>
      <c r="L82" s="263"/>
      <c r="M82" s="258"/>
      <c r="N82" s="40"/>
    </row>
    <row r="83" spans="1:14" x14ac:dyDescent="0.25">
      <c r="A83" s="259">
        <v>7.01</v>
      </c>
      <c r="B83" s="293" t="s">
        <v>294</v>
      </c>
      <c r="C83" s="25" t="s">
        <v>46</v>
      </c>
      <c r="D83" s="26">
        <v>1</v>
      </c>
      <c r="E83" s="26">
        <v>780</v>
      </c>
      <c r="F83" s="260">
        <f t="shared" si="8"/>
        <v>780</v>
      </c>
      <c r="G83" s="27"/>
      <c r="H83" s="27"/>
      <c r="I83" s="298"/>
      <c r="J83" s="299"/>
      <c r="K83" s="30"/>
      <c r="L83" s="263"/>
      <c r="M83" s="258"/>
      <c r="N83" s="40"/>
    </row>
    <row r="84" spans="1:14" x14ac:dyDescent="0.25">
      <c r="A84" s="259">
        <v>7.02</v>
      </c>
      <c r="B84" s="293" t="s">
        <v>295</v>
      </c>
      <c r="C84" s="25" t="s">
        <v>279</v>
      </c>
      <c r="D84" s="26">
        <v>300</v>
      </c>
      <c r="E84" s="26">
        <v>190</v>
      </c>
      <c r="F84" s="260">
        <f t="shared" si="8"/>
        <v>57000</v>
      </c>
      <c r="G84" s="27"/>
      <c r="H84" s="27"/>
      <c r="I84" s="298"/>
      <c r="J84" s="299"/>
      <c r="K84" s="30"/>
      <c r="L84" s="263"/>
      <c r="M84" s="258"/>
      <c r="N84" s="40"/>
    </row>
    <row r="85" spans="1:14" x14ac:dyDescent="0.25">
      <c r="A85" s="259">
        <v>7.03</v>
      </c>
      <c r="B85" s="293" t="s">
        <v>296</v>
      </c>
      <c r="C85" s="25" t="s">
        <v>46</v>
      </c>
      <c r="D85" s="26">
        <v>2</v>
      </c>
      <c r="E85" s="26">
        <v>2300</v>
      </c>
      <c r="F85" s="260">
        <f t="shared" si="8"/>
        <v>4600</v>
      </c>
      <c r="G85" s="27"/>
      <c r="H85" s="27"/>
      <c r="I85" s="298"/>
      <c r="J85" s="299"/>
      <c r="K85" s="30"/>
      <c r="L85" s="263"/>
      <c r="M85" s="258"/>
      <c r="N85" s="40"/>
    </row>
    <row r="86" spans="1:14" x14ac:dyDescent="0.25">
      <c r="A86" s="259">
        <v>7.04</v>
      </c>
      <c r="B86" s="293" t="s">
        <v>297</v>
      </c>
      <c r="C86" s="25" t="s">
        <v>46</v>
      </c>
      <c r="D86" s="26">
        <v>1</v>
      </c>
      <c r="E86" s="26">
        <v>1600</v>
      </c>
      <c r="F86" s="260">
        <f t="shared" si="8"/>
        <v>1600</v>
      </c>
      <c r="G86" s="27"/>
      <c r="H86" s="27"/>
      <c r="I86" s="298"/>
      <c r="J86" s="299"/>
      <c r="K86" s="30"/>
      <c r="L86" s="263"/>
      <c r="M86" s="258"/>
      <c r="N86" s="40"/>
    </row>
    <row r="87" spans="1:14" x14ac:dyDescent="0.25">
      <c r="A87" s="259">
        <v>7.05</v>
      </c>
      <c r="B87" s="293" t="s">
        <v>298</v>
      </c>
      <c r="C87" s="25" t="s">
        <v>46</v>
      </c>
      <c r="D87" s="26">
        <v>2</v>
      </c>
      <c r="E87" s="26">
        <v>250</v>
      </c>
      <c r="F87" s="260">
        <f t="shared" si="8"/>
        <v>500</v>
      </c>
      <c r="G87" s="27"/>
      <c r="H87" s="27"/>
      <c r="I87" s="298"/>
      <c r="J87" s="299"/>
      <c r="K87" s="30"/>
      <c r="L87" s="263"/>
      <c r="M87" s="258"/>
      <c r="N87" s="40"/>
    </row>
    <row r="88" spans="1:14" x14ac:dyDescent="0.25">
      <c r="A88" s="259">
        <v>7.06</v>
      </c>
      <c r="B88" s="293" t="s">
        <v>299</v>
      </c>
      <c r="C88" s="25" t="s">
        <v>46</v>
      </c>
      <c r="D88" s="26">
        <v>2</v>
      </c>
      <c r="E88" s="26">
        <v>125</v>
      </c>
      <c r="F88" s="260">
        <f t="shared" si="8"/>
        <v>250</v>
      </c>
      <c r="G88" s="27"/>
      <c r="H88" s="27"/>
      <c r="I88" s="298"/>
      <c r="J88" s="299"/>
      <c r="K88" s="30"/>
      <c r="L88" s="263"/>
      <c r="M88" s="258"/>
      <c r="N88" s="40"/>
    </row>
    <row r="89" spans="1:14" x14ac:dyDescent="0.25">
      <c r="A89" s="259">
        <v>7.07</v>
      </c>
      <c r="B89" s="293" t="s">
        <v>300</v>
      </c>
      <c r="C89" s="25" t="s">
        <v>46</v>
      </c>
      <c r="D89" s="26">
        <v>0.5</v>
      </c>
      <c r="E89" s="26">
        <v>829</v>
      </c>
      <c r="F89" s="260">
        <f t="shared" si="8"/>
        <v>414.5</v>
      </c>
      <c r="G89" s="27"/>
      <c r="H89" s="27"/>
      <c r="I89" s="298"/>
      <c r="J89" s="299"/>
      <c r="K89" s="30"/>
      <c r="L89" s="263"/>
      <c r="M89" s="258"/>
      <c r="N89" s="40"/>
    </row>
    <row r="90" spans="1:14" x14ac:dyDescent="0.25">
      <c r="A90" s="259">
        <v>7.08</v>
      </c>
      <c r="B90" s="293" t="s">
        <v>301</v>
      </c>
      <c r="C90" s="25" t="s">
        <v>46</v>
      </c>
      <c r="D90" s="26">
        <v>3</v>
      </c>
      <c r="E90" s="26">
        <v>90</v>
      </c>
      <c r="F90" s="260">
        <f t="shared" si="8"/>
        <v>270</v>
      </c>
      <c r="G90" s="27"/>
      <c r="H90" s="27"/>
      <c r="I90" s="298"/>
      <c r="J90" s="299"/>
      <c r="K90" s="30"/>
      <c r="L90" s="263"/>
      <c r="M90" s="258"/>
      <c r="N90" s="40"/>
    </row>
    <row r="91" spans="1:14" ht="24" x14ac:dyDescent="0.25">
      <c r="A91" s="259">
        <v>7.09</v>
      </c>
      <c r="B91" s="293" t="s">
        <v>302</v>
      </c>
      <c r="C91" s="25" t="s">
        <v>46</v>
      </c>
      <c r="D91" s="26">
        <v>1</v>
      </c>
      <c r="E91" s="26">
        <v>18000</v>
      </c>
      <c r="F91" s="260">
        <f t="shared" si="8"/>
        <v>18000</v>
      </c>
      <c r="G91" s="27"/>
      <c r="H91" s="27"/>
      <c r="I91" s="298"/>
      <c r="J91" s="299"/>
      <c r="K91" s="30"/>
      <c r="L91" s="263"/>
      <c r="M91" s="258"/>
      <c r="N91" s="40"/>
    </row>
    <row r="92" spans="1:14" x14ac:dyDescent="0.25">
      <c r="A92" s="259">
        <v>7.1</v>
      </c>
      <c r="B92" s="293" t="s">
        <v>303</v>
      </c>
      <c r="C92" s="25" t="s">
        <v>304</v>
      </c>
      <c r="D92" s="26">
        <v>3</v>
      </c>
      <c r="E92" s="26">
        <v>750</v>
      </c>
      <c r="F92" s="260">
        <f t="shared" si="8"/>
        <v>2250</v>
      </c>
      <c r="G92" s="27"/>
      <c r="H92" s="27"/>
      <c r="I92" s="298"/>
      <c r="J92" s="299"/>
      <c r="K92" s="30"/>
      <c r="L92" s="263"/>
      <c r="M92" s="258"/>
      <c r="N92" s="40"/>
    </row>
    <row r="93" spans="1:14" x14ac:dyDescent="0.25">
      <c r="A93" s="259">
        <v>7.11</v>
      </c>
      <c r="B93" s="293" t="s">
        <v>305</v>
      </c>
      <c r="C93" s="25" t="s">
        <v>34</v>
      </c>
      <c r="D93" s="26">
        <v>28.8</v>
      </c>
      <c r="E93" s="26">
        <v>225</v>
      </c>
      <c r="F93" s="260">
        <f t="shared" si="8"/>
        <v>6480</v>
      </c>
      <c r="G93" s="27"/>
      <c r="H93" s="27"/>
      <c r="I93" s="298"/>
      <c r="J93" s="299"/>
      <c r="K93" s="30"/>
      <c r="L93" s="263"/>
      <c r="M93" s="258"/>
      <c r="N93" s="40"/>
    </row>
    <row r="94" spans="1:14" x14ac:dyDescent="0.25">
      <c r="A94" s="259">
        <v>7.12</v>
      </c>
      <c r="B94" s="293" t="s">
        <v>306</v>
      </c>
      <c r="C94" s="25" t="s">
        <v>34</v>
      </c>
      <c r="D94" s="26">
        <v>37.44</v>
      </c>
      <c r="E94" s="26">
        <v>125</v>
      </c>
      <c r="F94" s="260">
        <f t="shared" si="8"/>
        <v>4680</v>
      </c>
      <c r="G94" s="27"/>
      <c r="H94" s="27"/>
      <c r="I94" s="298"/>
      <c r="J94" s="299"/>
      <c r="K94" s="30"/>
      <c r="L94" s="263"/>
      <c r="M94" s="258"/>
      <c r="N94" s="40"/>
    </row>
    <row r="95" spans="1:14" x14ac:dyDescent="0.25">
      <c r="A95" s="259">
        <v>7.13</v>
      </c>
      <c r="B95" s="293" t="s">
        <v>307</v>
      </c>
      <c r="C95" s="25" t="s">
        <v>46</v>
      </c>
      <c r="D95" s="26">
        <v>3</v>
      </c>
      <c r="E95" s="26">
        <v>225</v>
      </c>
      <c r="F95" s="260">
        <f t="shared" si="8"/>
        <v>675</v>
      </c>
      <c r="G95" s="27"/>
      <c r="H95" s="27"/>
      <c r="I95" s="298"/>
      <c r="J95" s="299"/>
      <c r="K95" s="30"/>
      <c r="L95" s="263"/>
      <c r="M95" s="258"/>
      <c r="N95" s="40"/>
    </row>
    <row r="96" spans="1:14" x14ac:dyDescent="0.25">
      <c r="A96" s="259">
        <v>7.14</v>
      </c>
      <c r="B96" s="293" t="s">
        <v>288</v>
      </c>
      <c r="C96" s="25" t="s">
        <v>46</v>
      </c>
      <c r="D96" s="26">
        <v>3</v>
      </c>
      <c r="E96" s="26">
        <v>125</v>
      </c>
      <c r="F96" s="260">
        <f t="shared" si="8"/>
        <v>375</v>
      </c>
      <c r="G96" s="27"/>
      <c r="H96" s="27"/>
      <c r="I96" s="298"/>
      <c r="J96" s="299"/>
      <c r="K96" s="30"/>
      <c r="L96" s="263"/>
      <c r="M96" s="258"/>
      <c r="N96" s="40"/>
    </row>
    <row r="97" spans="1:14" x14ac:dyDescent="0.25">
      <c r="A97" s="259">
        <v>7.15</v>
      </c>
      <c r="B97" s="293" t="s">
        <v>290</v>
      </c>
      <c r="C97" s="25" t="s">
        <v>48</v>
      </c>
      <c r="D97" s="26">
        <v>1</v>
      </c>
      <c r="E97" s="26">
        <v>35000</v>
      </c>
      <c r="F97" s="260">
        <f t="shared" si="8"/>
        <v>35000</v>
      </c>
      <c r="G97" s="27"/>
      <c r="H97" s="27"/>
      <c r="I97" s="298"/>
      <c r="J97" s="299"/>
      <c r="K97" s="30"/>
      <c r="L97" s="263"/>
      <c r="M97" s="258"/>
      <c r="N97" s="40"/>
    </row>
    <row r="98" spans="1:14" x14ac:dyDescent="0.25">
      <c r="A98" s="259">
        <v>7.16</v>
      </c>
      <c r="B98" s="293" t="s">
        <v>269</v>
      </c>
      <c r="C98" s="25" t="s">
        <v>48</v>
      </c>
      <c r="D98" s="26">
        <v>1</v>
      </c>
      <c r="E98" s="26">
        <v>20000</v>
      </c>
      <c r="F98" s="260">
        <f t="shared" si="8"/>
        <v>20000</v>
      </c>
      <c r="G98" s="27"/>
      <c r="H98" s="27"/>
      <c r="I98" s="298"/>
      <c r="J98" s="299"/>
      <c r="K98" s="30"/>
      <c r="L98" s="263"/>
      <c r="M98" s="258"/>
      <c r="N98" s="40"/>
    </row>
    <row r="99" spans="1:14" x14ac:dyDescent="0.25">
      <c r="A99" s="259"/>
      <c r="B99" s="48" t="s">
        <v>308</v>
      </c>
      <c r="C99" s="60"/>
      <c r="D99" s="61"/>
      <c r="E99" s="61"/>
      <c r="F99" s="270">
        <f>SUM(F83:F98)</f>
        <v>152874.5</v>
      </c>
      <c r="G99" s="27"/>
      <c r="H99" s="27"/>
      <c r="I99" s="298"/>
      <c r="J99" s="299"/>
      <c r="K99" s="30"/>
      <c r="L99" s="263"/>
      <c r="M99" s="258"/>
      <c r="N99" s="40"/>
    </row>
    <row r="100" spans="1:14" ht="24" x14ac:dyDescent="0.25">
      <c r="A100" s="300">
        <v>8</v>
      </c>
      <c r="B100" s="48" t="s">
        <v>309</v>
      </c>
      <c r="C100" s="25"/>
      <c r="D100" s="26"/>
      <c r="E100" s="26"/>
      <c r="F100" s="260"/>
      <c r="G100" s="27"/>
      <c r="H100" s="27"/>
      <c r="I100" s="298"/>
      <c r="J100" s="299"/>
      <c r="K100" s="30"/>
      <c r="L100" s="263"/>
      <c r="M100" s="258"/>
      <c r="N100" s="40"/>
    </row>
    <row r="101" spans="1:14" x14ac:dyDescent="0.25">
      <c r="A101" s="259">
        <v>8.01</v>
      </c>
      <c r="B101" s="293" t="s">
        <v>295</v>
      </c>
      <c r="C101" s="25" t="s">
        <v>279</v>
      </c>
      <c r="D101" s="26">
        <v>60</v>
      </c>
      <c r="E101" s="26">
        <v>190</v>
      </c>
      <c r="F101" s="260">
        <f t="shared" si="8"/>
        <v>11400</v>
      </c>
      <c r="G101" s="27"/>
      <c r="H101" s="27"/>
      <c r="I101" s="298"/>
      <c r="J101" s="299"/>
      <c r="K101" s="30"/>
      <c r="L101" s="263"/>
      <c r="M101" s="258"/>
      <c r="N101" s="40"/>
    </row>
    <row r="102" spans="1:14" x14ac:dyDescent="0.25">
      <c r="A102" s="259">
        <v>8.02</v>
      </c>
      <c r="B102" s="293" t="s">
        <v>297</v>
      </c>
      <c r="C102" s="25" t="s">
        <v>46</v>
      </c>
      <c r="D102" s="26">
        <v>0.5</v>
      </c>
      <c r="E102" s="26">
        <v>1600</v>
      </c>
      <c r="F102" s="260">
        <f t="shared" si="8"/>
        <v>800</v>
      </c>
      <c r="G102" s="27"/>
      <c r="H102" s="27"/>
      <c r="I102" s="298"/>
      <c r="J102" s="299"/>
      <c r="K102" s="30"/>
      <c r="L102" s="263"/>
      <c r="M102" s="258"/>
      <c r="N102" s="40"/>
    </row>
    <row r="103" spans="1:14" x14ac:dyDescent="0.25">
      <c r="A103" s="259">
        <v>8.0299999999999994</v>
      </c>
      <c r="B103" s="293" t="s">
        <v>310</v>
      </c>
      <c r="C103" s="25" t="s">
        <v>46</v>
      </c>
      <c r="D103" s="26">
        <v>2</v>
      </c>
      <c r="E103" s="26">
        <v>145</v>
      </c>
      <c r="F103" s="260">
        <f t="shared" si="8"/>
        <v>290</v>
      </c>
      <c r="G103" s="27"/>
      <c r="H103" s="27"/>
      <c r="I103" s="298"/>
      <c r="J103" s="299"/>
      <c r="K103" s="30"/>
      <c r="L103" s="263"/>
      <c r="M103" s="258"/>
      <c r="N103" s="40"/>
    </row>
    <row r="104" spans="1:14" x14ac:dyDescent="0.25">
      <c r="A104" s="259">
        <v>8.0399999999999991</v>
      </c>
      <c r="B104" s="293" t="s">
        <v>298</v>
      </c>
      <c r="C104" s="25" t="s">
        <v>46</v>
      </c>
      <c r="D104" s="26">
        <v>2</v>
      </c>
      <c r="E104" s="26">
        <v>125</v>
      </c>
      <c r="F104" s="260">
        <f t="shared" si="8"/>
        <v>250</v>
      </c>
      <c r="G104" s="27"/>
      <c r="H104" s="27"/>
      <c r="I104" s="298"/>
      <c r="J104" s="299"/>
      <c r="K104" s="30"/>
      <c r="L104" s="263"/>
      <c r="M104" s="258"/>
      <c r="N104" s="40"/>
    </row>
    <row r="105" spans="1:14" x14ac:dyDescent="0.25">
      <c r="A105" s="291">
        <v>8.0500000000000007</v>
      </c>
      <c r="B105" s="293" t="s">
        <v>299</v>
      </c>
      <c r="C105" s="25" t="s">
        <v>46</v>
      </c>
      <c r="D105" s="26">
        <v>2</v>
      </c>
      <c r="E105" s="26">
        <v>70</v>
      </c>
      <c r="F105" s="260">
        <f t="shared" si="8"/>
        <v>140</v>
      </c>
      <c r="G105" s="27"/>
      <c r="H105" s="27"/>
      <c r="I105" s="298"/>
      <c r="J105" s="299"/>
      <c r="K105" s="30"/>
      <c r="L105" s="263"/>
      <c r="M105" s="258"/>
      <c r="N105" s="40"/>
    </row>
    <row r="106" spans="1:14" x14ac:dyDescent="0.25">
      <c r="A106" s="291">
        <v>8.06</v>
      </c>
      <c r="B106" s="293" t="s">
        <v>311</v>
      </c>
      <c r="C106" s="25" t="s">
        <v>46</v>
      </c>
      <c r="D106" s="26">
        <v>0.5</v>
      </c>
      <c r="E106" s="26">
        <v>750</v>
      </c>
      <c r="F106" s="260">
        <f t="shared" si="8"/>
        <v>375</v>
      </c>
      <c r="G106" s="27"/>
      <c r="H106" s="27"/>
      <c r="I106" s="298"/>
      <c r="J106" s="299"/>
      <c r="K106" s="30"/>
      <c r="L106" s="263"/>
      <c r="M106" s="258"/>
      <c r="N106" s="40"/>
    </row>
    <row r="107" spans="1:14" x14ac:dyDescent="0.25">
      <c r="A107" s="291">
        <v>8.07</v>
      </c>
      <c r="B107" s="293" t="s">
        <v>301</v>
      </c>
      <c r="C107" s="25" t="s">
        <v>46</v>
      </c>
      <c r="D107" s="26">
        <v>3</v>
      </c>
      <c r="E107" s="26">
        <v>90</v>
      </c>
      <c r="F107" s="260">
        <f t="shared" si="8"/>
        <v>270</v>
      </c>
      <c r="G107" s="27"/>
      <c r="H107" s="27"/>
      <c r="I107" s="298"/>
      <c r="J107" s="299"/>
      <c r="K107" s="30"/>
      <c r="L107" s="263"/>
      <c r="M107" s="258"/>
      <c r="N107" s="40"/>
    </row>
    <row r="108" spans="1:14" x14ac:dyDescent="0.25">
      <c r="A108" s="291">
        <v>8.08</v>
      </c>
      <c r="B108" s="293" t="s">
        <v>269</v>
      </c>
      <c r="C108" s="25" t="s">
        <v>48</v>
      </c>
      <c r="D108" s="26">
        <v>1</v>
      </c>
      <c r="E108" s="26">
        <v>5000</v>
      </c>
      <c r="F108" s="260">
        <f t="shared" si="8"/>
        <v>5000</v>
      </c>
      <c r="G108" s="27"/>
      <c r="H108" s="27"/>
      <c r="I108" s="298"/>
      <c r="J108" s="299"/>
      <c r="K108" s="30"/>
      <c r="L108" s="263"/>
      <c r="M108" s="258"/>
      <c r="N108" s="40"/>
    </row>
    <row r="109" spans="1:14" x14ac:dyDescent="0.25">
      <c r="A109" s="259"/>
      <c r="B109" s="48" t="s">
        <v>312</v>
      </c>
      <c r="C109" s="60"/>
      <c r="D109" s="61"/>
      <c r="E109" s="61"/>
      <c r="F109" s="270">
        <f>SUM(F101:F108)</f>
        <v>18525</v>
      </c>
      <c r="G109" s="27"/>
      <c r="H109" s="27"/>
      <c r="I109" s="298"/>
      <c r="J109" s="299"/>
      <c r="K109" s="30"/>
      <c r="L109" s="39"/>
      <c r="M109" s="258"/>
      <c r="N109" s="40"/>
    </row>
    <row r="110" spans="1:14" ht="24" x14ac:dyDescent="0.25">
      <c r="A110" s="259">
        <v>9</v>
      </c>
      <c r="B110" s="48" t="s">
        <v>313</v>
      </c>
      <c r="C110" s="25"/>
      <c r="D110" s="26"/>
      <c r="E110" s="26"/>
      <c r="F110" s="260"/>
      <c r="G110" s="27"/>
      <c r="H110" s="27"/>
      <c r="I110" s="298"/>
      <c r="J110" s="299"/>
      <c r="K110" s="30"/>
      <c r="L110" s="39"/>
      <c r="M110" s="258"/>
      <c r="N110" s="40"/>
    </row>
    <row r="111" spans="1:14" x14ac:dyDescent="0.25">
      <c r="A111" s="259">
        <v>9.01</v>
      </c>
      <c r="B111" s="293" t="s">
        <v>314</v>
      </c>
      <c r="C111" s="25" t="s">
        <v>279</v>
      </c>
      <c r="D111" s="26">
        <v>120</v>
      </c>
      <c r="E111" s="26">
        <v>135</v>
      </c>
      <c r="F111" s="260">
        <f t="shared" si="8"/>
        <v>16200</v>
      </c>
      <c r="G111" s="27"/>
      <c r="H111" s="27"/>
      <c r="I111" s="298"/>
      <c r="J111" s="299"/>
      <c r="K111" s="30"/>
      <c r="L111" s="263"/>
      <c r="M111" s="258"/>
      <c r="N111" s="40"/>
    </row>
    <row r="112" spans="1:14" x14ac:dyDescent="0.25">
      <c r="A112" s="259">
        <v>9.02</v>
      </c>
      <c r="B112" s="293" t="s">
        <v>297</v>
      </c>
      <c r="C112" s="25" t="s">
        <v>46</v>
      </c>
      <c r="D112" s="26">
        <v>0.5</v>
      </c>
      <c r="E112" s="26">
        <v>1600</v>
      </c>
      <c r="F112" s="260">
        <f t="shared" si="8"/>
        <v>800</v>
      </c>
      <c r="G112" s="27"/>
      <c r="H112" s="27"/>
      <c r="I112" s="298"/>
      <c r="J112" s="299"/>
      <c r="K112" s="30"/>
      <c r="L112" s="263"/>
      <c r="M112" s="258"/>
      <c r="N112" s="40"/>
    </row>
    <row r="113" spans="1:14" x14ac:dyDescent="0.25">
      <c r="A113" s="259">
        <v>9.0299999999999994</v>
      </c>
      <c r="B113" s="293" t="s">
        <v>315</v>
      </c>
      <c r="C113" s="25" t="s">
        <v>46</v>
      </c>
      <c r="D113" s="26">
        <v>2</v>
      </c>
      <c r="E113" s="26">
        <v>750</v>
      </c>
      <c r="F113" s="260">
        <f t="shared" si="8"/>
        <v>1500</v>
      </c>
      <c r="G113" s="27"/>
      <c r="H113" s="27"/>
      <c r="I113" s="298"/>
      <c r="J113" s="299"/>
      <c r="K113" s="30"/>
      <c r="L113" s="263"/>
      <c r="M113" s="258"/>
      <c r="N113" s="40"/>
    </row>
    <row r="114" spans="1:14" x14ac:dyDescent="0.25">
      <c r="A114" s="259">
        <v>9.0399999999999991</v>
      </c>
      <c r="B114" s="293" t="s">
        <v>298</v>
      </c>
      <c r="C114" s="25" t="s">
        <v>46</v>
      </c>
      <c r="D114" s="26">
        <v>2</v>
      </c>
      <c r="E114" s="26">
        <v>125</v>
      </c>
      <c r="F114" s="260">
        <f t="shared" si="8"/>
        <v>250</v>
      </c>
      <c r="G114" s="27"/>
      <c r="H114" s="27"/>
      <c r="I114" s="298"/>
      <c r="J114" s="299"/>
      <c r="K114" s="30"/>
      <c r="L114" s="263"/>
      <c r="M114" s="258"/>
      <c r="N114" s="40"/>
    </row>
    <row r="115" spans="1:14" x14ac:dyDescent="0.25">
      <c r="A115" s="259">
        <v>9.0500000000000007</v>
      </c>
      <c r="B115" s="293" t="s">
        <v>299</v>
      </c>
      <c r="C115" s="25" t="s">
        <v>46</v>
      </c>
      <c r="D115" s="26">
        <v>2</v>
      </c>
      <c r="E115" s="26">
        <v>70</v>
      </c>
      <c r="F115" s="260">
        <f t="shared" si="8"/>
        <v>140</v>
      </c>
      <c r="G115" s="27"/>
      <c r="H115" s="27"/>
      <c r="I115" s="298"/>
      <c r="J115" s="299"/>
      <c r="K115" s="30"/>
      <c r="L115" s="263"/>
      <c r="M115" s="258"/>
      <c r="N115" s="40"/>
    </row>
    <row r="116" spans="1:14" x14ac:dyDescent="0.25">
      <c r="A116" s="259">
        <v>9.06</v>
      </c>
      <c r="B116" s="293" t="s">
        <v>300</v>
      </c>
      <c r="C116" s="25" t="s">
        <v>46</v>
      </c>
      <c r="D116" s="26">
        <v>0.5</v>
      </c>
      <c r="E116" s="26">
        <v>700</v>
      </c>
      <c r="F116" s="260">
        <f t="shared" si="8"/>
        <v>350</v>
      </c>
      <c r="G116" s="27"/>
      <c r="H116" s="27"/>
      <c r="I116" s="298"/>
      <c r="J116" s="299"/>
      <c r="K116" s="30"/>
      <c r="L116" s="263"/>
      <c r="M116" s="258"/>
      <c r="N116" s="40"/>
    </row>
    <row r="117" spans="1:14" x14ac:dyDescent="0.25">
      <c r="A117" s="259">
        <v>9.07</v>
      </c>
      <c r="B117" s="293" t="s">
        <v>301</v>
      </c>
      <c r="C117" s="25" t="s">
        <v>46</v>
      </c>
      <c r="D117" s="26">
        <v>2</v>
      </c>
      <c r="E117" s="26">
        <v>90</v>
      </c>
      <c r="F117" s="260">
        <f t="shared" si="8"/>
        <v>180</v>
      </c>
      <c r="G117" s="27"/>
      <c r="H117" s="27"/>
      <c r="I117" s="298"/>
      <c r="J117" s="299"/>
      <c r="K117" s="30"/>
      <c r="L117" s="263"/>
      <c r="M117" s="258"/>
      <c r="N117" s="40"/>
    </row>
    <row r="118" spans="1:14" x14ac:dyDescent="0.25">
      <c r="A118" s="259">
        <v>9.08</v>
      </c>
      <c r="B118" s="293" t="s">
        <v>316</v>
      </c>
      <c r="C118" s="25" t="s">
        <v>279</v>
      </c>
      <c r="D118" s="26">
        <v>5</v>
      </c>
      <c r="E118" s="26">
        <v>150</v>
      </c>
      <c r="F118" s="260">
        <f t="shared" si="8"/>
        <v>750</v>
      </c>
      <c r="G118" s="27"/>
      <c r="H118" s="27"/>
      <c r="I118" s="298"/>
      <c r="J118" s="299"/>
      <c r="K118" s="30"/>
      <c r="L118" s="263"/>
      <c r="M118" s="258"/>
      <c r="N118" s="40"/>
    </row>
    <row r="119" spans="1:14" x14ac:dyDescent="0.25">
      <c r="A119" s="259">
        <v>9.09</v>
      </c>
      <c r="B119" s="293" t="s">
        <v>317</v>
      </c>
      <c r="C119" s="25" t="s">
        <v>46</v>
      </c>
      <c r="D119" s="26">
        <v>1</v>
      </c>
      <c r="E119" s="26">
        <v>385</v>
      </c>
      <c r="F119" s="260">
        <f t="shared" si="8"/>
        <v>385</v>
      </c>
      <c r="G119" s="27"/>
      <c r="H119" s="27"/>
      <c r="I119" s="298"/>
      <c r="J119" s="299"/>
      <c r="K119" s="30"/>
      <c r="L119" s="263"/>
      <c r="M119" s="258"/>
      <c r="N119" s="40"/>
    </row>
    <row r="120" spans="1:14" x14ac:dyDescent="0.25">
      <c r="A120" s="259">
        <v>9.1</v>
      </c>
      <c r="B120" s="293" t="s">
        <v>318</v>
      </c>
      <c r="C120" s="25" t="s">
        <v>46</v>
      </c>
      <c r="D120" s="26">
        <v>1</v>
      </c>
      <c r="E120" s="26">
        <v>325</v>
      </c>
      <c r="F120" s="260">
        <f t="shared" si="8"/>
        <v>325</v>
      </c>
      <c r="G120" s="27"/>
      <c r="H120" s="27"/>
      <c r="I120" s="298"/>
      <c r="J120" s="299"/>
      <c r="K120" s="30"/>
      <c r="L120" s="263"/>
      <c r="M120" s="258"/>
      <c r="N120" s="40"/>
    </row>
    <row r="121" spans="1:14" x14ac:dyDescent="0.25">
      <c r="A121" s="259">
        <v>9.11</v>
      </c>
      <c r="B121" s="293" t="s">
        <v>269</v>
      </c>
      <c r="C121" s="25" t="s">
        <v>48</v>
      </c>
      <c r="D121" s="26">
        <v>1</v>
      </c>
      <c r="E121" s="26">
        <v>6000</v>
      </c>
      <c r="F121" s="260">
        <f t="shared" si="8"/>
        <v>6000</v>
      </c>
      <c r="G121" s="27"/>
      <c r="H121" s="27"/>
      <c r="I121" s="298"/>
      <c r="J121" s="299"/>
      <c r="K121" s="30"/>
      <c r="L121" s="263"/>
      <c r="M121" s="258"/>
      <c r="N121" s="40"/>
    </row>
    <row r="122" spans="1:14" x14ac:dyDescent="0.25">
      <c r="A122" s="259"/>
      <c r="B122" s="48" t="s">
        <v>319</v>
      </c>
      <c r="C122" s="60"/>
      <c r="D122" s="61"/>
      <c r="E122" s="61"/>
      <c r="F122" s="270">
        <f>SUM(F111:F121)</f>
        <v>26880</v>
      </c>
      <c r="G122" s="27"/>
      <c r="H122" s="27"/>
      <c r="I122" s="298"/>
      <c r="J122" s="299"/>
      <c r="K122" s="30"/>
      <c r="L122" s="263"/>
      <c r="M122" s="258"/>
      <c r="N122" s="40"/>
    </row>
    <row r="123" spans="1:14" ht="24" x14ac:dyDescent="0.25">
      <c r="A123" s="297">
        <v>10</v>
      </c>
      <c r="B123" s="48" t="s">
        <v>320</v>
      </c>
      <c r="C123" s="25"/>
      <c r="D123" s="26"/>
      <c r="E123" s="26"/>
      <c r="F123" s="260"/>
      <c r="G123" s="27"/>
      <c r="H123" s="27"/>
      <c r="I123" s="298"/>
      <c r="J123" s="299"/>
      <c r="K123" s="30"/>
      <c r="L123" s="263"/>
      <c r="M123" s="258"/>
      <c r="N123" s="40"/>
    </row>
    <row r="124" spans="1:14" ht="24" x14ac:dyDescent="0.25">
      <c r="A124" s="259">
        <v>10.01</v>
      </c>
      <c r="B124" s="293" t="s">
        <v>321</v>
      </c>
      <c r="C124" s="25" t="s">
        <v>30</v>
      </c>
      <c r="D124" s="26">
        <v>399</v>
      </c>
      <c r="E124" s="26">
        <v>1213.101629</v>
      </c>
      <c r="F124" s="301">
        <f>D124*E124</f>
        <v>484027.549971</v>
      </c>
      <c r="G124" s="27"/>
      <c r="H124" s="27"/>
      <c r="I124" s="298"/>
      <c r="J124" s="302"/>
      <c r="K124" s="30"/>
      <c r="L124" s="263"/>
      <c r="M124" s="258"/>
      <c r="N124" s="40"/>
    </row>
    <row r="125" spans="1:14" x14ac:dyDescent="0.25">
      <c r="A125" s="259"/>
      <c r="B125" s="48" t="s">
        <v>322</v>
      </c>
      <c r="C125" s="60"/>
      <c r="D125" s="61"/>
      <c r="E125" s="61"/>
      <c r="F125" s="270">
        <f>F124</f>
        <v>484027.549971</v>
      </c>
      <c r="G125" s="27"/>
      <c r="H125" s="27"/>
      <c r="I125" s="298"/>
      <c r="J125" s="299">
        <v>0</v>
      </c>
      <c r="K125" s="30"/>
      <c r="L125" s="263"/>
      <c r="M125" s="258"/>
      <c r="N125" s="40"/>
    </row>
    <row r="126" spans="1:14" x14ac:dyDescent="0.25">
      <c r="A126" s="297">
        <v>11</v>
      </c>
      <c r="B126" s="48" t="s">
        <v>32</v>
      </c>
      <c r="C126" s="25"/>
      <c r="D126" s="26"/>
      <c r="E126" s="26"/>
      <c r="F126" s="260"/>
      <c r="G126" s="27"/>
      <c r="H126" s="27"/>
      <c r="I126" s="298"/>
      <c r="J126" s="299"/>
      <c r="K126" s="30"/>
      <c r="L126" s="263"/>
      <c r="M126" s="258"/>
      <c r="N126" s="40"/>
    </row>
    <row r="127" spans="1:14" x14ac:dyDescent="0.25">
      <c r="A127" s="259">
        <v>11.01</v>
      </c>
      <c r="B127" s="293" t="s">
        <v>323</v>
      </c>
      <c r="C127" s="25" t="s">
        <v>34</v>
      </c>
      <c r="D127" s="26">
        <v>250.8</v>
      </c>
      <c r="E127" s="26">
        <v>214</v>
      </c>
      <c r="F127" s="260">
        <f t="shared" si="8"/>
        <v>53671.200000000004</v>
      </c>
      <c r="G127" s="27"/>
      <c r="H127" s="27"/>
      <c r="I127" s="298"/>
      <c r="J127" s="299"/>
      <c r="K127" s="30"/>
      <c r="L127" s="263"/>
      <c r="M127" s="258"/>
      <c r="N127" s="40"/>
    </row>
    <row r="128" spans="1:14" x14ac:dyDescent="0.25">
      <c r="A128" s="259">
        <v>11.02</v>
      </c>
      <c r="B128" s="293" t="s">
        <v>324</v>
      </c>
      <c r="C128" s="25" t="s">
        <v>34</v>
      </c>
      <c r="D128" s="26">
        <v>22.8</v>
      </c>
      <c r="E128" s="26">
        <v>950</v>
      </c>
      <c r="F128" s="260">
        <f t="shared" si="8"/>
        <v>21660</v>
      </c>
      <c r="G128" s="27"/>
      <c r="H128" s="27"/>
      <c r="I128" s="298"/>
      <c r="J128" s="299"/>
      <c r="K128" s="30"/>
      <c r="L128" s="263"/>
      <c r="M128" s="258"/>
      <c r="N128" s="40"/>
    </row>
    <row r="129" spans="1:14" ht="24" x14ac:dyDescent="0.25">
      <c r="A129" s="259">
        <v>11.03</v>
      </c>
      <c r="B129" s="293" t="s">
        <v>325</v>
      </c>
      <c r="C129" s="25" t="s">
        <v>34</v>
      </c>
      <c r="D129" s="26">
        <v>86.64</v>
      </c>
      <c r="E129" s="26">
        <v>545</v>
      </c>
      <c r="F129" s="260">
        <f t="shared" si="8"/>
        <v>47218.8</v>
      </c>
      <c r="G129" s="27"/>
      <c r="H129" s="27"/>
      <c r="I129" s="298"/>
      <c r="J129" s="299"/>
      <c r="K129" s="30"/>
      <c r="L129" s="263"/>
      <c r="M129" s="258"/>
      <c r="N129" s="40"/>
    </row>
    <row r="130" spans="1:14" x14ac:dyDescent="0.25">
      <c r="A130" s="259">
        <v>11.04</v>
      </c>
      <c r="B130" s="293" t="s">
        <v>36</v>
      </c>
      <c r="C130" s="25" t="s">
        <v>34</v>
      </c>
      <c r="D130" s="26">
        <v>128.04</v>
      </c>
      <c r="E130" s="26">
        <v>250.00937200000001</v>
      </c>
      <c r="F130" s="260">
        <f t="shared" si="8"/>
        <v>32011.199990879999</v>
      </c>
      <c r="G130" s="27"/>
      <c r="H130" s="27"/>
      <c r="I130" s="298"/>
      <c r="J130" s="299"/>
      <c r="K130" s="30"/>
      <c r="L130" s="263"/>
      <c r="M130" s="258"/>
      <c r="N130" s="40"/>
    </row>
    <row r="131" spans="1:14" ht="24" x14ac:dyDescent="0.25">
      <c r="A131" s="259">
        <v>11.05</v>
      </c>
      <c r="B131" s="293" t="s">
        <v>326</v>
      </c>
      <c r="C131" s="25" t="s">
        <v>34</v>
      </c>
      <c r="D131" s="26">
        <v>136.80000000000001</v>
      </c>
      <c r="E131" s="26">
        <v>750</v>
      </c>
      <c r="F131" s="260">
        <f t="shared" si="8"/>
        <v>102600.00000000001</v>
      </c>
      <c r="G131" s="27"/>
      <c r="H131" s="27"/>
      <c r="I131" s="298"/>
      <c r="J131" s="299"/>
      <c r="K131" s="30"/>
      <c r="L131" s="263"/>
      <c r="M131" s="258"/>
      <c r="N131" s="40"/>
    </row>
    <row r="132" spans="1:14" x14ac:dyDescent="0.25">
      <c r="A132" s="259"/>
      <c r="B132" s="296" t="s">
        <v>39</v>
      </c>
      <c r="C132" s="60"/>
      <c r="D132" s="61"/>
      <c r="E132" s="61"/>
      <c r="F132" s="270">
        <f>SUM(F127:F131)</f>
        <v>257161.19999088004</v>
      </c>
      <c r="G132" s="27"/>
      <c r="H132" s="27"/>
      <c r="I132" s="298"/>
      <c r="J132" s="299"/>
      <c r="K132" s="30"/>
      <c r="L132" s="39"/>
      <c r="M132" s="258"/>
      <c r="N132" s="40"/>
    </row>
    <row r="133" spans="1:14" x14ac:dyDescent="0.25">
      <c r="A133" s="259"/>
      <c r="B133" s="48" t="s">
        <v>327</v>
      </c>
      <c r="C133" s="25"/>
      <c r="D133" s="26"/>
      <c r="E133" s="26"/>
      <c r="F133" s="260"/>
      <c r="G133" s="27"/>
      <c r="H133" s="27"/>
      <c r="I133" s="298"/>
      <c r="J133" s="299"/>
      <c r="K133" s="30"/>
      <c r="L133" s="39"/>
      <c r="M133" s="258"/>
      <c r="N133" s="40"/>
    </row>
    <row r="134" spans="1:14" ht="36" x14ac:dyDescent="0.25">
      <c r="A134" s="297">
        <v>12</v>
      </c>
      <c r="B134" s="48" t="s">
        <v>328</v>
      </c>
      <c r="C134" s="25"/>
      <c r="D134" s="26"/>
      <c r="E134" s="26"/>
      <c r="F134" s="260"/>
      <c r="G134" s="27"/>
      <c r="H134" s="27"/>
      <c r="I134" s="298"/>
      <c r="J134" s="299"/>
      <c r="K134" s="30"/>
      <c r="L134" s="263"/>
      <c r="M134" s="258"/>
      <c r="N134" s="40"/>
    </row>
    <row r="135" spans="1:14" ht="24" x14ac:dyDescent="0.25">
      <c r="A135" s="259">
        <v>12.01</v>
      </c>
      <c r="B135" s="293" t="s">
        <v>329</v>
      </c>
      <c r="C135" s="25" t="s">
        <v>30</v>
      </c>
      <c r="D135" s="26">
        <v>840</v>
      </c>
      <c r="E135" s="26">
        <v>355.65146399999998</v>
      </c>
      <c r="F135" s="260">
        <f t="shared" si="8"/>
        <v>298747.22975999996</v>
      </c>
      <c r="G135" s="27"/>
      <c r="H135" s="27">
        <v>840</v>
      </c>
      <c r="I135" s="36">
        <f>G135+H135</f>
        <v>840</v>
      </c>
      <c r="J135" s="265">
        <f>I135/D135</f>
        <v>1</v>
      </c>
      <c r="K135" s="30"/>
      <c r="L135" s="263">
        <f>H135*E135</f>
        <v>298747.22975999996</v>
      </c>
      <c r="M135" s="258">
        <f t="shared" ref="M135:M136" si="9">K135+L135</f>
        <v>298747.22975999996</v>
      </c>
      <c r="N135" s="40"/>
    </row>
    <row r="136" spans="1:14" x14ac:dyDescent="0.25">
      <c r="A136" s="259"/>
      <c r="B136" s="48" t="s">
        <v>330</v>
      </c>
      <c r="C136" s="60"/>
      <c r="D136" s="61"/>
      <c r="E136" s="61"/>
      <c r="F136" s="270">
        <f>F135</f>
        <v>298747.22975999996</v>
      </c>
      <c r="G136" s="27"/>
      <c r="H136" s="27"/>
      <c r="I136" s="298"/>
      <c r="J136" s="299"/>
      <c r="K136" s="30"/>
      <c r="L136" s="289">
        <f>SUM(L135)</f>
        <v>298747.22975999996</v>
      </c>
      <c r="M136" s="290">
        <f t="shared" si="9"/>
        <v>298747.22975999996</v>
      </c>
      <c r="N136" s="40"/>
    </row>
    <row r="137" spans="1:14" x14ac:dyDescent="0.25">
      <c r="A137" s="297">
        <v>13</v>
      </c>
      <c r="B137" s="48" t="s">
        <v>32</v>
      </c>
      <c r="C137" s="25"/>
      <c r="D137" s="26"/>
      <c r="E137" s="26"/>
      <c r="F137" s="260"/>
      <c r="G137" s="27"/>
      <c r="H137" s="27"/>
      <c r="I137" s="298"/>
      <c r="J137" s="299"/>
      <c r="K137" s="30"/>
      <c r="L137" s="263"/>
      <c r="M137" s="258"/>
      <c r="N137" s="40"/>
    </row>
    <row r="138" spans="1:14" x14ac:dyDescent="0.25">
      <c r="A138" s="259">
        <v>13.01</v>
      </c>
      <c r="B138" s="293" t="s">
        <v>141</v>
      </c>
      <c r="C138" s="25" t="s">
        <v>34</v>
      </c>
      <c r="D138" s="26">
        <v>528</v>
      </c>
      <c r="E138" s="26">
        <v>214</v>
      </c>
      <c r="F138" s="260">
        <f t="shared" si="8"/>
        <v>112992</v>
      </c>
      <c r="G138" s="27"/>
      <c r="H138" s="27"/>
      <c r="I138" s="298"/>
      <c r="J138" s="299"/>
      <c r="K138" s="30"/>
      <c r="L138" s="263"/>
      <c r="M138" s="258"/>
      <c r="N138" s="40"/>
    </row>
    <row r="139" spans="1:14" x14ac:dyDescent="0.25">
      <c r="A139" s="259">
        <v>13.02</v>
      </c>
      <c r="B139" s="293" t="s">
        <v>324</v>
      </c>
      <c r="C139" s="25" t="s">
        <v>34</v>
      </c>
      <c r="D139" s="26">
        <v>48</v>
      </c>
      <c r="E139" s="26">
        <v>950</v>
      </c>
      <c r="F139" s="260">
        <f t="shared" si="8"/>
        <v>45600</v>
      </c>
      <c r="G139" s="27"/>
      <c r="H139" s="27"/>
      <c r="I139" s="298"/>
      <c r="J139" s="299"/>
      <c r="K139" s="30"/>
      <c r="L139" s="263"/>
      <c r="M139" s="258"/>
      <c r="N139" s="40"/>
    </row>
    <row r="140" spans="1:14" ht="24" x14ac:dyDescent="0.25">
      <c r="A140" s="259">
        <v>13.03</v>
      </c>
      <c r="B140" s="293" t="s">
        <v>331</v>
      </c>
      <c r="C140" s="25" t="s">
        <v>34</v>
      </c>
      <c r="D140" s="26">
        <v>182.4</v>
      </c>
      <c r="E140" s="26">
        <v>545</v>
      </c>
      <c r="F140" s="260">
        <f t="shared" si="8"/>
        <v>99408</v>
      </c>
      <c r="G140" s="27"/>
      <c r="H140" s="27"/>
      <c r="I140" s="298"/>
      <c r="J140" s="299"/>
      <c r="K140" s="30"/>
      <c r="L140" s="263"/>
      <c r="M140" s="258"/>
      <c r="N140" s="40"/>
    </row>
    <row r="141" spans="1:14" x14ac:dyDescent="0.25">
      <c r="A141" s="259">
        <v>13.04</v>
      </c>
      <c r="B141" s="293" t="s">
        <v>144</v>
      </c>
      <c r="C141" s="25" t="s">
        <v>34</v>
      </c>
      <c r="D141" s="26">
        <v>269.57</v>
      </c>
      <c r="E141" s="26">
        <v>250</v>
      </c>
      <c r="F141" s="260">
        <f>D141*E141-0.5</f>
        <v>67392</v>
      </c>
      <c r="G141" s="27"/>
      <c r="H141" s="27"/>
      <c r="I141" s="298"/>
      <c r="J141" s="299"/>
      <c r="K141" s="30"/>
      <c r="L141" s="263"/>
      <c r="M141" s="258"/>
      <c r="N141" s="40"/>
    </row>
    <row r="142" spans="1:14" ht="24" x14ac:dyDescent="0.25">
      <c r="A142" s="259">
        <v>13.05</v>
      </c>
      <c r="B142" s="293" t="s">
        <v>332</v>
      </c>
      <c r="C142" s="25" t="s">
        <v>34</v>
      </c>
      <c r="D142" s="26">
        <v>288</v>
      </c>
      <c r="E142" s="26">
        <v>750</v>
      </c>
      <c r="F142" s="260">
        <f t="shared" ref="F142:F158" si="10">D142*E142</f>
        <v>216000</v>
      </c>
      <c r="G142" s="27"/>
      <c r="H142" s="27"/>
      <c r="I142" s="298"/>
      <c r="J142" s="299"/>
      <c r="K142" s="30"/>
      <c r="L142" s="263"/>
      <c r="M142" s="258"/>
      <c r="N142" s="40"/>
    </row>
    <row r="143" spans="1:14" ht="24" x14ac:dyDescent="0.25">
      <c r="A143" s="259"/>
      <c r="B143" s="48" t="s">
        <v>39</v>
      </c>
      <c r="C143" s="60"/>
      <c r="D143" s="61"/>
      <c r="E143" s="61"/>
      <c r="F143" s="270">
        <f>SUM(F138:F142)</f>
        <v>541392</v>
      </c>
      <c r="G143" s="27"/>
      <c r="H143" s="27"/>
      <c r="I143" s="298"/>
      <c r="J143" s="299"/>
      <c r="K143" s="30"/>
      <c r="L143" s="263"/>
      <c r="M143" s="258"/>
      <c r="N143" s="40"/>
    </row>
    <row r="144" spans="1:14" x14ac:dyDescent="0.25">
      <c r="A144" s="297">
        <v>14</v>
      </c>
      <c r="B144" s="48" t="s">
        <v>58</v>
      </c>
      <c r="C144" s="25" t="s">
        <v>46</v>
      </c>
      <c r="D144" s="26">
        <v>300</v>
      </c>
      <c r="E144" s="26">
        <v>2548</v>
      </c>
      <c r="F144" s="260">
        <f t="shared" si="10"/>
        <v>764400</v>
      </c>
      <c r="G144" s="27"/>
      <c r="H144" s="27"/>
      <c r="I144" s="298"/>
      <c r="J144" s="299"/>
      <c r="K144" s="30"/>
      <c r="L144" s="263"/>
      <c r="M144" s="258"/>
      <c r="N144" s="40"/>
    </row>
    <row r="145" spans="1:15" x14ac:dyDescent="0.25">
      <c r="A145" s="259"/>
      <c r="B145" s="48" t="s">
        <v>61</v>
      </c>
      <c r="C145" s="60"/>
      <c r="D145" s="61"/>
      <c r="E145" s="61"/>
      <c r="F145" s="270">
        <f>F144</f>
        <v>764400</v>
      </c>
      <c r="G145" s="27"/>
      <c r="H145" s="27"/>
      <c r="I145" s="298"/>
      <c r="J145" s="299"/>
      <c r="K145" s="30"/>
      <c r="L145" s="263"/>
      <c r="M145" s="258"/>
      <c r="N145" s="40"/>
    </row>
    <row r="146" spans="1:15" x14ac:dyDescent="0.25">
      <c r="A146" s="297">
        <v>15</v>
      </c>
      <c r="B146" s="48" t="s">
        <v>333</v>
      </c>
      <c r="C146" s="25"/>
      <c r="D146" s="26"/>
      <c r="E146" s="26"/>
      <c r="F146" s="260"/>
      <c r="G146" s="27"/>
      <c r="H146" s="27"/>
      <c r="I146" s="298"/>
      <c r="J146" s="299"/>
      <c r="K146" s="30"/>
      <c r="L146" s="263"/>
      <c r="M146" s="258"/>
      <c r="N146" s="40"/>
    </row>
    <row r="147" spans="1:15" x14ac:dyDescent="0.25">
      <c r="A147" s="259">
        <v>15.01</v>
      </c>
      <c r="B147" s="293" t="s">
        <v>334</v>
      </c>
      <c r="C147" s="25" t="s">
        <v>46</v>
      </c>
      <c r="D147" s="26">
        <v>5</v>
      </c>
      <c r="E147" s="26">
        <v>4282</v>
      </c>
      <c r="F147" s="260">
        <f t="shared" si="10"/>
        <v>21410</v>
      </c>
      <c r="G147" s="27"/>
      <c r="H147" s="27"/>
      <c r="I147" s="298"/>
      <c r="J147" s="299"/>
      <c r="K147" s="30"/>
      <c r="L147" s="263"/>
      <c r="M147" s="258"/>
      <c r="N147" s="40"/>
    </row>
    <row r="148" spans="1:15" x14ac:dyDescent="0.25">
      <c r="A148" s="259">
        <v>15.02</v>
      </c>
      <c r="B148" s="293" t="s">
        <v>335</v>
      </c>
      <c r="C148" s="25" t="s">
        <v>46</v>
      </c>
      <c r="D148" s="26">
        <v>5</v>
      </c>
      <c r="E148" s="26">
        <v>900</v>
      </c>
      <c r="F148" s="260">
        <f t="shared" si="10"/>
        <v>4500</v>
      </c>
      <c r="G148" s="27"/>
      <c r="H148" s="27"/>
      <c r="I148" s="298"/>
      <c r="J148" s="299"/>
      <c r="K148" s="30"/>
      <c r="L148" s="263"/>
      <c r="M148" s="258"/>
      <c r="N148" s="40"/>
    </row>
    <row r="149" spans="1:15" x14ac:dyDescent="0.25">
      <c r="A149" s="259"/>
      <c r="B149" s="48" t="s">
        <v>336</v>
      </c>
      <c r="C149" s="60"/>
      <c r="D149" s="61"/>
      <c r="E149" s="61"/>
      <c r="F149" s="270">
        <f>SUM(F147:F148)</f>
        <v>25910</v>
      </c>
      <c r="G149" s="27"/>
      <c r="H149" s="27"/>
      <c r="I149" s="298"/>
      <c r="J149" s="299"/>
      <c r="K149" s="30"/>
      <c r="L149" s="263"/>
      <c r="M149" s="258"/>
      <c r="N149" s="40"/>
    </row>
    <row r="150" spans="1:15" ht="24" x14ac:dyDescent="0.25">
      <c r="A150" s="297">
        <v>16</v>
      </c>
      <c r="B150" s="48" t="s">
        <v>337</v>
      </c>
      <c r="C150" s="25"/>
      <c r="D150" s="26"/>
      <c r="E150" s="26"/>
      <c r="F150" s="260"/>
      <c r="G150" s="27"/>
      <c r="H150" s="27"/>
      <c r="I150" s="298"/>
      <c r="J150" s="299"/>
      <c r="K150" s="30"/>
      <c r="L150" s="263"/>
      <c r="M150" s="258"/>
      <c r="N150" s="40"/>
    </row>
    <row r="151" spans="1:15" x14ac:dyDescent="0.25">
      <c r="A151" s="259">
        <v>16.010000000000002</v>
      </c>
      <c r="B151" s="293" t="s">
        <v>338</v>
      </c>
      <c r="C151" s="25" t="s">
        <v>48</v>
      </c>
      <c r="D151" s="26">
        <v>1</v>
      </c>
      <c r="E151" s="26">
        <v>8500</v>
      </c>
      <c r="F151" s="260">
        <f t="shared" si="10"/>
        <v>8500</v>
      </c>
      <c r="G151" s="27"/>
      <c r="H151" s="27">
        <v>1</v>
      </c>
      <c r="I151" s="36">
        <f>G151+H151</f>
        <v>1</v>
      </c>
      <c r="J151" s="265">
        <f>I151/D151</f>
        <v>1</v>
      </c>
      <c r="K151" s="30"/>
      <c r="L151" s="263">
        <f>H151*E151</f>
        <v>8500</v>
      </c>
      <c r="M151" s="258">
        <f t="shared" ref="M151:M153" si="11">K151+L151</f>
        <v>8500</v>
      </c>
      <c r="N151" s="40"/>
    </row>
    <row r="152" spans="1:15" ht="24" x14ac:dyDescent="0.25">
      <c r="A152" s="259">
        <v>16.02</v>
      </c>
      <c r="B152" s="293" t="s">
        <v>339</v>
      </c>
      <c r="C152" s="25" t="s">
        <v>77</v>
      </c>
      <c r="D152" s="26">
        <v>30</v>
      </c>
      <c r="E152" s="26">
        <v>7600</v>
      </c>
      <c r="F152" s="260">
        <f t="shared" si="10"/>
        <v>228000</v>
      </c>
      <c r="G152" s="27"/>
      <c r="H152" s="27">
        <v>30</v>
      </c>
      <c r="I152" s="36">
        <f>G152+H152</f>
        <v>30</v>
      </c>
      <c r="J152" s="265">
        <f>I152/D152</f>
        <v>1</v>
      </c>
      <c r="K152" s="30"/>
      <c r="L152" s="263">
        <f>H152*E152</f>
        <v>228000</v>
      </c>
      <c r="M152" s="258">
        <f t="shared" si="11"/>
        <v>228000</v>
      </c>
      <c r="N152" s="40"/>
    </row>
    <row r="153" spans="1:15" x14ac:dyDescent="0.25">
      <c r="A153" s="259">
        <v>16.03</v>
      </c>
      <c r="B153" s="293" t="s">
        <v>247</v>
      </c>
      <c r="C153" s="25" t="s">
        <v>77</v>
      </c>
      <c r="D153" s="26">
        <v>235</v>
      </c>
      <c r="E153" s="26">
        <v>552</v>
      </c>
      <c r="F153" s="260">
        <f t="shared" si="10"/>
        <v>129720</v>
      </c>
      <c r="G153" s="27"/>
      <c r="H153" s="27">
        <v>235</v>
      </c>
      <c r="I153" s="36">
        <f>G153+H153</f>
        <v>235</v>
      </c>
      <c r="J153" s="265">
        <f>I153/D153</f>
        <v>1</v>
      </c>
      <c r="K153" s="30"/>
      <c r="L153" s="263">
        <f>H153*E153</f>
        <v>129720</v>
      </c>
      <c r="M153" s="258">
        <f t="shared" si="11"/>
        <v>129720</v>
      </c>
      <c r="N153" s="40"/>
    </row>
    <row r="154" spans="1:15" x14ac:dyDescent="0.25">
      <c r="A154" s="259">
        <v>16.04</v>
      </c>
      <c r="B154" s="293" t="s">
        <v>340</v>
      </c>
      <c r="C154" s="25" t="s">
        <v>46</v>
      </c>
      <c r="D154" s="26">
        <v>1</v>
      </c>
      <c r="E154" s="26">
        <v>17668</v>
      </c>
      <c r="F154" s="260">
        <f t="shared" si="10"/>
        <v>17668</v>
      </c>
      <c r="G154" s="27"/>
      <c r="H154" s="27"/>
      <c r="I154" s="298"/>
      <c r="J154" s="299"/>
      <c r="K154" s="30"/>
      <c r="L154" s="289">
        <f>SUM(L151:L153)</f>
        <v>366220</v>
      </c>
      <c r="M154" s="290">
        <f>SUM(M151:M153)</f>
        <v>366220</v>
      </c>
      <c r="N154" s="40"/>
    </row>
    <row r="155" spans="1:15" x14ac:dyDescent="0.25">
      <c r="A155" s="259">
        <v>16.05</v>
      </c>
      <c r="B155" s="293" t="s">
        <v>341</v>
      </c>
      <c r="C155" s="25" t="s">
        <v>46</v>
      </c>
      <c r="D155" s="26">
        <v>1</v>
      </c>
      <c r="E155" s="26">
        <v>19650</v>
      </c>
      <c r="F155" s="260">
        <f t="shared" si="10"/>
        <v>19650</v>
      </c>
      <c r="G155" s="27"/>
      <c r="H155" s="27"/>
      <c r="I155" s="298"/>
      <c r="J155" s="299"/>
      <c r="K155" s="30"/>
      <c r="L155" s="263"/>
      <c r="M155" s="258"/>
      <c r="N155" s="40"/>
    </row>
    <row r="156" spans="1:15" ht="24" x14ac:dyDescent="0.25">
      <c r="A156" s="259"/>
      <c r="B156" s="48" t="s">
        <v>342</v>
      </c>
      <c r="C156" s="60"/>
      <c r="D156" s="61"/>
      <c r="E156" s="61"/>
      <c r="F156" s="270">
        <f>SUM(F151:F155)</f>
        <v>403538</v>
      </c>
      <c r="G156" s="27"/>
      <c r="H156" s="27"/>
      <c r="I156" s="298"/>
      <c r="J156" s="299"/>
      <c r="K156" s="30"/>
      <c r="L156" s="263"/>
      <c r="M156" s="258"/>
      <c r="N156" s="40"/>
    </row>
    <row r="157" spans="1:15" ht="24" x14ac:dyDescent="0.25">
      <c r="A157" s="297">
        <v>17</v>
      </c>
      <c r="B157" s="48" t="s">
        <v>343</v>
      </c>
      <c r="C157" s="25"/>
      <c r="D157" s="26"/>
      <c r="E157" s="26"/>
      <c r="F157" s="260"/>
      <c r="G157" s="27"/>
      <c r="H157" s="27"/>
      <c r="I157" s="298"/>
      <c r="J157" s="299"/>
      <c r="K157" s="30"/>
      <c r="L157" s="263"/>
      <c r="M157" s="258"/>
      <c r="N157" s="40"/>
    </row>
    <row r="158" spans="1:15" ht="24" x14ac:dyDescent="0.25">
      <c r="A158" s="259">
        <v>17.010000000000002</v>
      </c>
      <c r="B158" s="293" t="s">
        <v>344</v>
      </c>
      <c r="C158" s="25" t="s">
        <v>48</v>
      </c>
      <c r="D158" s="26">
        <v>1</v>
      </c>
      <c r="E158" s="26">
        <v>2960000</v>
      </c>
      <c r="F158" s="260">
        <f t="shared" si="10"/>
        <v>2960000</v>
      </c>
      <c r="G158" s="27"/>
      <c r="H158" s="264">
        <v>0.7</v>
      </c>
      <c r="I158" s="36">
        <f>G158+H158</f>
        <v>0.7</v>
      </c>
      <c r="J158" s="265">
        <f>I158/D158</f>
        <v>0.7</v>
      </c>
      <c r="K158" s="30"/>
      <c r="L158" s="263">
        <f>H158*E158</f>
        <v>2071999.9999999998</v>
      </c>
      <c r="M158" s="258">
        <f t="shared" ref="M158:M159" si="12">K158+L158</f>
        <v>2071999.9999999998</v>
      </c>
      <c r="N158" s="40"/>
      <c r="O158" s="64"/>
    </row>
    <row r="159" spans="1:15" ht="24" x14ac:dyDescent="0.25">
      <c r="A159" s="259"/>
      <c r="B159" s="48" t="s">
        <v>345</v>
      </c>
      <c r="C159" s="60"/>
      <c r="D159" s="61"/>
      <c r="E159" s="61"/>
      <c r="F159" s="303">
        <f>F158</f>
        <v>2960000</v>
      </c>
      <c r="G159" s="27"/>
      <c r="H159" s="264"/>
      <c r="I159" s="36"/>
      <c r="J159" s="265"/>
      <c r="K159" s="30"/>
      <c r="L159" s="289">
        <f>SUM(L158)</f>
        <v>2071999.9999999998</v>
      </c>
      <c r="M159" s="290">
        <f t="shared" si="12"/>
        <v>2071999.9999999998</v>
      </c>
      <c r="N159" s="40"/>
    </row>
    <row r="160" spans="1:15" x14ac:dyDescent="0.25">
      <c r="A160" s="259"/>
      <c r="B160" s="48" t="s">
        <v>346</v>
      </c>
      <c r="C160" s="25"/>
      <c r="D160" s="26"/>
      <c r="E160" s="26"/>
      <c r="F160" s="35">
        <f>F159+F156+F149+F145+F143+F136+F132+F125+F122+F109+F99+F80+F59+F42+F24+F16+F27</f>
        <v>11865338.77122188</v>
      </c>
      <c r="G160" s="27"/>
      <c r="H160" s="27"/>
      <c r="I160" s="298"/>
      <c r="J160" s="299"/>
      <c r="K160" s="30"/>
      <c r="L160" s="39"/>
      <c r="M160" s="258"/>
      <c r="N160" s="40"/>
    </row>
    <row r="161" spans="1:27" x14ac:dyDescent="0.25">
      <c r="N161" s="40"/>
    </row>
    <row r="162" spans="1:27" x14ac:dyDescent="0.25">
      <c r="N162" s="40"/>
    </row>
    <row r="163" spans="1:27" x14ac:dyDescent="0.25">
      <c r="A163" s="335" t="s">
        <v>63</v>
      </c>
      <c r="B163" s="335"/>
      <c r="C163" s="335"/>
      <c r="D163" s="335"/>
      <c r="E163" s="335"/>
      <c r="F163" s="335"/>
      <c r="G163" s="335"/>
      <c r="H163" s="335"/>
      <c r="I163" s="335"/>
      <c r="J163" s="335"/>
      <c r="K163" s="335"/>
      <c r="L163" s="335"/>
      <c r="M163" s="335"/>
      <c r="N163" s="304"/>
      <c r="O163" s="305"/>
      <c r="P163" s="12"/>
      <c r="Q163" s="306"/>
      <c r="R163" s="306"/>
      <c r="S163" s="307"/>
      <c r="T163" s="306"/>
      <c r="U163" s="306"/>
      <c r="V163" s="308"/>
      <c r="W163" s="309"/>
      <c r="X163" s="12"/>
      <c r="Y163" s="307"/>
      <c r="Z163" s="306"/>
      <c r="AA163" s="40"/>
    </row>
    <row r="164" spans="1:27" x14ac:dyDescent="0.25">
      <c r="A164" s="328" t="s">
        <v>220</v>
      </c>
      <c r="B164" s="328"/>
      <c r="C164" s="328"/>
      <c r="D164" s="328"/>
      <c r="E164" s="328"/>
      <c r="F164" s="328"/>
      <c r="G164" s="329" t="s">
        <v>16</v>
      </c>
      <c r="H164" s="329"/>
      <c r="I164" s="329"/>
      <c r="J164" s="329"/>
      <c r="K164" s="330" t="s">
        <v>17</v>
      </c>
      <c r="L164" s="330"/>
      <c r="M164" s="330"/>
      <c r="N164" s="304"/>
      <c r="O164" s="305"/>
      <c r="P164" s="12"/>
      <c r="Q164" s="306"/>
      <c r="R164" s="306"/>
      <c r="S164" s="307"/>
      <c r="T164" s="306"/>
      <c r="U164" s="306"/>
      <c r="V164" s="308"/>
      <c r="W164" s="309"/>
      <c r="X164" s="12"/>
      <c r="Y164" s="307"/>
      <c r="Z164" s="306"/>
      <c r="AA164" s="40"/>
    </row>
    <row r="165" spans="1:27" x14ac:dyDescent="0.25">
      <c r="A165" s="13" t="s">
        <v>18</v>
      </c>
      <c r="B165" s="14" t="s">
        <v>19</v>
      </c>
      <c r="C165" s="14" t="s">
        <v>20</v>
      </c>
      <c r="D165" s="14" t="s">
        <v>66</v>
      </c>
      <c r="E165" s="15" t="s">
        <v>22</v>
      </c>
      <c r="F165" s="15" t="s">
        <v>23</v>
      </c>
      <c r="G165" s="16" t="s">
        <v>24</v>
      </c>
      <c r="H165" s="16" t="s">
        <v>25</v>
      </c>
      <c r="I165" s="198" t="s">
        <v>26</v>
      </c>
      <c r="J165" s="18" t="s">
        <v>27</v>
      </c>
      <c r="K165" s="19" t="s">
        <v>24</v>
      </c>
      <c r="L165" s="20" t="s">
        <v>25</v>
      </c>
      <c r="M165" s="20" t="s">
        <v>26</v>
      </c>
      <c r="N165" s="40"/>
    </row>
    <row r="166" spans="1:27" ht="24" x14ac:dyDescent="0.25">
      <c r="A166" s="33">
        <v>1</v>
      </c>
      <c r="B166" s="48" t="s">
        <v>337</v>
      </c>
      <c r="C166" s="25"/>
      <c r="D166" s="26"/>
      <c r="E166" s="26"/>
      <c r="F166" s="35"/>
      <c r="G166" s="27"/>
      <c r="H166" s="27"/>
      <c r="I166" s="36"/>
      <c r="J166" s="37"/>
      <c r="K166" s="30"/>
      <c r="L166" s="39"/>
      <c r="M166" s="31"/>
      <c r="N166" s="40"/>
    </row>
    <row r="167" spans="1:27" x14ac:dyDescent="0.25">
      <c r="A167" s="33">
        <v>1.01</v>
      </c>
      <c r="B167" s="54" t="s">
        <v>76</v>
      </c>
      <c r="C167" s="25" t="s">
        <v>77</v>
      </c>
      <c r="D167" s="26">
        <v>235</v>
      </c>
      <c r="E167" s="26">
        <v>301.77999999999997</v>
      </c>
      <c r="F167" s="35">
        <f t="shared" ref="F167:F171" si="13">D167*E167</f>
        <v>70918.299999999988</v>
      </c>
      <c r="G167" s="27"/>
      <c r="H167" s="27">
        <v>235</v>
      </c>
      <c r="I167" s="36">
        <f>G167+H167</f>
        <v>235</v>
      </c>
      <c r="J167" s="265">
        <f>I167/D167</f>
        <v>1</v>
      </c>
      <c r="K167" s="30"/>
      <c r="L167" s="39">
        <f>H167*E167</f>
        <v>70918.299999999988</v>
      </c>
      <c r="M167" s="31">
        <f t="shared" ref="M167:M172" si="14">K167+L167</f>
        <v>70918.299999999988</v>
      </c>
      <c r="N167" s="40"/>
    </row>
    <row r="168" spans="1:27" x14ac:dyDescent="0.25">
      <c r="A168" s="33">
        <v>1.02</v>
      </c>
      <c r="B168" s="293" t="s">
        <v>347</v>
      </c>
      <c r="C168" s="25" t="s">
        <v>46</v>
      </c>
      <c r="D168" s="26">
        <v>1</v>
      </c>
      <c r="E168" s="26">
        <v>155000</v>
      </c>
      <c r="F168" s="35">
        <f t="shared" si="13"/>
        <v>155000</v>
      </c>
      <c r="G168" s="27"/>
      <c r="H168" s="27">
        <v>1</v>
      </c>
      <c r="I168" s="36">
        <f>G168+H168</f>
        <v>1</v>
      </c>
      <c r="J168" s="265">
        <f>I168/D168</f>
        <v>1</v>
      </c>
      <c r="K168" s="30"/>
      <c r="L168" s="39">
        <f>H168*E168</f>
        <v>155000</v>
      </c>
      <c r="M168" s="31">
        <f t="shared" si="14"/>
        <v>155000</v>
      </c>
      <c r="N168" s="40"/>
    </row>
    <row r="169" spans="1:27" x14ac:dyDescent="0.25">
      <c r="A169" s="33">
        <v>1.03</v>
      </c>
      <c r="B169" s="293" t="s">
        <v>348</v>
      </c>
      <c r="C169" s="25" t="s">
        <v>46</v>
      </c>
      <c r="D169" s="26">
        <v>4</v>
      </c>
      <c r="E169" s="26">
        <v>4800</v>
      </c>
      <c r="F169" s="35">
        <f t="shared" si="13"/>
        <v>19200</v>
      </c>
      <c r="G169" s="27"/>
      <c r="H169" s="27">
        <v>4</v>
      </c>
      <c r="I169" s="36">
        <f>G169+H169</f>
        <v>4</v>
      </c>
      <c r="J169" s="265">
        <f>I169/D169</f>
        <v>1</v>
      </c>
      <c r="K169" s="30"/>
      <c r="L169" s="39">
        <f>H169*E169</f>
        <v>19200</v>
      </c>
      <c r="M169" s="31">
        <f t="shared" si="14"/>
        <v>19200</v>
      </c>
      <c r="N169" s="40"/>
    </row>
    <row r="170" spans="1:27" ht="24" x14ac:dyDescent="0.25">
      <c r="A170" s="33">
        <v>1.04</v>
      </c>
      <c r="B170" s="293" t="s">
        <v>349</v>
      </c>
      <c r="C170" s="310" t="s">
        <v>46</v>
      </c>
      <c r="D170" s="211">
        <v>1</v>
      </c>
      <c r="E170" s="211">
        <v>35500</v>
      </c>
      <c r="F170" s="213">
        <f t="shared" si="13"/>
        <v>35500</v>
      </c>
      <c r="G170" s="27"/>
      <c r="H170" s="27">
        <v>1</v>
      </c>
      <c r="I170" s="36">
        <f>G170+H170</f>
        <v>1</v>
      </c>
      <c r="J170" s="265">
        <f>I170/D170</f>
        <v>1</v>
      </c>
      <c r="K170" s="30"/>
      <c r="L170" s="39">
        <f>H170*E170</f>
        <v>35500</v>
      </c>
      <c r="M170" s="31">
        <f t="shared" si="14"/>
        <v>35500</v>
      </c>
      <c r="N170" s="40"/>
    </row>
    <row r="171" spans="1:27" ht="24" x14ac:dyDescent="0.25">
      <c r="A171" s="33">
        <v>1.05</v>
      </c>
      <c r="B171" s="293" t="s">
        <v>350</v>
      </c>
      <c r="C171" s="310" t="s">
        <v>46</v>
      </c>
      <c r="D171" s="211">
        <v>1</v>
      </c>
      <c r="E171" s="211">
        <v>37500</v>
      </c>
      <c r="F171" s="213">
        <f t="shared" si="13"/>
        <v>37500</v>
      </c>
      <c r="G171" s="27"/>
      <c r="H171" s="27">
        <v>1</v>
      </c>
      <c r="I171" s="36">
        <f>G171+H171</f>
        <v>1</v>
      </c>
      <c r="J171" s="265">
        <f>I171/D171</f>
        <v>1</v>
      </c>
      <c r="K171" s="30"/>
      <c r="L171" s="39">
        <f>H171*E171</f>
        <v>37500</v>
      </c>
      <c r="M171" s="31">
        <f t="shared" si="14"/>
        <v>37500</v>
      </c>
      <c r="N171" s="40"/>
    </row>
    <row r="172" spans="1:27" ht="24" x14ac:dyDescent="0.25">
      <c r="A172" s="33"/>
      <c r="B172" s="48" t="s">
        <v>342</v>
      </c>
      <c r="C172" s="25"/>
      <c r="D172" s="26"/>
      <c r="E172" s="26"/>
      <c r="F172" s="303">
        <f>SUM(F167:F171)</f>
        <v>318118.3</v>
      </c>
      <c r="G172" s="27"/>
      <c r="H172" s="27"/>
      <c r="I172" s="36"/>
      <c r="J172" s="265"/>
      <c r="K172" s="30"/>
      <c r="L172" s="199">
        <f>SUM(L167:L171)</f>
        <v>318118.3</v>
      </c>
      <c r="M172" s="202">
        <f t="shared" si="14"/>
        <v>318118.3</v>
      </c>
      <c r="N172" s="40"/>
    </row>
    <row r="173" spans="1:27" ht="24" x14ac:dyDescent="0.25">
      <c r="A173" s="33">
        <v>2</v>
      </c>
      <c r="B173" s="48" t="s">
        <v>351</v>
      </c>
      <c r="C173" s="25"/>
      <c r="D173" s="26"/>
      <c r="E173" s="26"/>
      <c r="F173" s="35"/>
      <c r="G173" s="27"/>
      <c r="H173" s="27"/>
      <c r="I173" s="36"/>
      <c r="J173" s="37"/>
      <c r="K173" s="30"/>
      <c r="L173" s="39"/>
      <c r="M173" s="31"/>
      <c r="N173" s="40"/>
    </row>
    <row r="174" spans="1:27" ht="36" x14ac:dyDescent="0.25">
      <c r="A174" s="33">
        <v>2.0099999999999998</v>
      </c>
      <c r="B174" s="293" t="s">
        <v>352</v>
      </c>
      <c r="C174" s="310" t="s">
        <v>353</v>
      </c>
      <c r="D174" s="211">
        <v>12</v>
      </c>
      <c r="E174" s="211">
        <v>2200</v>
      </c>
      <c r="F174" s="213">
        <f t="shared" ref="F174" si="15">D174*E174</f>
        <v>26400</v>
      </c>
      <c r="G174" s="27"/>
      <c r="H174" s="311">
        <v>12</v>
      </c>
      <c r="I174" s="214">
        <f>G174+H174</f>
        <v>12</v>
      </c>
      <c r="J174" s="312">
        <f>I174/D174</f>
        <v>1</v>
      </c>
      <c r="K174" s="30"/>
      <c r="L174" s="217">
        <f>H174*E174</f>
        <v>26400</v>
      </c>
      <c r="M174" s="218">
        <f t="shared" ref="M174:M175" si="16">K174+L174</f>
        <v>26400</v>
      </c>
      <c r="N174" s="40"/>
    </row>
    <row r="175" spans="1:27" ht="36" x14ac:dyDescent="0.25">
      <c r="A175" s="33"/>
      <c r="B175" s="48" t="s">
        <v>354</v>
      </c>
      <c r="C175" s="25"/>
      <c r="D175" s="26"/>
      <c r="E175" s="26"/>
      <c r="F175" s="35"/>
      <c r="G175" s="27"/>
      <c r="H175" s="27"/>
      <c r="I175" s="36"/>
      <c r="J175" s="37"/>
      <c r="K175" s="30"/>
      <c r="L175" s="313">
        <f>SUM(L174)</f>
        <v>26400</v>
      </c>
      <c r="M175" s="314">
        <f t="shared" si="16"/>
        <v>26400</v>
      </c>
      <c r="N175" s="40"/>
    </row>
    <row r="176" spans="1:27" x14ac:dyDescent="0.25">
      <c r="A176" s="33">
        <v>3</v>
      </c>
      <c r="B176" s="48" t="s">
        <v>327</v>
      </c>
      <c r="C176" s="25"/>
      <c r="D176" s="26"/>
      <c r="E176" s="26"/>
      <c r="F176" s="35"/>
      <c r="G176" s="27"/>
      <c r="H176" s="27"/>
      <c r="I176" s="36"/>
      <c r="J176" s="37"/>
      <c r="K176" s="30"/>
      <c r="L176" s="39"/>
      <c r="M176" s="31"/>
      <c r="N176" s="40"/>
    </row>
    <row r="177" spans="1:14" x14ac:dyDescent="0.25">
      <c r="A177" s="33">
        <v>3.01</v>
      </c>
      <c r="B177" s="293" t="s">
        <v>355</v>
      </c>
      <c r="C177" s="25" t="s">
        <v>30</v>
      </c>
      <c r="D177" s="211">
        <v>1980</v>
      </c>
      <c r="E177" s="211">
        <v>85</v>
      </c>
      <c r="F177" s="213">
        <f t="shared" ref="F177:F179" si="17">D177*E177</f>
        <v>168300</v>
      </c>
      <c r="G177" s="27"/>
      <c r="H177" s="27">
        <v>1680</v>
      </c>
      <c r="I177" s="36">
        <f>G177+H177</f>
        <v>1680</v>
      </c>
      <c r="J177" s="265">
        <f>I177/D177</f>
        <v>0.84848484848484851</v>
      </c>
      <c r="K177" s="30"/>
      <c r="L177" s="39">
        <f>H177*E177</f>
        <v>142800</v>
      </c>
      <c r="M177" s="31">
        <f t="shared" ref="M177:M180" si="18">K177+L177</f>
        <v>142800</v>
      </c>
      <c r="N177" s="40"/>
    </row>
    <row r="178" spans="1:14" ht="24" x14ac:dyDescent="0.25">
      <c r="A178" s="33">
        <v>3.02</v>
      </c>
      <c r="B178" s="293" t="s">
        <v>356</v>
      </c>
      <c r="C178" s="310" t="s">
        <v>46</v>
      </c>
      <c r="D178" s="211">
        <v>6</v>
      </c>
      <c r="E178" s="210">
        <v>9252.0400000000009</v>
      </c>
      <c r="F178" s="213">
        <f t="shared" si="17"/>
        <v>55512.240000000005</v>
      </c>
      <c r="G178" s="27"/>
      <c r="H178" s="27">
        <v>6</v>
      </c>
      <c r="I178" s="36">
        <f>G178+H178</f>
        <v>6</v>
      </c>
      <c r="J178" s="265">
        <f>I178/D178</f>
        <v>1</v>
      </c>
      <c r="K178" s="30"/>
      <c r="L178" s="39">
        <f>H178*E178</f>
        <v>55512.240000000005</v>
      </c>
      <c r="M178" s="31">
        <f t="shared" si="18"/>
        <v>55512.240000000005</v>
      </c>
      <c r="N178" s="40"/>
    </row>
    <row r="179" spans="1:14" ht="24.75" x14ac:dyDescent="0.25">
      <c r="A179" s="33">
        <v>3.03</v>
      </c>
      <c r="B179" s="34" t="s">
        <v>357</v>
      </c>
      <c r="C179" s="310" t="s">
        <v>46</v>
      </c>
      <c r="D179" s="211">
        <v>5</v>
      </c>
      <c r="E179" s="210">
        <v>6707.3</v>
      </c>
      <c r="F179" s="213">
        <f t="shared" si="17"/>
        <v>33536.5</v>
      </c>
      <c r="G179" s="27"/>
      <c r="H179" s="27">
        <v>5</v>
      </c>
      <c r="I179" s="36">
        <f>G179+H179</f>
        <v>5</v>
      </c>
      <c r="J179" s="265">
        <f>I179/D179</f>
        <v>1</v>
      </c>
      <c r="K179" s="30"/>
      <c r="L179" s="39">
        <f>H179*E179</f>
        <v>33536.5</v>
      </c>
      <c r="M179" s="31">
        <f t="shared" si="18"/>
        <v>33536.5</v>
      </c>
      <c r="N179" s="40"/>
    </row>
    <row r="180" spans="1:14" x14ac:dyDescent="0.25">
      <c r="A180" s="33"/>
      <c r="B180" s="48" t="s">
        <v>330</v>
      </c>
      <c r="C180" s="25"/>
      <c r="D180" s="26"/>
      <c r="E180" s="26"/>
      <c r="F180" s="35"/>
      <c r="G180" s="27"/>
      <c r="H180" s="27"/>
      <c r="I180" s="36"/>
      <c r="J180" s="37"/>
      <c r="K180" s="30"/>
      <c r="L180" s="199">
        <f>SUM(L177:L179)</f>
        <v>231848.74</v>
      </c>
      <c r="M180" s="202">
        <f t="shared" si="18"/>
        <v>231848.74</v>
      </c>
      <c r="N180" s="40"/>
    </row>
    <row r="181" spans="1:14" ht="36" x14ac:dyDescent="0.25">
      <c r="A181" s="33">
        <v>4</v>
      </c>
      <c r="B181" s="48" t="s">
        <v>358</v>
      </c>
      <c r="C181" s="25"/>
      <c r="D181" s="26"/>
      <c r="E181" s="26"/>
      <c r="F181" s="35"/>
      <c r="G181" s="27"/>
      <c r="H181" s="27"/>
      <c r="I181" s="36"/>
      <c r="J181" s="37"/>
      <c r="K181" s="30"/>
      <c r="L181" s="39"/>
      <c r="M181" s="31"/>
      <c r="N181" s="40"/>
    </row>
    <row r="182" spans="1:14" ht="36" x14ac:dyDescent="0.25">
      <c r="A182" s="33">
        <v>4.01</v>
      </c>
      <c r="B182" s="293" t="s">
        <v>359</v>
      </c>
      <c r="C182" s="310" t="s">
        <v>30</v>
      </c>
      <c r="D182" s="211">
        <v>260</v>
      </c>
      <c r="E182" s="211">
        <v>628.13</v>
      </c>
      <c r="F182" s="213">
        <f>D182*E182</f>
        <v>163313.79999999999</v>
      </c>
      <c r="G182" s="27"/>
      <c r="H182" s="27"/>
      <c r="I182" s="36"/>
      <c r="J182" s="37"/>
      <c r="K182" s="30"/>
      <c r="L182" s="39"/>
      <c r="M182" s="31"/>
      <c r="N182" s="40"/>
    </row>
    <row r="183" spans="1:14" ht="36" x14ac:dyDescent="0.25">
      <c r="A183" s="33">
        <v>4.0199999999999996</v>
      </c>
      <c r="B183" s="293" t="s">
        <v>360</v>
      </c>
      <c r="C183" s="310" t="s">
        <v>30</v>
      </c>
      <c r="D183" s="211">
        <v>255</v>
      </c>
      <c r="E183" s="211">
        <v>628.13</v>
      </c>
      <c r="F183" s="213">
        <f>D183*E183</f>
        <v>160173.15</v>
      </c>
      <c r="G183" s="27"/>
      <c r="H183" s="27"/>
      <c r="I183" s="36"/>
      <c r="J183" s="37"/>
      <c r="K183" s="30"/>
      <c r="L183" s="39"/>
      <c r="M183" s="31"/>
      <c r="N183" s="40"/>
    </row>
    <row r="184" spans="1:14" x14ac:dyDescent="0.25">
      <c r="A184" s="33">
        <v>5</v>
      </c>
      <c r="B184" s="48" t="s">
        <v>361</v>
      </c>
      <c r="C184" s="25"/>
      <c r="D184" s="26"/>
      <c r="E184" s="26"/>
      <c r="F184" s="35"/>
      <c r="G184" s="27"/>
      <c r="H184" s="27"/>
      <c r="I184" s="36"/>
      <c r="J184" s="37"/>
      <c r="K184" s="30"/>
      <c r="L184" s="39"/>
      <c r="M184" s="31"/>
      <c r="N184" s="40"/>
    </row>
    <row r="185" spans="1:14" x14ac:dyDescent="0.25">
      <c r="A185" s="33">
        <v>5.01</v>
      </c>
      <c r="B185" s="293" t="s">
        <v>362</v>
      </c>
      <c r="C185" s="25" t="s">
        <v>77</v>
      </c>
      <c r="D185" s="26">
        <v>1140.8</v>
      </c>
      <c r="E185" s="26">
        <v>750</v>
      </c>
      <c r="F185" s="213">
        <f>D185*E185</f>
        <v>855600</v>
      </c>
      <c r="G185" s="27"/>
      <c r="H185" s="27"/>
      <c r="I185" s="36"/>
      <c r="J185" s="37"/>
      <c r="K185" s="30"/>
      <c r="L185" s="39"/>
      <c r="M185" s="31"/>
      <c r="N185" s="40"/>
    </row>
    <row r="186" spans="1:14" x14ac:dyDescent="0.25">
      <c r="A186" s="33">
        <v>5.0199999999999996</v>
      </c>
      <c r="B186" s="293" t="s">
        <v>363</v>
      </c>
      <c r="C186" s="25" t="s">
        <v>364</v>
      </c>
      <c r="D186" s="26">
        <v>1140.8</v>
      </c>
      <c r="E186" s="26">
        <v>110</v>
      </c>
      <c r="F186" s="213">
        <f>D186*E186</f>
        <v>125488</v>
      </c>
      <c r="G186" s="27"/>
      <c r="H186" s="27"/>
      <c r="I186" s="36"/>
      <c r="J186" s="37"/>
      <c r="K186" s="30"/>
      <c r="L186" s="39"/>
      <c r="M186" s="31"/>
      <c r="N186" s="40"/>
    </row>
    <row r="187" spans="1:14" x14ac:dyDescent="0.25">
      <c r="A187" s="33"/>
      <c r="B187" s="41" t="s">
        <v>365</v>
      </c>
      <c r="C187" s="25"/>
      <c r="D187" s="25"/>
      <c r="E187" s="25"/>
      <c r="F187" s="303">
        <f>SUM(F185:F186)</f>
        <v>981088</v>
      </c>
      <c r="G187" s="27"/>
      <c r="H187" s="27"/>
      <c r="I187" s="27"/>
      <c r="J187" s="27"/>
      <c r="K187" s="30"/>
      <c r="L187" s="73"/>
      <c r="M187" s="315"/>
      <c r="N187" s="40"/>
    </row>
    <row r="188" spans="1:14" x14ac:dyDescent="0.25">
      <c r="B188" s="316" t="s">
        <v>366</v>
      </c>
      <c r="L188" s="87">
        <f>L159+L154+L136+L27+L24+L16</f>
        <v>3566806.0997600001</v>
      </c>
      <c r="M188" s="87">
        <f t="shared" ref="M188:M190" si="19">K188+L188</f>
        <v>3566806.0997600001</v>
      </c>
      <c r="N188" s="40"/>
    </row>
    <row r="189" spans="1:14" x14ac:dyDescent="0.25">
      <c r="B189" s="316" t="s">
        <v>101</v>
      </c>
      <c r="L189" s="87">
        <f>L180+L175+L172</f>
        <v>576367.04</v>
      </c>
      <c r="M189" s="87">
        <f t="shared" si="19"/>
        <v>576367.04</v>
      </c>
      <c r="N189" s="40"/>
    </row>
    <row r="190" spans="1:14" x14ac:dyDescent="0.25">
      <c r="B190" s="316" t="s">
        <v>346</v>
      </c>
      <c r="L190" s="87">
        <f>SUM(L188:L189)</f>
        <v>4143173.1397600002</v>
      </c>
      <c r="M190" s="87">
        <f t="shared" si="19"/>
        <v>4143173.1397600002</v>
      </c>
      <c r="N190" s="40"/>
    </row>
    <row r="191" spans="1:14" x14ac:dyDescent="0.25">
      <c r="B191" s="316"/>
      <c r="L191" s="87"/>
      <c r="M191" s="87"/>
      <c r="N191" s="40"/>
    </row>
    <row r="192" spans="1:14" x14ac:dyDescent="0.25">
      <c r="B192" s="316"/>
      <c r="L192" s="87"/>
      <c r="M192" s="87"/>
      <c r="N192" s="40"/>
    </row>
    <row r="193" spans="2:14" x14ac:dyDescent="0.25">
      <c r="B193" s="316"/>
      <c r="L193" s="87"/>
      <c r="M193" s="87"/>
      <c r="N193" s="40"/>
    </row>
    <row r="194" spans="2:14" x14ac:dyDescent="0.25">
      <c r="B194" s="316"/>
      <c r="L194" s="87"/>
      <c r="M194" s="87"/>
      <c r="N194" s="40"/>
    </row>
    <row r="195" spans="2:14" x14ac:dyDescent="0.25">
      <c r="B195" s="316"/>
      <c r="L195" s="87"/>
      <c r="M195" s="87"/>
      <c r="N195" s="40"/>
    </row>
    <row r="196" spans="2:14" x14ac:dyDescent="0.25">
      <c r="B196" s="316"/>
      <c r="L196" s="87"/>
      <c r="M196" s="87"/>
      <c r="N196" s="40"/>
    </row>
    <row r="197" spans="2:14" x14ac:dyDescent="0.25">
      <c r="B197" s="316"/>
      <c r="L197" s="87"/>
      <c r="M197" s="87"/>
      <c r="N197" s="40"/>
    </row>
    <row r="198" spans="2:14" x14ac:dyDescent="0.25">
      <c r="B198" s="316"/>
      <c r="L198" s="87"/>
      <c r="M198" s="87"/>
      <c r="N198" s="40"/>
    </row>
    <row r="199" spans="2:14" x14ac:dyDescent="0.25">
      <c r="B199" s="316"/>
      <c r="L199" s="87"/>
      <c r="M199" s="87"/>
      <c r="N199" s="40"/>
    </row>
    <row r="200" spans="2:14" x14ac:dyDescent="0.25">
      <c r="B200" s="316"/>
      <c r="L200" s="87"/>
      <c r="M200" s="87"/>
      <c r="N200" s="40"/>
    </row>
    <row r="201" spans="2:14" x14ac:dyDescent="0.25">
      <c r="B201" s="316"/>
      <c r="L201" s="87"/>
      <c r="M201" s="87"/>
      <c r="N201" s="40"/>
    </row>
    <row r="202" spans="2:14" x14ac:dyDescent="0.25">
      <c r="B202" s="316"/>
      <c r="L202" s="87"/>
      <c r="M202" s="87"/>
      <c r="N202" s="40"/>
    </row>
    <row r="203" spans="2:14" x14ac:dyDescent="0.25">
      <c r="B203" s="316"/>
      <c r="L203" s="87"/>
      <c r="M203" s="87"/>
      <c r="N203" s="40"/>
    </row>
    <row r="204" spans="2:14" x14ac:dyDescent="0.25">
      <c r="B204" s="316"/>
      <c r="L204" s="87"/>
      <c r="M204" s="87"/>
      <c r="N204" s="40"/>
    </row>
    <row r="205" spans="2:14" x14ac:dyDescent="0.25">
      <c r="B205" s="316"/>
      <c r="L205" s="87"/>
      <c r="M205" s="87"/>
      <c r="N205" s="40"/>
    </row>
    <row r="206" spans="2:14" x14ac:dyDescent="0.25">
      <c r="B206" s="316"/>
      <c r="L206" s="87"/>
      <c r="M206" s="87"/>
      <c r="N206" s="40"/>
    </row>
    <row r="207" spans="2:14" x14ac:dyDescent="0.25">
      <c r="B207" s="316"/>
      <c r="L207" s="87"/>
      <c r="M207" s="87"/>
      <c r="N207" s="40"/>
    </row>
    <row r="208" spans="2:14" x14ac:dyDescent="0.25">
      <c r="B208" s="316"/>
      <c r="L208" s="87"/>
      <c r="M208" s="87"/>
      <c r="N208" s="40"/>
    </row>
    <row r="209" spans="2:15" x14ac:dyDescent="0.25">
      <c r="B209" s="316"/>
      <c r="L209" s="87"/>
      <c r="M209" s="87"/>
      <c r="N209" s="40"/>
    </row>
    <row r="210" spans="2:15" x14ac:dyDescent="0.25">
      <c r="B210" s="316"/>
      <c r="L210" s="87"/>
      <c r="M210" s="87"/>
      <c r="N210" s="40"/>
    </row>
    <row r="211" spans="2:15" x14ac:dyDescent="0.25">
      <c r="B211" s="316"/>
      <c r="L211" s="87"/>
      <c r="M211" s="87"/>
      <c r="N211" s="40"/>
    </row>
    <row r="212" spans="2:15" x14ac:dyDescent="0.25">
      <c r="B212" s="316"/>
      <c r="L212" s="87"/>
      <c r="M212" s="87"/>
      <c r="N212" s="40"/>
    </row>
    <row r="213" spans="2:15" x14ac:dyDescent="0.25">
      <c r="E213" s="358" t="s">
        <v>0</v>
      </c>
      <c r="F213" s="358"/>
      <c r="G213" s="358"/>
      <c r="H213" s="358"/>
      <c r="I213" s="358"/>
      <c r="J213" s="358"/>
      <c r="N213" s="3"/>
    </row>
    <row r="214" spans="2:15" x14ac:dyDescent="0.25">
      <c r="C214" s="2"/>
      <c r="D214" s="2"/>
      <c r="E214" s="2"/>
      <c r="F214" s="2"/>
      <c r="G214" s="2" t="s">
        <v>1</v>
      </c>
      <c r="H214" s="2"/>
      <c r="I214" s="2"/>
      <c r="J214" s="2"/>
      <c r="K214" s="2"/>
      <c r="L214" s="2"/>
      <c r="M214" s="2"/>
      <c r="N214" s="3"/>
    </row>
    <row r="215" spans="2:15" x14ac:dyDescent="0.25">
      <c r="B215" s="2"/>
      <c r="C215" s="2"/>
      <c r="D215" s="2"/>
      <c r="E215" s="2"/>
      <c r="G215" s="2"/>
      <c r="H215" s="2"/>
      <c r="I215" s="2"/>
      <c r="J215" s="2"/>
      <c r="K215" s="2"/>
      <c r="L215" s="2"/>
      <c r="M215" s="12" t="s">
        <v>367</v>
      </c>
      <c r="N215" s="3"/>
    </row>
    <row r="216" spans="2:15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179"/>
    </row>
    <row r="217" spans="2:15" x14ac:dyDescent="0.25">
      <c r="B217" s="3"/>
      <c r="C217" s="4" t="s">
        <v>2</v>
      </c>
      <c r="D217" s="9" t="s">
        <v>216</v>
      </c>
      <c r="E217" s="9"/>
      <c r="F217" s="9"/>
      <c r="G217" s="9"/>
      <c r="H217" s="245"/>
      <c r="I217" s="3"/>
      <c r="J217" s="3"/>
      <c r="K217" s="3"/>
      <c r="L217" s="4" t="s">
        <v>4</v>
      </c>
      <c r="M217" s="5">
        <v>16206557.119999999</v>
      </c>
      <c r="N217" s="179"/>
    </row>
    <row r="218" spans="2:15" x14ac:dyDescent="0.25">
      <c r="B218" s="3"/>
      <c r="C218" s="4" t="s">
        <v>5</v>
      </c>
      <c r="D218" s="8">
        <v>1</v>
      </c>
      <c r="E218" s="3"/>
      <c r="F218" s="9"/>
      <c r="G218" s="9"/>
      <c r="H218" s="9"/>
      <c r="I218" s="3"/>
      <c r="J218" s="3"/>
      <c r="K218" s="3"/>
      <c r="L218" s="4" t="s">
        <v>6</v>
      </c>
      <c r="M218" s="5">
        <v>3241311.42</v>
      </c>
      <c r="N218" s="179"/>
      <c r="O218" s="89"/>
    </row>
    <row r="219" spans="2:15" x14ac:dyDescent="0.25">
      <c r="B219" s="3"/>
      <c r="C219" s="4" t="s">
        <v>7</v>
      </c>
      <c r="D219" s="9" t="s">
        <v>217</v>
      </c>
      <c r="E219" s="9"/>
      <c r="F219" s="9"/>
      <c r="G219" s="9"/>
      <c r="H219" s="10"/>
      <c r="I219" s="3"/>
      <c r="J219" s="3"/>
      <c r="K219" s="3"/>
      <c r="L219" s="4" t="s">
        <v>10</v>
      </c>
      <c r="M219" s="11" t="s">
        <v>218</v>
      </c>
      <c r="N219" s="179"/>
    </row>
    <row r="220" spans="2:15" x14ac:dyDescent="0.25">
      <c r="B220" s="3"/>
      <c r="C220" s="4" t="s">
        <v>12</v>
      </c>
      <c r="D220" s="9" t="s">
        <v>219</v>
      </c>
      <c r="E220" s="9"/>
      <c r="F220" s="9"/>
      <c r="G220" s="9"/>
      <c r="H220" s="9"/>
      <c r="I220" s="3"/>
      <c r="J220" s="3"/>
      <c r="K220" s="3"/>
      <c r="L220" s="3"/>
      <c r="M220" s="3"/>
      <c r="N220" s="179"/>
    </row>
    <row r="221" spans="2:15" x14ac:dyDescent="0.25">
      <c r="B221" s="3"/>
      <c r="C221" s="4"/>
      <c r="D221" s="9"/>
      <c r="E221" s="9"/>
      <c r="F221" s="1" t="s">
        <v>66</v>
      </c>
      <c r="G221" s="9"/>
      <c r="H221" s="331" t="s">
        <v>24</v>
      </c>
      <c r="I221" s="331"/>
      <c r="J221" s="331" t="s">
        <v>25</v>
      </c>
      <c r="K221" s="331"/>
      <c r="L221" s="331" t="s">
        <v>26</v>
      </c>
      <c r="M221" s="331"/>
      <c r="N221" s="317"/>
    </row>
    <row r="222" spans="2:15" x14ac:dyDescent="0.25">
      <c r="B222" s="3"/>
      <c r="C222" s="8" t="s">
        <v>107</v>
      </c>
      <c r="D222" s="9"/>
      <c r="E222" s="9"/>
      <c r="F222" s="162">
        <f>F160</f>
        <v>11865338.77122188</v>
      </c>
      <c r="G222" s="88"/>
      <c r="H222" s="360"/>
      <c r="I222" s="360"/>
      <c r="J222" s="344">
        <f>L190</f>
        <v>4143173.1397600002</v>
      </c>
      <c r="K222" s="344"/>
      <c r="L222" s="343">
        <f>H222+J222</f>
        <v>4143173.1397600002</v>
      </c>
      <c r="M222" s="343"/>
      <c r="N222" s="318"/>
    </row>
    <row r="223" spans="2:15" x14ac:dyDescent="0.25">
      <c r="B223" s="3"/>
      <c r="C223" s="4"/>
      <c r="D223" s="9"/>
      <c r="E223" s="9"/>
      <c r="F223" s="9"/>
      <c r="G223" s="9"/>
      <c r="H223" s="9"/>
      <c r="I223" s="3"/>
      <c r="J223" s="341"/>
      <c r="K223" s="341"/>
      <c r="L223" s="3"/>
      <c r="N223" s="319"/>
    </row>
    <row r="224" spans="2:15" x14ac:dyDescent="0.25">
      <c r="B224" s="3"/>
      <c r="C224" s="4"/>
      <c r="D224" s="9"/>
      <c r="E224" s="9"/>
      <c r="F224" s="9"/>
      <c r="G224" s="9"/>
      <c r="H224" s="9"/>
      <c r="I224" s="3"/>
      <c r="J224" s="341"/>
      <c r="K224" s="341"/>
      <c r="L224" s="3"/>
      <c r="N224" s="3"/>
    </row>
    <row r="225" spans="2:14" x14ac:dyDescent="0.25">
      <c r="B225" s="3"/>
      <c r="C225" s="8" t="s">
        <v>108</v>
      </c>
      <c r="D225" s="9"/>
      <c r="E225" s="9"/>
      <c r="F225" s="9"/>
      <c r="G225" s="9"/>
      <c r="H225" s="9"/>
      <c r="I225" s="3"/>
      <c r="J225" s="341"/>
      <c r="K225" s="341"/>
      <c r="L225" s="3"/>
      <c r="N225" s="3"/>
    </row>
    <row r="226" spans="2:14" x14ac:dyDescent="0.25">
      <c r="B226" s="3"/>
      <c r="C226" s="8"/>
      <c r="D226" s="9"/>
      <c r="E226" s="9"/>
      <c r="F226" s="9"/>
      <c r="G226" s="9"/>
      <c r="H226" s="9"/>
      <c r="I226" s="3"/>
      <c r="J226" s="341"/>
      <c r="K226" s="341"/>
      <c r="L226" s="3"/>
      <c r="N226" s="3"/>
    </row>
    <row r="227" spans="2:14" x14ac:dyDescent="0.25">
      <c r="B227" s="3"/>
      <c r="C227" s="8" t="s">
        <v>109</v>
      </c>
      <c r="D227" s="9"/>
      <c r="E227" s="9"/>
      <c r="F227" s="9"/>
      <c r="G227" s="9"/>
      <c r="H227" s="9"/>
      <c r="I227" s="3"/>
      <c r="J227" s="341"/>
      <c r="K227" s="341"/>
      <c r="L227" s="3"/>
      <c r="N227" s="320"/>
    </row>
    <row r="228" spans="2:14" x14ac:dyDescent="0.25">
      <c r="B228" s="239"/>
      <c r="C228" s="9" t="s">
        <v>110</v>
      </c>
      <c r="D228" s="166"/>
      <c r="E228" s="169">
        <v>3.5000000000000003E-2</v>
      </c>
      <c r="F228" s="179">
        <f>E228*F222</f>
        <v>415286.85699276585</v>
      </c>
      <c r="G228" s="179"/>
      <c r="H228" s="359"/>
      <c r="I228" s="359"/>
      <c r="J228" s="344">
        <f>E228*J222</f>
        <v>145011.05989160002</v>
      </c>
      <c r="K228" s="344"/>
      <c r="L228" s="344">
        <f>E228*L222</f>
        <v>145011.05989160002</v>
      </c>
      <c r="M228" s="344"/>
      <c r="N228" s="320"/>
    </row>
    <row r="229" spans="2:14" x14ac:dyDescent="0.25">
      <c r="B229" s="239"/>
      <c r="C229" s="9" t="s">
        <v>111</v>
      </c>
      <c r="D229" s="166"/>
      <c r="E229" s="171">
        <v>0.1</v>
      </c>
      <c r="F229" s="179">
        <f>E229*F222</f>
        <v>1186533.877122188</v>
      </c>
      <c r="G229" s="179"/>
      <c r="H229" s="359"/>
      <c r="I229" s="359"/>
      <c r="J229" s="344">
        <f>E229*J222</f>
        <v>414317.31397600006</v>
      </c>
      <c r="K229" s="344"/>
      <c r="L229" s="344">
        <f>E229*L222</f>
        <v>414317.31397600006</v>
      </c>
      <c r="M229" s="344"/>
      <c r="N229" s="320"/>
    </row>
    <row r="230" spans="2:14" x14ac:dyDescent="0.25">
      <c r="B230" s="239"/>
      <c r="C230" s="9" t="s">
        <v>112</v>
      </c>
      <c r="D230" s="166"/>
      <c r="E230" s="171">
        <v>0.18</v>
      </c>
      <c r="F230" s="179">
        <f>E230*F229</f>
        <v>213576.09788199383</v>
      </c>
      <c r="G230" s="179"/>
      <c r="H230" s="359"/>
      <c r="I230" s="359"/>
      <c r="J230" s="344">
        <f>E230*J229</f>
        <v>74577.116515680013</v>
      </c>
      <c r="K230" s="344"/>
      <c r="L230" s="344">
        <f>E230*L229</f>
        <v>74577.116515680013</v>
      </c>
      <c r="M230" s="344"/>
      <c r="N230" s="321"/>
    </row>
    <row r="231" spans="2:14" x14ac:dyDescent="0.25">
      <c r="B231" s="239"/>
      <c r="C231" s="9" t="s">
        <v>113</v>
      </c>
      <c r="D231" s="166"/>
      <c r="E231" s="171">
        <v>0.03</v>
      </c>
      <c r="F231" s="179">
        <f>E231*F222</f>
        <v>355960.1631366564</v>
      </c>
      <c r="G231" s="179"/>
      <c r="H231" s="359"/>
      <c r="I231" s="359"/>
      <c r="J231" s="344">
        <f>E231*J222</f>
        <v>124295.1941928</v>
      </c>
      <c r="K231" s="344"/>
      <c r="L231" s="344">
        <f>E231*L222</f>
        <v>124295.1941928</v>
      </c>
      <c r="M231" s="344"/>
      <c r="N231" s="196"/>
    </row>
    <row r="232" spans="2:14" x14ac:dyDescent="0.25">
      <c r="B232" s="239"/>
      <c r="C232" s="9" t="s">
        <v>114</v>
      </c>
      <c r="D232" s="171"/>
      <c r="E232" s="189">
        <v>0.02</v>
      </c>
      <c r="F232" s="179">
        <f>E232*F222</f>
        <v>237306.7754244376</v>
      </c>
      <c r="G232" s="179"/>
      <c r="H232" s="359"/>
      <c r="I232" s="359"/>
      <c r="J232" s="343">
        <f>E232*J222</f>
        <v>82863.462795200001</v>
      </c>
      <c r="K232" s="343"/>
      <c r="L232" s="344">
        <f>E232*L222</f>
        <v>82863.462795200001</v>
      </c>
      <c r="M232" s="344"/>
      <c r="N232" s="196"/>
    </row>
    <row r="233" spans="2:14" x14ac:dyDescent="0.25">
      <c r="B233" s="239"/>
      <c r="C233" s="9" t="s">
        <v>115</v>
      </c>
      <c r="D233" s="166"/>
      <c r="E233" s="171">
        <v>0.01</v>
      </c>
      <c r="F233" s="179">
        <f>E233*F222</f>
        <v>118653.3877122188</v>
      </c>
      <c r="G233" s="179"/>
      <c r="H233" s="359"/>
      <c r="I233" s="359"/>
      <c r="J233" s="343">
        <f>E233*J222</f>
        <v>41431.7313976</v>
      </c>
      <c r="K233" s="343"/>
      <c r="L233" s="344">
        <f>E233*L222</f>
        <v>41431.7313976</v>
      </c>
      <c r="M233" s="344"/>
      <c r="N233" s="196"/>
    </row>
    <row r="234" spans="2:14" x14ac:dyDescent="0.25">
      <c r="B234" s="239"/>
      <c r="C234" s="9" t="s">
        <v>116</v>
      </c>
      <c r="D234" s="166"/>
      <c r="E234" s="240">
        <v>1E-3</v>
      </c>
      <c r="F234" s="322">
        <f>E234*F222</f>
        <v>11865.338771221881</v>
      </c>
      <c r="G234" s="322"/>
      <c r="H234" s="361"/>
      <c r="I234" s="361"/>
      <c r="J234" s="362">
        <f>E234*J222</f>
        <v>4143.1731397600006</v>
      </c>
      <c r="K234" s="362"/>
      <c r="L234" s="363">
        <f>E234*L222</f>
        <v>4143.1731397600006</v>
      </c>
      <c r="M234" s="363"/>
      <c r="N234" s="182"/>
    </row>
    <row r="235" spans="2:14" x14ac:dyDescent="0.25">
      <c r="B235" s="239"/>
      <c r="C235" s="178" t="s">
        <v>368</v>
      </c>
      <c r="D235" s="174"/>
      <c r="E235" s="174">
        <f>E228+E229+E230+E231+E232+E233+E234</f>
        <v>0.376</v>
      </c>
      <c r="F235" s="318">
        <f>F228+F229+F230+F231+F232+F233+F234</f>
        <v>2539182.497041482</v>
      </c>
      <c r="G235" s="318"/>
      <c r="H235" s="364"/>
      <c r="I235" s="364"/>
      <c r="J235" s="365">
        <f>J228+J229+J230+J231+J232+J233+J234</f>
        <v>886639.05190864007</v>
      </c>
      <c r="K235" s="365"/>
      <c r="L235" s="366">
        <f>L228+L229+L230+L231+L232+L233+L234</f>
        <v>886639.05190864007</v>
      </c>
      <c r="M235" s="366"/>
      <c r="N235" s="1"/>
    </row>
    <row r="236" spans="2:14" x14ac:dyDescent="0.25">
      <c r="B236" s="239"/>
      <c r="C236" s="9"/>
      <c r="D236" s="171"/>
      <c r="E236" s="1"/>
      <c r="F236" s="323"/>
      <c r="G236" s="323"/>
      <c r="H236" s="239"/>
      <c r="I236" s="324"/>
      <c r="J236" s="325"/>
      <c r="L236" s="319"/>
      <c r="N236" s="1"/>
    </row>
    <row r="237" spans="2:14" x14ac:dyDescent="0.25">
      <c r="B237" s="239"/>
      <c r="C237" s="8" t="s">
        <v>369</v>
      </c>
      <c r="D237" s="183"/>
      <c r="E237" s="184"/>
      <c r="F237" s="318">
        <f>F222+F235</f>
        <v>14404521.268263362</v>
      </c>
      <c r="G237" s="318"/>
      <c r="H237" s="364"/>
      <c r="I237" s="364"/>
      <c r="J237" s="365">
        <f>J222+J235</f>
        <v>5029812.1916686399</v>
      </c>
      <c r="K237" s="365"/>
      <c r="L237" s="366">
        <f>L222+L235</f>
        <v>5029812.1916686399</v>
      </c>
      <c r="M237" s="366"/>
      <c r="N237" s="12"/>
    </row>
    <row r="238" spans="2:14" x14ac:dyDescent="0.25">
      <c r="B238" s="239"/>
      <c r="C238" s="8"/>
      <c r="D238" s="183"/>
      <c r="G238" s="319"/>
      <c r="H238" s="319"/>
      <c r="I238" s="324"/>
      <c r="J238" s="239"/>
      <c r="L238" s="186"/>
      <c r="M238" s="319"/>
      <c r="N238" s="182"/>
    </row>
    <row r="239" spans="2:14" x14ac:dyDescent="0.25">
      <c r="B239" s="3"/>
      <c r="C239" s="340" t="s">
        <v>370</v>
      </c>
      <c r="D239" s="340"/>
      <c r="E239" s="171">
        <v>0.05</v>
      </c>
      <c r="F239" s="181">
        <f>E239*F222</f>
        <v>593266.93856109399</v>
      </c>
      <c r="G239" s="3"/>
      <c r="H239" s="3"/>
      <c r="I239" s="3"/>
      <c r="J239" s="3"/>
      <c r="L239" s="3"/>
      <c r="M239" s="3"/>
      <c r="N239" s="1"/>
    </row>
    <row r="240" spans="2:14" x14ac:dyDescent="0.25">
      <c r="B240" s="3"/>
      <c r="C240" s="340" t="s">
        <v>371</v>
      </c>
      <c r="D240" s="340"/>
      <c r="E240" s="184" t="s">
        <v>48</v>
      </c>
      <c r="F240" s="181">
        <v>78000</v>
      </c>
      <c r="G240" s="3"/>
      <c r="H240" s="3"/>
      <c r="I240" s="3"/>
      <c r="J240" s="3"/>
      <c r="L240" s="3"/>
      <c r="M240" s="3"/>
    </row>
    <row r="241" spans="2:15" x14ac:dyDescent="0.25">
      <c r="B241" s="3"/>
      <c r="C241" s="340" t="s">
        <v>372</v>
      </c>
      <c r="D241" s="340"/>
      <c r="E241" s="184" t="s">
        <v>48</v>
      </c>
      <c r="F241" s="181">
        <v>180000</v>
      </c>
      <c r="G241" s="3"/>
      <c r="H241" s="3"/>
      <c r="I241" s="3"/>
      <c r="J241" s="3"/>
      <c r="L241" s="3"/>
      <c r="M241" s="3"/>
    </row>
    <row r="242" spans="2:15" x14ac:dyDescent="0.25">
      <c r="B242" s="3"/>
      <c r="C242" s="8" t="s">
        <v>373</v>
      </c>
      <c r="D242" s="183"/>
      <c r="E242" s="184" t="s">
        <v>48</v>
      </c>
      <c r="F242" s="181">
        <v>357502.44</v>
      </c>
      <c r="G242" s="3"/>
      <c r="H242" s="367"/>
      <c r="I242" s="367"/>
      <c r="L242" s="367"/>
      <c r="M242" s="367"/>
    </row>
    <row r="243" spans="2:15" x14ac:dyDescent="0.25">
      <c r="B243" s="3"/>
      <c r="C243" s="8" t="s">
        <v>374</v>
      </c>
      <c r="D243" s="183"/>
      <c r="E243" s="171">
        <v>0.05</v>
      </c>
      <c r="F243" s="181">
        <f>E243*F222</f>
        <v>593266.93856109399</v>
      </c>
      <c r="G243" s="3"/>
      <c r="H243" s="367"/>
      <c r="I243" s="367"/>
      <c r="L243" s="367"/>
      <c r="M243" s="367"/>
    </row>
    <row r="244" spans="2:15" x14ac:dyDescent="0.25">
      <c r="B244" s="3"/>
      <c r="C244" s="8" t="s">
        <v>93</v>
      </c>
      <c r="D244" s="183"/>
      <c r="E244" s="12"/>
      <c r="F244" s="181">
        <f>SUM(F239:F243)</f>
        <v>1802036.3171221879</v>
      </c>
      <c r="G244" s="12"/>
      <c r="H244" s="367"/>
      <c r="I244" s="367"/>
      <c r="L244" s="367"/>
      <c r="M244" s="367"/>
    </row>
    <row r="245" spans="2:15" x14ac:dyDescent="0.25">
      <c r="B245" s="3"/>
      <c r="C245" s="8"/>
      <c r="D245" s="183"/>
      <c r="E245" s="12"/>
      <c r="F245" s="181"/>
      <c r="G245" s="12"/>
      <c r="H245" s="320"/>
      <c r="L245" s="367"/>
      <c r="M245" s="367"/>
    </row>
    <row r="246" spans="2:15" x14ac:dyDescent="0.25">
      <c r="B246" s="3"/>
      <c r="C246" s="8" t="s">
        <v>375</v>
      </c>
      <c r="D246" s="186"/>
      <c r="E246" s="12"/>
      <c r="F246" s="180">
        <f>F244+F237</f>
        <v>16206557.58538555</v>
      </c>
      <c r="G246" s="12"/>
      <c r="H246" s="368"/>
      <c r="I246" s="368"/>
      <c r="L246" s="369"/>
      <c r="M246" s="369"/>
    </row>
    <row r="247" spans="2:15" x14ac:dyDescent="0.25">
      <c r="B247" s="3"/>
      <c r="C247" s="188" t="s">
        <v>122</v>
      </c>
      <c r="D247" s="3"/>
      <c r="E247" s="3"/>
      <c r="F247" s="3"/>
      <c r="G247" s="12"/>
      <c r="H247" s="324"/>
      <c r="L247" s="196"/>
      <c r="O247" s="89"/>
    </row>
    <row r="248" spans="2:15" x14ac:dyDescent="0.25">
      <c r="B248" s="3"/>
      <c r="C248" s="188"/>
      <c r="D248" s="3"/>
      <c r="E248" s="3"/>
      <c r="F248" s="3"/>
      <c r="G248" s="12"/>
      <c r="H248" s="324"/>
      <c r="L248" s="196"/>
    </row>
    <row r="249" spans="2:15" x14ac:dyDescent="0.25">
      <c r="B249" s="3"/>
      <c r="C249" s="9" t="s">
        <v>115</v>
      </c>
      <c r="D249" s="3"/>
      <c r="E249" s="171">
        <v>0.01</v>
      </c>
      <c r="F249" s="3"/>
      <c r="G249" s="12"/>
      <c r="H249" s="370"/>
      <c r="I249" s="370"/>
      <c r="J249" s="359">
        <f>J233</f>
        <v>41431.7313976</v>
      </c>
      <c r="K249" s="359"/>
      <c r="L249" s="371">
        <f>H249+J249</f>
        <v>41431.7313976</v>
      </c>
      <c r="M249" s="371"/>
    </row>
    <row r="250" spans="2:15" x14ac:dyDescent="0.25">
      <c r="B250" s="3"/>
      <c r="C250" s="8" t="s">
        <v>116</v>
      </c>
      <c r="D250" s="3"/>
      <c r="E250" s="166">
        <v>1E-3</v>
      </c>
      <c r="F250" s="3"/>
      <c r="G250" s="12"/>
      <c r="H250" s="12"/>
      <c r="I250" s="324"/>
      <c r="J250" s="367">
        <f>J234</f>
        <v>4143.1731397600006</v>
      </c>
      <c r="K250" s="367"/>
      <c r="L250" s="367">
        <f>H250+J250</f>
        <v>4143.1731397600006</v>
      </c>
      <c r="M250" s="331"/>
    </row>
    <row r="251" spans="2:15" x14ac:dyDescent="0.25">
      <c r="B251" s="1"/>
      <c r="C251" s="8" t="s">
        <v>123</v>
      </c>
      <c r="D251" s="12"/>
      <c r="E251" s="189">
        <v>0.2</v>
      </c>
      <c r="F251" s="12"/>
      <c r="J251" s="367">
        <f>J237*E251</f>
        <v>1005962.438333728</v>
      </c>
      <c r="K251" s="367"/>
      <c r="L251" s="372">
        <f>H251+J251</f>
        <v>1005962.438333728</v>
      </c>
      <c r="M251" s="372"/>
    </row>
    <row r="252" spans="2:15" x14ac:dyDescent="0.25">
      <c r="B252" s="1"/>
      <c r="C252" s="8" t="s">
        <v>376</v>
      </c>
      <c r="D252" s="12"/>
      <c r="E252" s="12"/>
      <c r="F252" s="12"/>
      <c r="J252" s="367">
        <f>SUM(J249:K251)</f>
        <v>1051537.3428710881</v>
      </c>
      <c r="K252" s="367"/>
      <c r="L252" s="371">
        <f>H252+J252</f>
        <v>1051537.3428710881</v>
      </c>
      <c r="M252" s="373"/>
    </row>
    <row r="253" spans="2:15" x14ac:dyDescent="0.25">
      <c r="B253" s="1"/>
      <c r="E253" s="12"/>
      <c r="F253" s="12"/>
      <c r="J253" s="368"/>
      <c r="K253" s="368"/>
      <c r="L253" s="375"/>
      <c r="M253" s="375"/>
    </row>
    <row r="254" spans="2:15" x14ac:dyDescent="0.25">
      <c r="B254" s="1"/>
      <c r="C254" s="12"/>
      <c r="D254" s="12"/>
      <c r="E254" s="12"/>
      <c r="F254" s="12"/>
      <c r="J254" s="375"/>
      <c r="K254" s="375"/>
      <c r="L254" s="375"/>
      <c r="M254" s="375"/>
    </row>
    <row r="255" spans="2:15" x14ac:dyDescent="0.25">
      <c r="B255" s="1"/>
      <c r="C255" s="12"/>
      <c r="D255" s="12"/>
      <c r="E255" s="12"/>
      <c r="F255" s="12"/>
      <c r="J255" s="368"/>
      <c r="K255" s="368"/>
      <c r="L255" s="375"/>
      <c r="M255" s="375"/>
    </row>
    <row r="256" spans="2:15" x14ac:dyDescent="0.25">
      <c r="C256" s="8" t="s">
        <v>377</v>
      </c>
      <c r="D256" s="12"/>
      <c r="E256" s="12"/>
      <c r="F256" s="12"/>
      <c r="J256" s="374">
        <f>J237-J252</f>
        <v>3978274.8487975518</v>
      </c>
      <c r="K256" s="374"/>
      <c r="L256" s="349">
        <f>L237-L252</f>
        <v>3978274.8487975518</v>
      </c>
      <c r="M256" s="349"/>
    </row>
    <row r="257" spans="3:13" x14ac:dyDescent="0.25">
      <c r="C257" s="8"/>
      <c r="D257" s="12"/>
      <c r="E257" s="1"/>
      <c r="F257" s="1"/>
    </row>
    <row r="258" spans="3:13" x14ac:dyDescent="0.25">
      <c r="C258" s="1"/>
      <c r="D258" s="1" t="s">
        <v>125</v>
      </c>
      <c r="E258" s="1"/>
      <c r="F258" s="1"/>
      <c r="G258" s="1"/>
      <c r="H258" s="1" t="s">
        <v>126</v>
      </c>
      <c r="I258" s="1"/>
      <c r="J258" s="1"/>
      <c r="K258" s="1" t="s">
        <v>214</v>
      </c>
      <c r="L258" s="1"/>
      <c r="M258" s="1"/>
    </row>
    <row r="259" spans="3:13" x14ac:dyDescent="0.2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x14ac:dyDescent="0.25">
      <c r="C260" s="1"/>
      <c r="D260" s="1"/>
      <c r="E260" s="1"/>
      <c r="F260" s="1"/>
      <c r="G260" s="1"/>
      <c r="H260" s="1"/>
      <c r="I260" s="326"/>
      <c r="J260" s="9"/>
      <c r="K260" s="12"/>
      <c r="L260" s="12"/>
      <c r="M260" s="12"/>
    </row>
    <row r="261" spans="3:13" x14ac:dyDescent="0.25">
      <c r="C261" s="1"/>
      <c r="D261" s="1" t="s">
        <v>127</v>
      </c>
      <c r="E261" s="1"/>
      <c r="F261" s="1"/>
      <c r="G261" s="1"/>
      <c r="H261" s="1" t="s">
        <v>128</v>
      </c>
      <c r="I261" s="1"/>
      <c r="J261" s="1"/>
      <c r="K261" s="182" t="s">
        <v>378</v>
      </c>
      <c r="L261" s="182"/>
      <c r="M261" s="182"/>
    </row>
    <row r="262" spans="3:13" x14ac:dyDescent="0.25">
      <c r="C262" s="1"/>
      <c r="D262" s="1" t="s">
        <v>130</v>
      </c>
      <c r="G262" s="1"/>
      <c r="H262" s="1" t="s">
        <v>131</v>
      </c>
      <c r="I262" s="1"/>
      <c r="J262" s="1"/>
      <c r="K262" s="1" t="s">
        <v>379</v>
      </c>
      <c r="L262" s="1"/>
      <c r="M262" s="1"/>
    </row>
  </sheetData>
  <mergeCells count="77">
    <mergeCell ref="J256:K256"/>
    <mergeCell ref="L256:M256"/>
    <mergeCell ref="J253:K253"/>
    <mergeCell ref="L253:M253"/>
    <mergeCell ref="J254:K254"/>
    <mergeCell ref="L254:M254"/>
    <mergeCell ref="J255:K255"/>
    <mergeCell ref="L255:M255"/>
    <mergeCell ref="J250:K250"/>
    <mergeCell ref="L250:M250"/>
    <mergeCell ref="J251:K251"/>
    <mergeCell ref="L251:M251"/>
    <mergeCell ref="J252:K252"/>
    <mergeCell ref="L252:M252"/>
    <mergeCell ref="L245:M245"/>
    <mergeCell ref="H246:I246"/>
    <mergeCell ref="L246:M246"/>
    <mergeCell ref="H249:I249"/>
    <mergeCell ref="J249:K249"/>
    <mergeCell ref="L249:M249"/>
    <mergeCell ref="H242:I242"/>
    <mergeCell ref="L242:M242"/>
    <mergeCell ref="H243:I243"/>
    <mergeCell ref="L243:M243"/>
    <mergeCell ref="H244:I244"/>
    <mergeCell ref="L244:M244"/>
    <mergeCell ref="C241:D241"/>
    <mergeCell ref="H234:I234"/>
    <mergeCell ref="J234:K234"/>
    <mergeCell ref="L234:M234"/>
    <mergeCell ref="H235:I235"/>
    <mergeCell ref="J235:K235"/>
    <mergeCell ref="L235:M235"/>
    <mergeCell ref="H237:I237"/>
    <mergeCell ref="J237:K237"/>
    <mergeCell ref="L237:M237"/>
    <mergeCell ref="C239:D239"/>
    <mergeCell ref="C240:D240"/>
    <mergeCell ref="H232:I232"/>
    <mergeCell ref="J232:K232"/>
    <mergeCell ref="L232:M232"/>
    <mergeCell ref="H233:I233"/>
    <mergeCell ref="J233:K233"/>
    <mergeCell ref="L233:M233"/>
    <mergeCell ref="H230:I230"/>
    <mergeCell ref="J230:K230"/>
    <mergeCell ref="L230:M230"/>
    <mergeCell ref="H231:I231"/>
    <mergeCell ref="J231:K231"/>
    <mergeCell ref="L231:M231"/>
    <mergeCell ref="H229:I229"/>
    <mergeCell ref="J229:K229"/>
    <mergeCell ref="L229:M229"/>
    <mergeCell ref="H222:I222"/>
    <mergeCell ref="J222:K222"/>
    <mergeCell ref="L222:M222"/>
    <mergeCell ref="J223:K223"/>
    <mergeCell ref="J224:K224"/>
    <mergeCell ref="J225:K225"/>
    <mergeCell ref="J226:K226"/>
    <mergeCell ref="J227:K227"/>
    <mergeCell ref="H228:I228"/>
    <mergeCell ref="J228:K228"/>
    <mergeCell ref="L228:M228"/>
    <mergeCell ref="A164:F164"/>
    <mergeCell ref="G164:J164"/>
    <mergeCell ref="K164:M164"/>
    <mergeCell ref="E213:J213"/>
    <mergeCell ref="H221:I221"/>
    <mergeCell ref="J221:K221"/>
    <mergeCell ref="L221:M221"/>
    <mergeCell ref="A163:M163"/>
    <mergeCell ref="A1:M1"/>
    <mergeCell ref="A2:M2"/>
    <mergeCell ref="A9:F9"/>
    <mergeCell ref="G9:J9"/>
    <mergeCell ref="K9:M9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0" verticalDpi="0" r:id="rId1"/>
  <rowBreaks count="1" manualBreakCount="1">
    <brk id="21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3BB2-B702-4A86-B531-B93699A5BDBE}">
  <dimension ref="C9"/>
  <sheetViews>
    <sheetView workbookViewId="0">
      <selection activeCell="N15" sqref="N15"/>
    </sheetView>
  </sheetViews>
  <sheetFormatPr baseColWidth="10" defaultRowHeight="15" x14ac:dyDescent="0.25"/>
  <sheetData>
    <row r="9" spans="3:3" ht="21" x14ac:dyDescent="0.35">
      <c r="C9" s="327" t="s">
        <v>380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PORTADA</vt:lpstr>
      <vt:lpstr>Cub. Vista Bella</vt:lpstr>
      <vt:lpstr>Cub. Cuesta Amarilla</vt:lpstr>
      <vt:lpstr>Cub. Guananico</vt:lpstr>
      <vt:lpstr>FEBRERO Y MARZO</vt:lpstr>
      <vt:lpstr>'Cub. Guananico'!Área_de_impresión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2023-03-31T14:23:46Z</dcterms:created>
  <dcterms:modified xsi:type="dcterms:W3CDTF">2023-04-24T18:58:57Z</dcterms:modified>
</cp:coreProperties>
</file>